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Economic Research Department\03. Government Finance Division\26. EAD Data Update\Monthly\"/>
    </mc:Choice>
  </mc:AlternateContent>
  <bookViews>
    <workbookView xWindow="0" yWindow="0" windowWidth="19200" windowHeight="7032" firstSheet="9" activeTab="10"/>
  </bookViews>
  <sheets>
    <sheet name="GBO 1997-98 to 2000-01" sheetId="1" r:id="rId1"/>
    <sheet name="GBO 2001-02 to 2003-04" sheetId="2" r:id="rId2"/>
    <sheet name="GBO 2004-05" sheetId="3" r:id="rId3"/>
    <sheet name="GBO 2005-06 to 2009-10" sheetId="4" r:id="rId4"/>
    <sheet name="GBO 2010-11" sheetId="5" r:id="rId5"/>
    <sheet name="GBO 2011-12" sheetId="6" r:id="rId6"/>
    <sheet name="GBO 2012-13" sheetId="7" r:id="rId7"/>
    <sheet name="GBO 2013-14" sheetId="8" r:id="rId8"/>
    <sheet name="GBO 2014-15" sheetId="9" r:id="rId9"/>
    <sheet name="GBO 2015-16" sheetId="10" r:id="rId10"/>
    <sheet name="GBO 2016-17" sheetId="19" r:id="rId11"/>
    <sheet name="GBO 2017-18" sheetId="12" r:id="rId12"/>
    <sheet name="GBO 2018-19" sheetId="13" r:id="rId13"/>
    <sheet name="GBO 2019-20" sheetId="15" r:id="rId14"/>
    <sheet name="GBO 2020-21" sheetId="16" r:id="rId15"/>
    <sheet name="GBO 2021-22" sheetId="17" r:id="rId16"/>
    <sheet name="GBO 2022-23" sheetId="18" r:id="rId17"/>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19" i="19" l="1"/>
  <c r="M20" i="13"/>
  <c r="M19" i="10" l="1"/>
  <c r="E39" i="7"/>
  <c r="D39" i="7"/>
  <c r="C39" i="7"/>
  <c r="B39" i="7"/>
  <c r="E38" i="7"/>
  <c r="D38" i="7"/>
  <c r="D37" i="7" s="1"/>
  <c r="C38" i="7"/>
  <c r="C37" i="7" s="1"/>
  <c r="B38" i="7"/>
  <c r="B37" i="7" s="1"/>
  <c r="E37" i="7"/>
  <c r="F31" i="7"/>
  <c r="F28" i="7" s="1"/>
  <c r="E31" i="7"/>
  <c r="D31" i="7"/>
  <c r="C31" i="7"/>
  <c r="B31" i="7"/>
  <c r="D30" i="7"/>
  <c r="D28" i="7" s="1"/>
  <c r="D27" i="7" s="1"/>
  <c r="F29" i="7"/>
  <c r="E29" i="7"/>
  <c r="D29" i="7"/>
  <c r="C29" i="7"/>
  <c r="B29" i="7"/>
  <c r="E28" i="7"/>
  <c r="C28" i="7"/>
  <c r="C27" i="7" s="1"/>
  <c r="C36" i="7" s="1"/>
  <c r="B28" i="7"/>
  <c r="B27" i="7" s="1"/>
  <c r="F27" i="7"/>
  <c r="E27" i="7"/>
  <c r="F22" i="7"/>
  <c r="E22" i="7"/>
  <c r="D22" i="7"/>
  <c r="C22" i="7"/>
  <c r="B22" i="7"/>
  <c r="D20" i="7"/>
  <c r="C20" i="7"/>
  <c r="C18" i="7" s="1"/>
  <c r="C26" i="7" s="1"/>
  <c r="B20" i="7"/>
  <c r="F19" i="7"/>
  <c r="F18" i="7" s="1"/>
  <c r="F26" i="7" s="1"/>
  <c r="E19" i="7"/>
  <c r="D19" i="7"/>
  <c r="C19" i="7"/>
  <c r="B19" i="7"/>
  <c r="F14" i="7"/>
  <c r="E14" i="7"/>
  <c r="D14" i="7"/>
  <c r="C14" i="7"/>
  <c r="B14" i="7"/>
  <c r="E12" i="7"/>
  <c r="F11" i="7"/>
  <c r="F21" i="7" s="1"/>
  <c r="E11" i="7"/>
  <c r="E21" i="7" s="1"/>
  <c r="D11" i="7"/>
  <c r="D21" i="7" s="1"/>
  <c r="C11" i="7"/>
  <c r="C21" i="7" s="1"/>
  <c r="B11" i="7"/>
  <c r="B6" i="7" s="1"/>
  <c r="F9" i="7"/>
  <c r="E9" i="7"/>
  <c r="E8" i="7" s="1"/>
  <c r="F8" i="7"/>
  <c r="F20" i="7" s="1"/>
  <c r="D8" i="7"/>
  <c r="C8" i="7"/>
  <c r="B8" i="7"/>
  <c r="D6" i="7"/>
  <c r="J12" i="6"/>
  <c r="K11" i="6"/>
  <c r="J11" i="6"/>
  <c r="I11" i="6"/>
  <c r="H11" i="6"/>
  <c r="G11" i="6"/>
  <c r="F11" i="6"/>
  <c r="E11" i="6"/>
  <c r="M15" i="5"/>
  <c r="W26" i="4"/>
  <c r="V26" i="4"/>
  <c r="U26" i="4"/>
  <c r="T26" i="4"/>
  <c r="S26" i="4"/>
  <c r="R26" i="4"/>
  <c r="Q26" i="4"/>
  <c r="P26" i="4"/>
  <c r="O26" i="4"/>
  <c r="N26" i="4"/>
  <c r="X21" i="4"/>
  <c r="W21" i="4"/>
  <c r="W20" i="4" s="1"/>
  <c r="W19" i="4" s="1"/>
  <c r="V21" i="4"/>
  <c r="V20" i="4" s="1"/>
  <c r="V19" i="4" s="1"/>
  <c r="U21" i="4"/>
  <c r="U20" i="4" s="1"/>
  <c r="U19" i="4" s="1"/>
  <c r="T21" i="4"/>
  <c r="T20" i="4" s="1"/>
  <c r="T19" i="4" s="1"/>
  <c r="S21" i="4"/>
  <c r="S20" i="4" s="1"/>
  <c r="S19" i="4" s="1"/>
  <c r="R21" i="4"/>
  <c r="R20" i="4" s="1"/>
  <c r="R19" i="4" s="1"/>
  <c r="Q21" i="4"/>
  <c r="Q20" i="4" s="1"/>
  <c r="Q19" i="4" s="1"/>
  <c r="P21" i="4"/>
  <c r="O21" i="4"/>
  <c r="N21" i="4"/>
  <c r="M21" i="4"/>
  <c r="L21" i="4"/>
  <c r="K21" i="4"/>
  <c r="J21" i="4"/>
  <c r="I21" i="4"/>
  <c r="H21" i="4"/>
  <c r="G21" i="4"/>
  <c r="F21" i="4"/>
  <c r="E21" i="4"/>
  <c r="D21" i="4"/>
  <c r="C21" i="4"/>
  <c r="B21" i="4"/>
  <c r="X20" i="4"/>
  <c r="P20" i="4"/>
  <c r="P19" i="4" s="1"/>
  <c r="O20" i="4"/>
  <c r="N20" i="4"/>
  <c r="M20" i="4"/>
  <c r="L20" i="4"/>
  <c r="K20" i="4"/>
  <c r="J20" i="4"/>
  <c r="J19" i="4" s="1"/>
  <c r="I20" i="4"/>
  <c r="I19" i="4" s="1"/>
  <c r="H20" i="4"/>
  <c r="H19" i="4" s="1"/>
  <c r="G20" i="4"/>
  <c r="G19" i="4" s="1"/>
  <c r="F20" i="4"/>
  <c r="F19" i="4" s="1"/>
  <c r="E20" i="4"/>
  <c r="E19" i="4" s="1"/>
  <c r="D20" i="4"/>
  <c r="D19" i="4" s="1"/>
  <c r="C20" i="4"/>
  <c r="B20" i="4"/>
  <c r="X19" i="4"/>
  <c r="O19" i="4"/>
  <c r="N19" i="4"/>
  <c r="M19" i="4"/>
  <c r="L19" i="4"/>
  <c r="K19" i="4"/>
  <c r="C19" i="4"/>
  <c r="B19" i="4"/>
  <c r="T18" i="4"/>
  <c r="S18" i="4"/>
  <c r="R18" i="4"/>
  <c r="Q18" i="4"/>
  <c r="P18" i="4"/>
  <c r="O18" i="4"/>
  <c r="N18" i="4"/>
  <c r="H18" i="4"/>
  <c r="G18" i="4"/>
  <c r="F18" i="4"/>
  <c r="E18" i="4"/>
  <c r="D18" i="4"/>
  <c r="C18" i="4"/>
  <c r="B18" i="4"/>
  <c r="X11" i="4"/>
  <c r="X18" i="4" s="1"/>
  <c r="W11" i="4"/>
  <c r="W18" i="4" s="1"/>
  <c r="V11" i="4"/>
  <c r="V18" i="4" s="1"/>
  <c r="U11" i="4"/>
  <c r="U18" i="4" s="1"/>
  <c r="T11" i="4"/>
  <c r="S11" i="4"/>
  <c r="R11" i="4"/>
  <c r="Q11" i="4"/>
  <c r="P11" i="4"/>
  <c r="O11" i="4"/>
  <c r="N11" i="4"/>
  <c r="M11" i="4"/>
  <c r="M18" i="4" s="1"/>
  <c r="L11" i="4"/>
  <c r="L18" i="4" s="1"/>
  <c r="K11" i="4"/>
  <c r="K18" i="4" s="1"/>
  <c r="J11" i="4"/>
  <c r="J18" i="4" s="1"/>
  <c r="I11" i="4"/>
  <c r="I18" i="4" s="1"/>
  <c r="H11" i="4"/>
  <c r="G11" i="4"/>
  <c r="F11" i="4"/>
  <c r="E11" i="4"/>
  <c r="D11" i="4"/>
  <c r="C11" i="4"/>
  <c r="B11" i="4"/>
  <c r="M6" i="4"/>
  <c r="L6" i="4"/>
  <c r="K6" i="4"/>
  <c r="J6" i="4"/>
  <c r="I6" i="4"/>
  <c r="H6" i="4"/>
  <c r="G6" i="4"/>
  <c r="F6" i="4"/>
  <c r="E6" i="4"/>
  <c r="D6" i="4"/>
  <c r="C6" i="4"/>
  <c r="B6" i="4"/>
  <c r="M20" i="3"/>
  <c r="L20" i="3"/>
  <c r="K20" i="3"/>
  <c r="J20" i="3"/>
  <c r="I20" i="3"/>
  <c r="H20" i="3"/>
  <c r="G20" i="3"/>
  <c r="F20" i="3"/>
  <c r="E20" i="3"/>
  <c r="D20" i="3"/>
  <c r="C20" i="3"/>
  <c r="B20" i="3"/>
  <c r="J19" i="3"/>
  <c r="J18" i="3" s="1"/>
  <c r="I19" i="3"/>
  <c r="I18" i="3" s="1"/>
  <c r="H19" i="3"/>
  <c r="E19" i="3"/>
  <c r="D19" i="3"/>
  <c r="C19" i="3"/>
  <c r="H18" i="3"/>
  <c r="E18" i="3"/>
  <c r="D18" i="3"/>
  <c r="C18" i="3"/>
  <c r="J17" i="3"/>
  <c r="I17" i="3"/>
  <c r="C14" i="3"/>
  <c r="J11" i="3"/>
  <c r="I11" i="3"/>
  <c r="H11" i="3"/>
  <c r="H17" i="3" s="1"/>
  <c r="E11" i="3"/>
  <c r="E17" i="3" s="1"/>
  <c r="D11" i="3"/>
  <c r="D17" i="3" s="1"/>
  <c r="C11" i="3"/>
  <c r="C17" i="3" s="1"/>
  <c r="J6" i="3"/>
  <c r="I6" i="3"/>
  <c r="H6" i="3"/>
  <c r="E6" i="3"/>
  <c r="D6" i="3"/>
  <c r="C6" i="3"/>
  <c r="AK19" i="2"/>
  <c r="AJ19" i="2"/>
  <c r="AI19" i="2"/>
  <c r="AH19" i="2"/>
  <c r="AG19" i="2"/>
  <c r="AF19" i="2"/>
  <c r="AE19" i="2"/>
  <c r="AD19" i="2"/>
  <c r="AC19" i="2"/>
  <c r="AB19" i="2"/>
  <c r="AA19" i="2"/>
  <c r="Z19" i="2"/>
  <c r="Y19" i="2"/>
  <c r="X19" i="2"/>
  <c r="W19" i="2"/>
  <c r="V19" i="2"/>
  <c r="U19" i="2"/>
  <c r="T19" i="2"/>
  <c r="S19" i="2"/>
  <c r="R19" i="2"/>
  <c r="Q19" i="2"/>
  <c r="P19" i="2"/>
  <c r="O19" i="2"/>
  <c r="N19" i="2"/>
  <c r="M19" i="2"/>
  <c r="L19" i="2"/>
  <c r="K19" i="2"/>
  <c r="J19" i="2"/>
  <c r="I19" i="2"/>
  <c r="H19" i="2"/>
  <c r="G19" i="2"/>
  <c r="F19" i="2"/>
  <c r="E19" i="2"/>
  <c r="D19" i="2"/>
  <c r="C19" i="2"/>
  <c r="B19" i="2"/>
  <c r="AH18" i="2"/>
  <c r="AG18" i="2"/>
  <c r="AF18" i="2"/>
  <c r="AB18" i="2"/>
  <c r="AA18" i="2"/>
  <c r="Z18" i="2"/>
  <c r="Z17" i="2" s="1"/>
  <c r="W18" i="2"/>
  <c r="W17" i="2" s="1"/>
  <c r="S18" i="2"/>
  <c r="Q18" i="2"/>
  <c r="O18" i="2"/>
  <c r="N18" i="2"/>
  <c r="M18" i="2"/>
  <c r="C18" i="2"/>
  <c r="B18" i="2"/>
  <c r="AH17" i="2"/>
  <c r="AG17" i="2"/>
  <c r="AF17" i="2"/>
  <c r="AB17" i="2"/>
  <c r="AA17" i="2"/>
  <c r="S17" i="2"/>
  <c r="Q17" i="2"/>
  <c r="O17" i="2"/>
  <c r="N17" i="2"/>
  <c r="M17" i="2"/>
  <c r="C17" i="2"/>
  <c r="B17" i="2"/>
  <c r="AG16" i="2"/>
  <c r="AF16" i="2"/>
  <c r="AH10" i="2"/>
  <c r="AH16" i="2" s="1"/>
  <c r="AG10" i="2"/>
  <c r="AF10" i="2"/>
  <c r="AB10" i="2"/>
  <c r="AB16" i="2" s="1"/>
  <c r="AA10" i="2"/>
  <c r="AA16" i="2" s="1"/>
  <c r="Z10" i="2"/>
  <c r="Z16" i="2" s="1"/>
  <c r="W10" i="2"/>
  <c r="W16" i="2" s="1"/>
  <c r="Q10" i="2"/>
  <c r="Q16" i="2" s="1"/>
  <c r="O10" i="2"/>
  <c r="O16" i="2" s="1"/>
  <c r="N10" i="2"/>
  <c r="N16" i="2" s="1"/>
  <c r="M10" i="2"/>
  <c r="M16" i="2" s="1"/>
  <c r="C10" i="2"/>
  <c r="C16" i="2" s="1"/>
  <c r="B10" i="2"/>
  <c r="B16" i="2" s="1"/>
  <c r="AH6" i="2"/>
  <c r="AG6" i="2"/>
  <c r="AF6" i="2"/>
  <c r="AB6" i="2"/>
  <c r="AA6" i="2"/>
  <c r="Z6" i="2"/>
  <c r="W6" i="2"/>
  <c r="Q6" i="2"/>
  <c r="O6" i="2"/>
  <c r="N6" i="2"/>
  <c r="M6" i="2"/>
  <c r="C6" i="2"/>
  <c r="B6" i="2"/>
  <c r="AW19" i="1"/>
  <c r="AV19" i="1"/>
  <c r="AU19" i="1"/>
  <c r="AT19" i="1"/>
  <c r="AS19" i="1"/>
  <c r="AR19" i="1"/>
  <c r="AQ19" i="1"/>
  <c r="AQ18" i="1" s="1"/>
  <c r="AQ17" i="1" s="1"/>
  <c r="AP19" i="1"/>
  <c r="AO19" i="1"/>
  <c r="AN19" i="1"/>
  <c r="AN18" i="1" s="1"/>
  <c r="AN17" i="1" s="1"/>
  <c r="AM19" i="1"/>
  <c r="AL19" i="1"/>
  <c r="AK19" i="1"/>
  <c r="AJ19" i="1"/>
  <c r="AI19" i="1"/>
  <c r="AH19" i="1"/>
  <c r="AG19" i="1"/>
  <c r="AF19" i="1"/>
  <c r="AE19" i="1"/>
  <c r="AD19" i="1"/>
  <c r="AC19" i="1"/>
  <c r="AB19" i="1"/>
  <c r="AA19" i="1"/>
  <c r="Z19" i="1"/>
  <c r="Y19" i="1"/>
  <c r="X19" i="1"/>
  <c r="W19" i="1"/>
  <c r="V19" i="1"/>
  <c r="U19" i="1"/>
  <c r="T19" i="1"/>
  <c r="S19" i="1"/>
  <c r="R19" i="1"/>
  <c r="Q19" i="1"/>
  <c r="P19" i="1"/>
  <c r="O19" i="1"/>
  <c r="N19" i="1"/>
  <c r="M19" i="1"/>
  <c r="L19" i="1"/>
  <c r="K19" i="1"/>
  <c r="J19" i="1"/>
  <c r="I19" i="1"/>
  <c r="H19" i="1"/>
  <c r="G19" i="1"/>
  <c r="F19" i="1"/>
  <c r="E19" i="1"/>
  <c r="D19" i="1"/>
  <c r="C19" i="1"/>
  <c r="B19" i="1"/>
  <c r="AW18" i="1"/>
  <c r="AV18" i="1"/>
  <c r="AU18" i="1"/>
  <c r="AT18" i="1"/>
  <c r="AS18" i="1"/>
  <c r="AS17" i="1" s="1"/>
  <c r="AR18" i="1"/>
  <c r="AP18" i="1"/>
  <c r="AO18" i="1"/>
  <c r="AM18" i="1"/>
  <c r="AL18" i="1"/>
  <c r="AK18" i="1"/>
  <c r="AJ18" i="1"/>
  <c r="AI18" i="1"/>
  <c r="AH18" i="1"/>
  <c r="AG18" i="1"/>
  <c r="AF18" i="1"/>
  <c r="AE18" i="1"/>
  <c r="AD18" i="1"/>
  <c r="AD17" i="1" s="1"/>
  <c r="AC18" i="1"/>
  <c r="AB18" i="1"/>
  <c r="AB17" i="1" s="1"/>
  <c r="AA18" i="1"/>
  <c r="Z18" i="1"/>
  <c r="AW17" i="1"/>
  <c r="AV17" i="1"/>
  <c r="AU17" i="1"/>
  <c r="AT17" i="1"/>
  <c r="AR17" i="1"/>
  <c r="AP17" i="1"/>
  <c r="AO17" i="1"/>
  <c r="AM17" i="1"/>
  <c r="AL17" i="1"/>
  <c r="AK17" i="1"/>
  <c r="AJ17" i="1"/>
  <c r="AI17" i="1"/>
  <c r="AH17" i="1"/>
  <c r="AG17" i="1"/>
  <c r="AF17" i="1"/>
  <c r="AE17" i="1"/>
  <c r="AC17" i="1"/>
  <c r="AA17" i="1"/>
  <c r="Z17" i="1"/>
  <c r="AK6" i="1"/>
  <c r="D18" i="7" l="1"/>
  <c r="D26" i="7" s="1"/>
  <c r="D36" i="7" s="1"/>
  <c r="E6" i="7"/>
  <c r="E20" i="7"/>
  <c r="E18" i="7" s="1"/>
  <c r="E26" i="7" s="1"/>
  <c r="E36" i="7" s="1"/>
  <c r="F36" i="7"/>
  <c r="F40" i="7" s="1"/>
  <c r="B21" i="7"/>
  <c r="B18" i="7" s="1"/>
  <c r="B26" i="7" s="1"/>
  <c r="B36" i="7" s="1"/>
  <c r="F6" i="7"/>
  <c r="C6" i="7"/>
</calcChain>
</file>

<file path=xl/sharedStrings.xml><?xml version="1.0" encoding="utf-8"?>
<sst xmlns="http://schemas.openxmlformats.org/spreadsheetml/2006/main" count="1096" uniqueCount="239">
  <si>
    <t>Rs in million</t>
  </si>
  <si>
    <t>HEADS</t>
  </si>
  <si>
    <t>1997/98</t>
  </si>
  <si>
    <t>1998/99</t>
  </si>
  <si>
    <t>1999/00</t>
  </si>
  <si>
    <t>2000/01</t>
  </si>
  <si>
    <t>Aug</t>
  </si>
  <si>
    <t>Sep</t>
  </si>
  <si>
    <t>Oct</t>
  </si>
  <si>
    <t>Nov</t>
  </si>
  <si>
    <t>Dec</t>
  </si>
  <si>
    <t>Jan</t>
  </si>
  <si>
    <t>Feb</t>
  </si>
  <si>
    <t>Mar</t>
  </si>
  <si>
    <t>Apr</t>
  </si>
  <si>
    <t>May</t>
  </si>
  <si>
    <t>Jun</t>
  </si>
  <si>
    <t>Jul</t>
  </si>
  <si>
    <t>Actual Expenditure</t>
  </si>
  <si>
    <t xml:space="preserve">  Regular</t>
  </si>
  <si>
    <t xml:space="preserve">  Development</t>
  </si>
  <si>
    <t xml:space="preserve">  Others (Freeze Account)</t>
  </si>
  <si>
    <t>Resources</t>
  </si>
  <si>
    <t xml:space="preserve">   Revenue</t>
  </si>
  <si>
    <t>s</t>
  </si>
  <si>
    <t xml:space="preserve">   Foreign Cash Grants</t>
  </si>
  <si>
    <t xml:space="preserve">   Non Budgetary Receipts, net</t>
  </si>
  <si>
    <t xml:space="preserve">   Others</t>
  </si>
  <si>
    <t xml:space="preserve">   VAT Deposit</t>
  </si>
  <si>
    <t>Deficit(-) Surplus(+)</t>
  </si>
  <si>
    <t>Sources of Financing Deficit</t>
  </si>
  <si>
    <t xml:space="preserve">  Internal Loans</t>
  </si>
  <si>
    <t xml:space="preserve">     Government Bonds and Securities</t>
  </si>
  <si>
    <t xml:space="preserve">        a. Treasury Bills</t>
  </si>
  <si>
    <t xml:space="preserve">        b. Development Bonds</t>
  </si>
  <si>
    <t>-</t>
  </si>
  <si>
    <t xml:space="preserve">        c. National Saving Certificates</t>
  </si>
  <si>
    <t xml:space="preserve">     Overdrafts*</t>
  </si>
  <si>
    <t xml:space="preserve">   Foreign Cash Loans</t>
  </si>
  <si>
    <t xml:space="preserve"> * Minus (-) indicates surplus.</t>
  </si>
  <si>
    <t>Source : Nepal Rastra Bank</t>
  </si>
  <si>
    <t xml:space="preserve">2001/02 </t>
  </si>
  <si>
    <t>2002/03</t>
  </si>
  <si>
    <t>2003/04</t>
  </si>
  <si>
    <t xml:space="preserve">       d. Citizen Saving Certificates</t>
  </si>
  <si>
    <t xml:space="preserve">    Overdrafts*</t>
  </si>
  <si>
    <t xml:space="preserve">    Others @</t>
  </si>
  <si>
    <t xml:space="preserve">  Foreign Cash Loans</t>
  </si>
  <si>
    <t>@ Interest from Government Treasury Transactions and Others</t>
  </si>
  <si>
    <t xml:space="preserve">2004/05 </t>
  </si>
  <si>
    <t xml:space="preserve">   Recurrent</t>
  </si>
  <si>
    <t xml:space="preserve">   Capital</t>
  </si>
  <si>
    <t xml:space="preserve">   Principal Repayment</t>
  </si>
  <si>
    <t xml:space="preserve">   Others (Freeze Account)</t>
  </si>
  <si>
    <t xml:space="preserve">   Foreign Grants</t>
  </si>
  <si>
    <t xml:space="preserve">   Non-Budgetary Receipts,net</t>
  </si>
  <si>
    <t xml:space="preserve">   V.A.T Deposits</t>
  </si>
  <si>
    <t>Deficits(-) Surplus(+)</t>
  </si>
  <si>
    <t>Sources of Financing</t>
  </si>
  <si>
    <t xml:space="preserve">   Internal Loans</t>
  </si>
  <si>
    <t xml:space="preserve">   Foreign Loans</t>
  </si>
  <si>
    <t>2005-06</t>
  </si>
  <si>
    <t xml:space="preserve">2006/07 </t>
  </si>
  <si>
    <t>2007/08</t>
  </si>
  <si>
    <t>2008/09</t>
  </si>
  <si>
    <t>2009/10</t>
  </si>
  <si>
    <t xml:space="preserve">   V.A.T.  Deposits</t>
  </si>
  <si>
    <t xml:space="preserve">   Local Authority Accounts (LAA)</t>
  </si>
  <si>
    <t>2010/11</t>
  </si>
  <si>
    <t>Actual Expenduture</t>
  </si>
  <si>
    <t xml:space="preserve">   Foreign  Grants</t>
  </si>
  <si>
    <t xml:space="preserve">   V.A.T. Deposits</t>
  </si>
  <si>
    <t xml:space="preserve">   Custom Fund Account</t>
  </si>
  <si>
    <t xml:space="preserve">       a. Treasury Bills</t>
  </si>
  <si>
    <t xml:space="preserve">       b. Development Bonds</t>
  </si>
  <si>
    <t xml:space="preserve">       c. National Saving Certificates</t>
  </si>
  <si>
    <t xml:space="preserve">     Others @</t>
  </si>
  <si>
    <t xml:space="preserve">   Foreign  Loans</t>
  </si>
  <si>
    <t>2011/12</t>
  </si>
  <si>
    <t>Actual Expenditure of Budget</t>
  </si>
  <si>
    <t xml:space="preserve">   Financial</t>
  </si>
  <si>
    <t>Expenditure from Freeze Accounts</t>
  </si>
  <si>
    <t>Total Resources</t>
  </si>
  <si>
    <t>Revenue and Grants</t>
  </si>
  <si>
    <t xml:space="preserve">    Non-Budgetary Receipts,net</t>
  </si>
  <si>
    <t xml:space="preserve">  Others </t>
  </si>
  <si>
    <t xml:space="preserve">   V. A. T. Fund Account</t>
  </si>
  <si>
    <t xml:space="preserve">  Custom Fund Account</t>
  </si>
  <si>
    <t xml:space="preserve">  Local Authorities' Accounts (LAA)#</t>
  </si>
  <si>
    <t xml:space="preserve">         Domestic Borrowings</t>
  </si>
  <si>
    <t xml:space="preserve">             (i) Treasury Bills</t>
  </si>
  <si>
    <t xml:space="preserve">             (ii) Development Bonds</t>
  </si>
  <si>
    <t xml:space="preserve">             (iii) National Savings Certificates</t>
  </si>
  <si>
    <t xml:space="preserve">  </t>
  </si>
  <si>
    <t xml:space="preserve">             (iv) Citizen Saving Certificates</t>
  </si>
  <si>
    <t xml:space="preserve">             (v) Foreign Employment Bond</t>
  </si>
  <si>
    <r>
      <t xml:space="preserve">          Overdrafts</t>
    </r>
    <r>
      <rPr>
        <vertAlign val="superscript"/>
        <sz val="9"/>
        <rFont val="Times New Roman"/>
        <family val="1"/>
      </rPr>
      <t>++</t>
    </r>
  </si>
  <si>
    <t xml:space="preserve">          Others@</t>
  </si>
  <si>
    <t xml:space="preserve">  Principal Refund and Share Divestment</t>
  </si>
  <si>
    <t xml:space="preserve">  Foreign Loans</t>
  </si>
  <si>
    <t>#   Change in outstanding amount disbursed to VDC/DDC remaining unspent.</t>
  </si>
  <si>
    <t>++  Minus (-) indicates surplus.</t>
  </si>
  <si>
    <t>@  Interest from Government Treasury Transactions and Others</t>
  </si>
  <si>
    <t xml:space="preserve">2012/13 </t>
  </si>
  <si>
    <t>Sanctioned Expenditure</t>
  </si>
  <si>
    <t xml:space="preserve">       a.Domestic Resources &amp; Loans </t>
  </si>
  <si>
    <t xml:space="preserve">       b.Foreign Grants</t>
  </si>
  <si>
    <t xml:space="preserve">   Financial*</t>
  </si>
  <si>
    <t>Unspent Government Balance</t>
  </si>
  <si>
    <t xml:space="preserve">   Financial </t>
  </si>
  <si>
    <t xml:space="preserve">   Freeze-1 Recurrent</t>
  </si>
  <si>
    <t xml:space="preserve">   Freeze-2 Capital</t>
  </si>
  <si>
    <t xml:space="preserve">   Freeze-3 Financial</t>
  </si>
  <si>
    <t>Total Expenditure</t>
  </si>
  <si>
    <t xml:space="preserve">  Others #</t>
  </si>
  <si>
    <t xml:space="preserve">   V. A. T. </t>
  </si>
  <si>
    <t xml:space="preserve">  Custom</t>
  </si>
  <si>
    <t xml:space="preserve">  Local Authorities' Account (LAA)</t>
  </si>
  <si>
    <t xml:space="preserve">          Overdrafts++</t>
  </si>
  <si>
    <t xml:space="preserve">  Principle Refund and Share Divestment</t>
  </si>
  <si>
    <t xml:space="preserve">Transactions based on the figures reported by 8 NRB offices, 66 RBBL branches (out of 66 branches conducting govt. transaction), 44 NBL branches (out of 44 branches conducting govt. transaction), 5 Everest Bank branches and 1-1 branches each from Nepal Bangladesh Bank Limited and Global IME Bank Limited conducting government transactions </t>
  </si>
  <si>
    <t>* Includes internal and external debt payment  and investment.</t>
  </si>
  <si>
    <t xml:space="preserve"> #  Change in outstanding amount disbursed to VDC/DDC remaining unspent.</t>
  </si>
  <si>
    <t xml:space="preserve"> ++ Minus (-) indicates surplus.</t>
  </si>
  <si>
    <t>@ Interest from Government Treasury transactions and others.</t>
  </si>
  <si>
    <t xml:space="preserve"> P :  Provisional.</t>
  </si>
  <si>
    <t>Note: Government budgetary operation has been reported as per the Government Finance Statistics, 2001</t>
  </si>
  <si>
    <t xml:space="preserve">2013/14 </t>
  </si>
  <si>
    <t xml:space="preserve">              (v)  Foreign Employment Bond</t>
  </si>
  <si>
    <t xml:space="preserve"> 2014/15 </t>
  </si>
  <si>
    <t>Expenditure of Budget</t>
  </si>
  <si>
    <t xml:space="preserve">  Recurrent</t>
  </si>
  <si>
    <t xml:space="preserve">a.Domestic Resources </t>
  </si>
  <si>
    <t>b.Foreign Loans</t>
  </si>
  <si>
    <t>c.Foreign Grants</t>
  </si>
  <si>
    <t xml:space="preserve">  Capital</t>
  </si>
  <si>
    <t xml:space="preserve">  Financial</t>
  </si>
  <si>
    <t>Revenue</t>
  </si>
  <si>
    <t>Foreign Grants</t>
  </si>
  <si>
    <t>Non-Budgetary Receipts, net</t>
  </si>
  <si>
    <t xml:space="preserve">Others </t>
  </si>
  <si>
    <t>V. A. T. Fund Account</t>
  </si>
  <si>
    <t>Customs Fund Account</t>
  </si>
  <si>
    <t>Reconstruction Fund Account</t>
  </si>
  <si>
    <t>Local Authorities' Accounts (LAA)#</t>
  </si>
  <si>
    <t>Internal Loans</t>
  </si>
  <si>
    <t>Domestic Borrowings</t>
  </si>
  <si>
    <t>(i) Treasury Bills</t>
  </si>
  <si>
    <t>(ii) Development Bonds</t>
  </si>
  <si>
    <t>(iii) National Savings Certificates</t>
  </si>
  <si>
    <t>(iv) Citizen Saving Certificates</t>
  </si>
  <si>
    <t>(v) Foreign Employment Bond</t>
  </si>
  <si>
    <r>
      <t>Overdrafts</t>
    </r>
    <r>
      <rPr>
        <vertAlign val="superscript"/>
        <sz val="9"/>
        <rFont val="Times New Roman"/>
        <family val="1"/>
      </rPr>
      <t>++</t>
    </r>
  </si>
  <si>
    <t>Others@</t>
  </si>
  <si>
    <t>Principal Refund and Share Divestment</t>
  </si>
  <si>
    <t>Foreign Loans</t>
  </si>
  <si>
    <t xml:space="preserve">2015/16  </t>
  </si>
  <si>
    <t xml:space="preserve">Transactions based on the figures reported by 8 NRB offices, 66 RBBL branches (out of 66 branches conducting govt. transaction), 44 NBL branches (out of 44 branches conducting govt. transaction), 5 Everest
 Bank branches and 1-1 branches each from Nepal Bangladesh Bank Limited and Global IME Bank Limited conducting government transactions </t>
  </si>
  <si>
    <t>Government Budgetary Operations (cash basis)</t>
  </si>
  <si>
    <t xml:space="preserve"> Previous Year's Cash Balance &amp; Beruju</t>
  </si>
  <si>
    <t>Others</t>
  </si>
  <si>
    <t>Balance of Govt. Office Account</t>
  </si>
  <si>
    <t>Others*</t>
  </si>
  <si>
    <t>Current Balance (-Surplus)</t>
  </si>
  <si>
    <t>Adjustment</t>
  </si>
  <si>
    <t>Cash Balance of Government</t>
  </si>
  <si>
    <r>
      <t xml:space="preserve"> +  Based on data reported by 1 office of NRB, 81 branches of Rastriya Banijya Bank Limited, 56 branches of Nepal Bank Limited, 52 branches of NIC Asia Bank Limited, 25 branches of Agriculture Development Bank, 16 branches of Global IME Bank Limited, 12  branches of Everest Bank Limited,</t>
    </r>
    <r>
      <rPr>
        <sz val="9"/>
        <rFont val="Times New Roman"/>
        <family val="1"/>
      </rPr>
      <t xml:space="preserve"> 10 branches of Nepal Investment Bank</t>
    </r>
    <r>
      <rPr>
        <sz val="9"/>
        <color indexed="8"/>
        <rFont val="Times New Roman"/>
        <family val="1"/>
      </rPr>
      <t>, 8 branches of  NMB Bank Limited, 7 branches of Nepal Bangladesh Bank Limited, 5 branches each of Bank of Kathmandu Limited, Citizens Bank International Limited and Siddhartha Bank Limited , 3 branches each of Civil Bank Limited, Prabhu Bank Limited, Janata Bank Limited and Machhapuchhre Bank Limited, 2 branches each of Sanima Bank Limited and Prime Commercial Bank Limited, and 1 branch of Century Commercial Bank and Mega Bank Limited and  conducting government transactions and release report from 81 DTCOs and payment centres.</t>
    </r>
  </si>
  <si>
    <t>* Others includes Guarantee deposits, Operational funds (Imprest) &amp; Emergency funds and Conditional and unconditional grant from government to local bodies.</t>
  </si>
  <si>
    <t>Overdrafts++</t>
  </si>
  <si>
    <t>Total Resources available to Government</t>
  </si>
  <si>
    <t>Changes in Balance of Govt. Office Account</t>
  </si>
  <si>
    <t xml:space="preserve">Local Authorities' Accounts </t>
  </si>
  <si>
    <t xml:space="preserve">Last years's Cash Balance in the Treasury </t>
  </si>
  <si>
    <t xml:space="preserve">* From FY 2018/19, GBO includes the federal government data only. Revenue mobilization for 2018/19 includes federal government revenue plus the amount in the divisible fund to be transferred to provincial and local governments. </t>
  </si>
  <si>
    <t>+Based on data reported by banking office of NRB and commercial banks conducting government transactions and report released from 81 DTCOs and payment centres.</t>
  </si>
  <si>
    <t>2018/19</t>
  </si>
  <si>
    <t>Heading</t>
  </si>
  <si>
    <t xml:space="preserve">      Recurrent</t>
  </si>
  <si>
    <t xml:space="preserve">            a.Domestic Resources </t>
  </si>
  <si>
    <t xml:space="preserve">            b.Foreign Loans</t>
  </si>
  <si>
    <t xml:space="preserve">            c.Foreign Grants</t>
  </si>
  <si>
    <t xml:space="preserve">     Capital</t>
  </si>
  <si>
    <t xml:space="preserve">     Financial</t>
  </si>
  <si>
    <t xml:space="preserve">Total Resources </t>
  </si>
  <si>
    <t xml:space="preserve">2.1 Revenue and Grants </t>
  </si>
  <si>
    <t xml:space="preserve">i. Revenue </t>
  </si>
  <si>
    <t>i.a. Federal Government</t>
  </si>
  <si>
    <t>i.b.Province and Local Govt.(Transferable)</t>
  </si>
  <si>
    <t>ii. Foreign Grants</t>
  </si>
  <si>
    <t>2.2 Other Receipts</t>
  </si>
  <si>
    <t xml:space="preserve">Deficit(-) / Surplus (+) </t>
  </si>
  <si>
    <t xml:space="preserve">     Internal Loans</t>
  </si>
  <si>
    <t xml:space="preserve">          Domestic Borrowings</t>
  </si>
  <si>
    <t xml:space="preserve">               (i) Treasury Bills</t>
  </si>
  <si>
    <t xml:space="preserve">               (ii) Development Bonds</t>
  </si>
  <si>
    <t xml:space="preserve">               (iii) National Savings Certificates</t>
  </si>
  <si>
    <t xml:space="preserve">               (iv) Citizen Saving Certificates</t>
  </si>
  <si>
    <t xml:space="preserve">               (v) Foreign Employment Bond</t>
  </si>
  <si>
    <t xml:space="preserve">          Overdrafts</t>
  </si>
  <si>
    <t xml:space="preserve">          Others</t>
  </si>
  <si>
    <t xml:space="preserve">     Principal Refund and Share Divestment</t>
  </si>
  <si>
    <t xml:space="preserve">     Foreign Loans</t>
  </si>
  <si>
    <t>Total resources available to the Federal Government[3+4]</t>
  </si>
  <si>
    <t>Province Government Expenditure</t>
  </si>
  <si>
    <t>Province Government Resources+++</t>
  </si>
  <si>
    <t>7.1 Grant and Revenue Transfer from Federal Government</t>
  </si>
  <si>
    <t>7.2 Revenue and Recovery</t>
  </si>
  <si>
    <t xml:space="preserve">Deficit (-)/Surplus (+) of Province Government </t>
  </si>
  <si>
    <t>Change in Balance of Local Government</t>
  </si>
  <si>
    <t>Change in Balance of Govt. Office Accounts</t>
  </si>
  <si>
    <t xml:space="preserve">     V. A. T. Fund Account</t>
  </si>
  <si>
    <t xml:space="preserve">     Customs Fund Account</t>
  </si>
  <si>
    <t xml:space="preserve">    Reconstruction Fund Account</t>
  </si>
  <si>
    <t xml:space="preserve">    Others</t>
  </si>
  <si>
    <t xml:space="preserve">Current Balance of General Government </t>
  </si>
  <si>
    <t>A. Last year's Cash Balance in the Treasury</t>
  </si>
  <si>
    <t>B. Adjustment</t>
  </si>
  <si>
    <t xml:space="preserve">Cash Balance of General Government </t>
  </si>
  <si>
    <t>+++ Province Government resources include grants and revenue transfer from Federal Government, and resources collected by province governments</t>
  </si>
  <si>
    <t>+ Based on data reported by banking office of NRB, commercial banks conducting government transactions and report released from 81 DTCOs and payment centres. Expenditure excludes unrealized cheques and direct payments.</t>
  </si>
  <si>
    <t xml:space="preserve">* Expenditure includes Federal Government only whereas revenue mobilization includes Federal Government revenue plus the amount transferable to province and local governments. </t>
  </si>
  <si>
    <t>Total Resources [2.1+2.2]</t>
  </si>
  <si>
    <t>2.1 Revenue and Grants [i+ii-i.b]</t>
  </si>
  <si>
    <t>Deficit(-) / Surplus (+) [2-1]</t>
  </si>
  <si>
    <t>Deficit (-)/Surplus (+) of Province Government [7-6]</t>
  </si>
  <si>
    <t>Current Balance of General Government [5+8+9+10]</t>
  </si>
  <si>
    <t>Cash Balance of General Government [11+A+B]</t>
  </si>
  <si>
    <t xml:space="preserve">+++ Province Government resources include grants and revenue transfer from Federal Government, and resources collected by province governments </t>
  </si>
  <si>
    <t>+ Based on data reported by Banking Department of NRB, commercial banks conducting government transactions and report released from 81 DTCOs and payment centres. Expenditure excludes unrealized cheques and direct payments.</t>
  </si>
  <si>
    <t xml:space="preserve">2020/21 </t>
  </si>
  <si>
    <t>Total resources available to the Federal Government</t>
  </si>
  <si>
    <t>**Includes 20% Local Govt. Deposit with NRB which is</t>
  </si>
  <si>
    <t>** For the month of August to September, Includes 50% Local Govt. Deposit with NRB</t>
  </si>
  <si>
    <t>Includes 20% Local Govt. Deposit with NRB which is</t>
  </si>
  <si>
    <t>2022/23</t>
  </si>
  <si>
    <t xml:space="preserve">2021/22 </t>
  </si>
  <si>
    <t>2016/17</t>
  </si>
  <si>
    <t>2019/20</t>
  </si>
  <si>
    <t>2017/18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</si>
</sst>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0.0"/>
    <numFmt numFmtId="165" formatCode="0.0"/>
    <numFmt numFmtId="166" formatCode="_(* #,##0.0_);_(* \(#,##0.0\);_(* &quot;-&quot;??_);_(@_)"/>
  </numFmts>
  <fonts count="25" x14ac:knownFonts="1">
    <font>
      <sz val="11"/>
      <color theme="1"/>
      <name val="Calibri"/>
      <family val="2"/>
      <scheme val="minor"/>
    </font>
    <font>
      <sz val="11"/>
      <color theme="1"/>
      <name val="Calibri"/>
      <family val="2"/>
      <scheme val="minor"/>
    </font>
    <font>
      <b/>
      <sz val="14"/>
      <name val="Times New Roman"/>
      <family val="1"/>
    </font>
    <font>
      <sz val="14"/>
      <name val="Times New Roman"/>
      <family val="1"/>
    </font>
    <font>
      <b/>
      <sz val="6"/>
      <name val="Times New Roman"/>
      <family val="1"/>
    </font>
    <font>
      <sz val="6"/>
      <name val="Times New Roman"/>
      <family val="1"/>
    </font>
    <font>
      <b/>
      <sz val="10"/>
      <name val="Times New Roman"/>
      <family val="1"/>
    </font>
    <font>
      <b/>
      <sz val="9"/>
      <name val="Times New Roman"/>
      <family val="1"/>
    </font>
    <font>
      <sz val="9"/>
      <name val="Times New Roman"/>
      <family val="1"/>
    </font>
    <font>
      <i/>
      <sz val="9"/>
      <name val="Times New Roman"/>
      <family val="1"/>
    </font>
    <font>
      <sz val="6.5"/>
      <name val="Times New Roman"/>
      <family val="1"/>
    </font>
    <font>
      <b/>
      <sz val="12"/>
      <name val="Times New Roman"/>
      <family val="1"/>
    </font>
    <font>
      <sz val="5.5"/>
      <name val="Times New Roman"/>
      <family val="1"/>
    </font>
    <font>
      <vertAlign val="superscript"/>
      <sz val="9"/>
      <name val="Times New Roman"/>
      <family val="1"/>
    </font>
    <font>
      <b/>
      <sz val="18"/>
      <name val="Times New Roman"/>
      <family val="1"/>
    </font>
    <font>
      <sz val="18"/>
      <name val="Times New Roman"/>
      <family val="1"/>
    </font>
    <font>
      <b/>
      <sz val="20"/>
      <name val="Times New Roman"/>
      <family val="1"/>
    </font>
    <font>
      <sz val="20"/>
      <name val="Arial"/>
      <family val="2"/>
    </font>
    <font>
      <sz val="7"/>
      <name val="Arial"/>
      <family val="2"/>
    </font>
    <font>
      <sz val="7"/>
      <name val="Times New Roman"/>
      <family val="1"/>
    </font>
    <font>
      <sz val="10"/>
      <name val="Times New Roman"/>
      <family val="1"/>
    </font>
    <font>
      <sz val="9"/>
      <color theme="1"/>
      <name val="Times New Roman"/>
      <family val="1"/>
    </font>
    <font>
      <sz val="9"/>
      <color indexed="8"/>
      <name val="Times New Roman"/>
      <family val="1"/>
    </font>
    <font>
      <b/>
      <sz val="9"/>
      <color theme="1"/>
      <name val="Times New Roman"/>
      <family val="1"/>
    </font>
    <font>
      <i/>
      <sz val="9"/>
      <color theme="1"/>
      <name val="Times New Roman"/>
      <family val="1"/>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2"/>
        <bgColor indexed="64"/>
      </patternFill>
    </fill>
  </fills>
  <borders count="37">
    <border>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ck">
        <color indexed="64"/>
      </left>
      <right style="thin">
        <color indexed="64"/>
      </right>
      <top style="thick">
        <color indexed="64"/>
      </top>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ck">
        <color indexed="64"/>
      </right>
      <top/>
      <bottom style="thin">
        <color indexed="64"/>
      </bottom>
      <diagonal/>
    </border>
    <border>
      <left style="thick">
        <color indexed="64"/>
      </left>
      <right style="thin">
        <color indexed="64"/>
      </right>
      <top/>
      <bottom/>
      <diagonal/>
    </border>
    <border>
      <left style="thin">
        <color indexed="64"/>
      </left>
      <right style="thick">
        <color indexed="64"/>
      </right>
      <top/>
      <bottom/>
      <diagonal/>
    </border>
    <border>
      <left style="thick">
        <color indexed="64"/>
      </left>
      <right style="thin">
        <color indexed="64"/>
      </right>
      <top/>
      <bottom style="thick">
        <color indexed="64"/>
      </bottom>
      <diagonal/>
    </border>
    <border>
      <left style="thin">
        <color indexed="64"/>
      </left>
      <right style="thick">
        <color indexed="64"/>
      </right>
      <top/>
      <bottom style="thick">
        <color indexed="64"/>
      </bottom>
      <diagonal/>
    </border>
    <border>
      <left style="thin">
        <color indexed="64"/>
      </left>
      <right style="thick">
        <color indexed="64"/>
      </right>
      <top style="thin">
        <color indexed="64"/>
      </top>
      <bottom style="thin">
        <color indexed="64"/>
      </bottom>
      <diagonal/>
    </border>
    <border>
      <left/>
      <right/>
      <top/>
      <bottom style="thick">
        <color indexed="64"/>
      </bottom>
      <diagonal/>
    </border>
    <border>
      <left style="thick">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ck">
        <color indexed="64"/>
      </right>
      <top style="thin">
        <color indexed="64"/>
      </top>
      <bottom/>
      <diagonal/>
    </border>
    <border>
      <left style="thick">
        <color indexed="64"/>
      </left>
      <right style="thin">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ck">
        <color indexed="64"/>
      </right>
      <top style="thin">
        <color indexed="64"/>
      </top>
      <bottom style="thin">
        <color indexed="64"/>
      </bottom>
      <diagonal/>
    </border>
    <border>
      <left style="double">
        <color indexed="64"/>
      </left>
      <right style="thin">
        <color indexed="64"/>
      </right>
      <top/>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n">
        <color indexed="64"/>
      </bottom>
      <diagonal/>
    </border>
    <border>
      <left style="thin">
        <color indexed="64"/>
      </left>
      <right style="thin">
        <color indexed="64"/>
      </right>
      <top style="thin">
        <color indexed="64"/>
      </top>
      <bottom style="thick">
        <color indexed="64"/>
      </bottom>
      <diagonal/>
    </border>
    <border>
      <left style="thick">
        <color indexed="64"/>
      </left>
      <right style="thin">
        <color indexed="64"/>
      </right>
      <top style="thin">
        <color indexed="64"/>
      </top>
      <bottom style="thick">
        <color indexed="64"/>
      </bottom>
      <diagonal/>
    </border>
    <border>
      <left/>
      <right/>
      <top style="thin">
        <color indexed="64"/>
      </top>
      <bottom/>
      <diagonal/>
    </border>
    <border>
      <left style="thin">
        <color indexed="64"/>
      </left>
      <right style="thin">
        <color indexed="64"/>
      </right>
      <top style="double">
        <color indexed="64"/>
      </top>
      <bottom/>
      <diagonal/>
    </border>
    <border>
      <left style="thin">
        <color indexed="64"/>
      </left>
      <right style="thin">
        <color indexed="64"/>
      </right>
      <top style="thin">
        <color indexed="64"/>
      </top>
      <bottom style="double">
        <color indexed="64"/>
      </bottom>
      <diagonal/>
    </border>
  </borders>
  <cellStyleXfs count="2">
    <xf numFmtId="0" fontId="0" fillId="0" borderId="0"/>
    <xf numFmtId="43" fontId="1" fillId="0" borderId="0" applyFont="0" applyFill="0" applyBorder="0" applyAlignment="0" applyProtection="0"/>
  </cellStyleXfs>
  <cellXfs count="337">
    <xf numFmtId="0" fontId="0" fillId="0" borderId="0" xfId="0"/>
    <xf numFmtId="0" fontId="3" fillId="0" borderId="0" xfId="0" applyFont="1" applyBorder="1"/>
    <xf numFmtId="0" fontId="5" fillId="0" borderId="0" xfId="0" applyFont="1" applyBorder="1"/>
    <xf numFmtId="0" fontId="7" fillId="0" borderId="0" xfId="0" applyFont="1" applyBorder="1"/>
    <xf numFmtId="0" fontId="7" fillId="0" borderId="11" xfId="0" applyFont="1" applyBorder="1" applyAlignment="1">
      <alignment horizontal="center"/>
    </xf>
    <xf numFmtId="0" fontId="7" fillId="0" borderId="12" xfId="0" applyFont="1" applyBorder="1" applyAlignment="1">
      <alignment horizontal="center"/>
    </xf>
    <xf numFmtId="0" fontId="7" fillId="0" borderId="12" xfId="0" applyFont="1" applyFill="1" applyBorder="1" applyAlignment="1">
      <alignment horizontal="center"/>
    </xf>
    <xf numFmtId="0" fontId="8" fillId="0" borderId="0" xfId="0" applyFont="1" applyBorder="1"/>
    <xf numFmtId="0" fontId="7" fillId="0" borderId="13" xfId="0" applyFont="1" applyBorder="1" applyAlignment="1">
      <alignment vertical="center"/>
    </xf>
    <xf numFmtId="164" fontId="7" fillId="0" borderId="2" xfId="0" applyNumberFormat="1" applyFont="1" applyBorder="1" applyAlignment="1" applyProtection="1">
      <alignment horizontal="right" vertical="center"/>
    </xf>
    <xf numFmtId="164" fontId="7" fillId="0" borderId="14" xfId="0" applyNumberFormat="1" applyFont="1" applyBorder="1" applyAlignment="1" applyProtection="1">
      <alignment horizontal="right" vertical="center"/>
    </xf>
    <xf numFmtId="164" fontId="7" fillId="0" borderId="14" xfId="0" applyNumberFormat="1" applyFont="1" applyFill="1" applyBorder="1" applyAlignment="1" applyProtection="1">
      <alignment horizontal="right" vertical="center"/>
    </xf>
    <xf numFmtId="0" fontId="7" fillId="0" borderId="2" xfId="0" applyFont="1" applyBorder="1" applyAlignment="1" applyProtection="1">
      <alignment horizontal="right" vertical="center"/>
    </xf>
    <xf numFmtId="0" fontId="7" fillId="0" borderId="14" xfId="0" applyFont="1" applyBorder="1" applyAlignment="1" applyProtection="1">
      <alignment horizontal="right" vertical="center"/>
    </xf>
    <xf numFmtId="0" fontId="8" fillId="0" borderId="13" xfId="0" applyFont="1" applyBorder="1" applyAlignment="1">
      <alignment vertical="center"/>
    </xf>
    <xf numFmtId="164" fontId="8" fillId="0" borderId="2" xfId="0" applyNumberFormat="1" applyFont="1" applyBorder="1" applyAlignment="1" applyProtection="1">
      <alignment horizontal="right" vertical="center"/>
    </xf>
    <xf numFmtId="164" fontId="8" fillId="0" borderId="2" xfId="0" applyNumberFormat="1" applyFont="1" applyBorder="1" applyAlignment="1">
      <alignment horizontal="right" vertical="center"/>
    </xf>
    <xf numFmtId="164" fontId="8" fillId="0" borderId="2" xfId="0" applyNumberFormat="1" applyFont="1" applyBorder="1" applyAlignment="1">
      <alignment vertical="center"/>
    </xf>
    <xf numFmtId="164" fontId="8" fillId="0" borderId="14" xfId="0" applyNumberFormat="1" applyFont="1" applyBorder="1" applyAlignment="1">
      <alignment vertical="center"/>
    </xf>
    <xf numFmtId="164" fontId="8" fillId="0" borderId="14" xfId="0" applyNumberFormat="1" applyFont="1" applyFill="1" applyBorder="1" applyAlignment="1">
      <alignment vertical="center"/>
    </xf>
    <xf numFmtId="0" fontId="8" fillId="0" borderId="2" xfId="0" applyFont="1" applyBorder="1" applyAlignment="1" applyProtection="1">
      <alignment horizontal="right" vertical="center"/>
    </xf>
    <xf numFmtId="0" fontId="8" fillId="0" borderId="2" xfId="0" applyFont="1" applyBorder="1" applyAlignment="1">
      <alignment horizontal="right" vertical="center"/>
    </xf>
    <xf numFmtId="165" fontId="8" fillId="0" borderId="2" xfId="0" applyNumberFormat="1" applyFont="1" applyBorder="1"/>
    <xf numFmtId="165" fontId="8" fillId="0" borderId="14" xfId="0" applyNumberFormat="1" applyFont="1" applyBorder="1"/>
    <xf numFmtId="164" fontId="7" fillId="0" borderId="2" xfId="0" applyNumberFormat="1" applyFont="1" applyBorder="1" applyAlignment="1" applyProtection="1">
      <alignment vertical="center"/>
    </xf>
    <xf numFmtId="164" fontId="7" fillId="0" borderId="14" xfId="0" applyNumberFormat="1" applyFont="1" applyBorder="1" applyAlignment="1" applyProtection="1">
      <alignment vertical="center"/>
    </xf>
    <xf numFmtId="164" fontId="7" fillId="0" borderId="14" xfId="0" applyNumberFormat="1" applyFont="1" applyFill="1" applyBorder="1" applyAlignment="1" applyProtection="1">
      <alignment vertical="center"/>
    </xf>
    <xf numFmtId="0" fontId="7" fillId="0" borderId="2" xfId="0" applyFont="1" applyBorder="1" applyAlignment="1" applyProtection="1">
      <alignment vertical="center"/>
    </xf>
    <xf numFmtId="0" fontId="7" fillId="0" borderId="14" xfId="0" applyFont="1" applyBorder="1" applyAlignment="1" applyProtection="1">
      <alignment vertical="center"/>
    </xf>
    <xf numFmtId="164" fontId="7" fillId="0" borderId="2" xfId="0" applyNumberFormat="1" applyFont="1" applyBorder="1" applyAlignment="1">
      <alignment horizontal="right" vertical="center"/>
    </xf>
    <xf numFmtId="164" fontId="7" fillId="0" borderId="14" xfId="0" applyNumberFormat="1" applyFont="1" applyBorder="1" applyAlignment="1">
      <alignment horizontal="right" vertical="center"/>
    </xf>
    <xf numFmtId="164" fontId="7" fillId="0" borderId="14" xfId="0" applyNumberFormat="1" applyFont="1" applyFill="1" applyBorder="1" applyAlignment="1">
      <alignment horizontal="right" vertical="center"/>
    </xf>
    <xf numFmtId="165" fontId="7" fillId="0" borderId="2" xfId="0" applyNumberFormat="1" applyFont="1" applyBorder="1" applyAlignment="1">
      <alignment horizontal="right" vertical="center"/>
    </xf>
    <xf numFmtId="0" fontId="7" fillId="0" borderId="2" xfId="0" applyFont="1" applyBorder="1" applyAlignment="1">
      <alignment horizontal="right" vertical="center"/>
    </xf>
    <xf numFmtId="0" fontId="7" fillId="0" borderId="14" xfId="0" applyFont="1" applyBorder="1" applyAlignment="1">
      <alignment horizontal="right" vertical="center"/>
    </xf>
    <xf numFmtId="164" fontId="8" fillId="0" borderId="14" xfId="0" applyNumberFormat="1" applyFont="1" applyBorder="1" applyAlignment="1" applyProtection="1">
      <alignment horizontal="right" vertical="center"/>
    </xf>
    <xf numFmtId="164" fontId="8" fillId="0" borderId="14" xfId="0" applyNumberFormat="1" applyFont="1" applyFill="1" applyBorder="1" applyAlignment="1" applyProtection="1">
      <alignment horizontal="right" vertical="center"/>
    </xf>
    <xf numFmtId="165" fontId="8" fillId="0" borderId="2" xfId="0" applyNumberFormat="1" applyFont="1" applyBorder="1" applyAlignment="1" applyProtection="1">
      <alignment horizontal="right" vertical="center"/>
    </xf>
    <xf numFmtId="0" fontId="8" fillId="0" borderId="14" xfId="0" applyFont="1" applyBorder="1" applyAlignment="1" applyProtection="1">
      <alignment horizontal="right" vertical="center"/>
    </xf>
    <xf numFmtId="0" fontId="8" fillId="0" borderId="13" xfId="0" applyFont="1" applyBorder="1" applyAlignment="1" applyProtection="1">
      <alignment horizontal="left" vertical="center"/>
      <protection locked="0"/>
    </xf>
    <xf numFmtId="164" fontId="9" fillId="0" borderId="2" xfId="0" applyNumberFormat="1" applyFont="1" applyBorder="1" applyAlignment="1" applyProtection="1">
      <alignment vertical="center"/>
      <protection locked="0"/>
    </xf>
    <xf numFmtId="164" fontId="9" fillId="0" borderId="14" xfId="0" applyNumberFormat="1" applyFont="1" applyBorder="1" applyAlignment="1" applyProtection="1">
      <alignment vertical="center"/>
      <protection locked="0"/>
    </xf>
    <xf numFmtId="164" fontId="9" fillId="0" borderId="14" xfId="0" applyNumberFormat="1" applyFont="1" applyFill="1" applyBorder="1" applyAlignment="1" applyProtection="1">
      <alignment vertical="center"/>
      <protection locked="0"/>
    </xf>
    <xf numFmtId="165" fontId="9" fillId="0" borderId="2" xfId="0" applyNumberFormat="1" applyFont="1" applyBorder="1" applyAlignment="1" applyProtection="1">
      <alignment vertical="center"/>
      <protection locked="0"/>
    </xf>
    <xf numFmtId="165" fontId="9" fillId="0" borderId="14" xfId="0" applyNumberFormat="1" applyFont="1" applyBorder="1" applyAlignment="1" applyProtection="1">
      <alignment vertical="center"/>
      <protection locked="0"/>
    </xf>
    <xf numFmtId="0" fontId="8" fillId="0" borderId="0" xfId="0" applyFont="1" applyBorder="1" applyProtection="1">
      <protection locked="0"/>
    </xf>
    <xf numFmtId="0" fontId="9" fillId="0" borderId="13" xfId="0" applyFont="1" applyBorder="1" applyAlignment="1">
      <alignment vertical="center"/>
    </xf>
    <xf numFmtId="164" fontId="9" fillId="0" borderId="2" xfId="0" applyNumberFormat="1" applyFont="1" applyBorder="1" applyAlignment="1" applyProtection="1">
      <alignment horizontal="right" vertical="center"/>
    </xf>
    <xf numFmtId="164" fontId="9" fillId="0" borderId="2" xfId="0" applyNumberFormat="1" applyFont="1" applyBorder="1" applyAlignment="1">
      <alignment horizontal="right" vertical="center"/>
    </xf>
    <xf numFmtId="164" fontId="9" fillId="0" borderId="2" xfId="0" applyNumberFormat="1" applyFont="1" applyBorder="1" applyAlignment="1">
      <alignment vertical="center"/>
    </xf>
    <xf numFmtId="164" fontId="9" fillId="0" borderId="14" xfId="0" applyNumberFormat="1" applyFont="1" applyBorder="1" applyAlignment="1">
      <alignment vertical="center"/>
    </xf>
    <xf numFmtId="164" fontId="9" fillId="0" borderId="14" xfId="0" applyNumberFormat="1" applyFont="1" applyFill="1" applyBorder="1" applyAlignment="1">
      <alignment vertical="center"/>
    </xf>
    <xf numFmtId="0" fontId="9" fillId="0" borderId="2" xfId="0" applyFont="1" applyBorder="1" applyAlignment="1" applyProtection="1">
      <alignment horizontal="right" vertical="center"/>
    </xf>
    <xf numFmtId="0" fontId="9" fillId="0" borderId="2" xfId="0" applyFont="1" applyBorder="1" applyAlignment="1">
      <alignment horizontal="right" vertical="center"/>
    </xf>
    <xf numFmtId="165" fontId="9" fillId="0" borderId="2" xfId="0" applyNumberFormat="1" applyFont="1" applyBorder="1"/>
    <xf numFmtId="165" fontId="9" fillId="0" borderId="14" xfId="0" applyNumberFormat="1" applyFont="1" applyBorder="1"/>
    <xf numFmtId="0" fontId="8" fillId="0" borderId="15" xfId="0" applyFont="1" applyBorder="1" applyAlignment="1">
      <alignment vertical="center"/>
    </xf>
    <xf numFmtId="164" fontId="8" fillId="0" borderId="5" xfId="0" applyNumberFormat="1" applyFont="1" applyBorder="1" applyAlignment="1" applyProtection="1">
      <alignment horizontal="right" vertical="center"/>
    </xf>
    <xf numFmtId="164" fontId="8" fillId="0" borderId="5" xfId="0" applyNumberFormat="1" applyFont="1" applyBorder="1" applyAlignment="1">
      <alignment horizontal="right" vertical="center"/>
    </xf>
    <xf numFmtId="164" fontId="8" fillId="0" borderId="5" xfId="0" applyNumberFormat="1" applyFont="1" applyBorder="1" applyAlignment="1">
      <alignment vertical="center"/>
    </xf>
    <xf numFmtId="164" fontId="8" fillId="0" borderId="16" xfId="0" applyNumberFormat="1" applyFont="1" applyBorder="1" applyAlignment="1">
      <alignment vertical="center"/>
    </xf>
    <xf numFmtId="164" fontId="8" fillId="0" borderId="16" xfId="0" applyNumberFormat="1" applyFont="1" applyFill="1" applyBorder="1" applyAlignment="1">
      <alignment vertical="center"/>
    </xf>
    <xf numFmtId="0" fontId="8" fillId="0" borderId="5" xfId="0" applyFont="1" applyBorder="1" applyAlignment="1" applyProtection="1">
      <alignment horizontal="right" vertical="center"/>
    </xf>
    <xf numFmtId="0" fontId="8" fillId="0" borderId="5" xfId="0" applyFont="1" applyBorder="1" applyAlignment="1">
      <alignment horizontal="right" vertical="center"/>
    </xf>
    <xf numFmtId="165" fontId="8" fillId="0" borderId="5" xfId="0" applyNumberFormat="1" applyFont="1" applyBorder="1"/>
    <xf numFmtId="165" fontId="8" fillId="0" borderId="16" xfId="0" applyNumberFormat="1" applyFont="1" applyBorder="1"/>
    <xf numFmtId="0" fontId="9" fillId="0" borderId="0" xfId="0" applyFont="1" applyBorder="1"/>
    <xf numFmtId="164" fontId="10" fillId="0" borderId="0" xfId="0" applyNumberFormat="1" applyFont="1" applyBorder="1"/>
    <xf numFmtId="0" fontId="10" fillId="0" borderId="0" xfId="0" applyFont="1" applyBorder="1"/>
    <xf numFmtId="164" fontId="9" fillId="0" borderId="14" xfId="0" applyNumberFormat="1" applyFont="1" applyBorder="1" applyAlignment="1" applyProtection="1">
      <alignment horizontal="right" vertical="center"/>
    </xf>
    <xf numFmtId="164" fontId="8" fillId="0" borderId="16" xfId="0" applyNumberFormat="1" applyFont="1" applyBorder="1" applyAlignment="1" applyProtection="1">
      <alignment horizontal="right" vertical="center"/>
    </xf>
    <xf numFmtId="0" fontId="8" fillId="0" borderId="0" xfId="0" applyFont="1" applyBorder="1" applyAlignment="1">
      <alignment vertical="center"/>
    </xf>
    <xf numFmtId="165" fontId="8" fillId="0" borderId="0" xfId="0" quotePrefix="1" applyNumberFormat="1" applyFont="1" applyBorder="1"/>
    <xf numFmtId="0" fontId="9" fillId="0" borderId="0" xfId="0" applyFont="1" applyBorder="1" applyProtection="1">
      <protection locked="0"/>
    </xf>
    <xf numFmtId="0" fontId="12" fillId="0" borderId="0" xfId="0" applyFont="1" applyBorder="1"/>
    <xf numFmtId="0" fontId="7" fillId="0" borderId="13" xfId="0" applyFont="1" applyBorder="1" applyAlignment="1" applyProtection="1">
      <alignment horizontal="left" vertical="center"/>
    </xf>
    <xf numFmtId="164" fontId="7" fillId="0" borderId="2" xfId="0" quotePrefix="1" applyNumberFormat="1" applyFont="1" applyBorder="1" applyAlignment="1">
      <alignment vertical="center"/>
    </xf>
    <xf numFmtId="164" fontId="7" fillId="0" borderId="2" xfId="0" applyNumberFormat="1" applyFont="1" applyBorder="1" applyAlignment="1">
      <alignment vertical="center"/>
    </xf>
    <xf numFmtId="164" fontId="7" fillId="0" borderId="2" xfId="0" applyNumberFormat="1" applyFont="1" applyBorder="1" applyAlignment="1">
      <alignment vertical="center" wrapText="1"/>
    </xf>
    <xf numFmtId="0" fontId="8" fillId="0" borderId="13" xfId="0" applyFont="1" applyBorder="1" applyAlignment="1" applyProtection="1">
      <alignment horizontal="left" vertical="center"/>
    </xf>
    <xf numFmtId="164" fontId="8" fillId="0" borderId="2" xfId="0" applyNumberFormat="1" applyFont="1" applyBorder="1" applyAlignment="1" applyProtection="1">
      <alignment vertical="center"/>
    </xf>
    <xf numFmtId="164" fontId="8" fillId="0" borderId="2" xfId="0" quotePrefix="1" applyNumberFormat="1" applyFont="1" applyBorder="1" applyAlignment="1">
      <alignment vertical="center"/>
    </xf>
    <xf numFmtId="164" fontId="8" fillId="0" borderId="14" xfId="0" applyNumberFormat="1" applyFont="1" applyBorder="1" applyAlignment="1" applyProtection="1">
      <alignment vertical="center"/>
    </xf>
    <xf numFmtId="0" fontId="7" fillId="0" borderId="13" xfId="0" applyFont="1" applyBorder="1" applyAlignment="1" applyProtection="1">
      <alignment vertical="center"/>
    </xf>
    <xf numFmtId="164" fontId="7" fillId="0" borderId="14" xfId="0" applyNumberFormat="1" applyFont="1" applyBorder="1" applyAlignment="1">
      <alignment vertical="center"/>
    </xf>
    <xf numFmtId="0" fontId="9" fillId="0" borderId="13" xfId="0" applyFont="1" applyBorder="1" applyAlignment="1" applyProtection="1">
      <alignment horizontal="left" vertical="center"/>
      <protection locked="0"/>
    </xf>
    <xf numFmtId="164" fontId="9" fillId="0" borderId="2" xfId="0" applyNumberFormat="1" applyFont="1" applyBorder="1" applyAlignment="1" applyProtection="1">
      <alignment vertical="center"/>
    </xf>
    <xf numFmtId="164" fontId="9" fillId="0" borderId="14" xfId="0" applyNumberFormat="1" applyFont="1" applyBorder="1" applyAlignment="1" applyProtection="1">
      <alignment vertical="center"/>
    </xf>
    <xf numFmtId="0" fontId="8" fillId="0" borderId="15" xfId="0" applyFont="1" applyBorder="1" applyAlignment="1" applyProtection="1">
      <alignment horizontal="left" vertical="center"/>
    </xf>
    <xf numFmtId="164" fontId="8" fillId="0" borderId="5" xfId="0" applyNumberFormat="1" applyFont="1" applyBorder="1" applyAlignment="1" applyProtection="1">
      <alignment vertical="center"/>
    </xf>
    <xf numFmtId="164" fontId="8" fillId="0" borderId="16" xfId="0" applyNumberFormat="1" applyFont="1" applyBorder="1" applyAlignment="1" applyProtection="1">
      <alignment vertical="center"/>
    </xf>
    <xf numFmtId="0" fontId="8" fillId="0" borderId="0" xfId="0" applyFont="1" applyBorder="1" applyAlignment="1" applyProtection="1">
      <alignment horizontal="right" vertical="center"/>
    </xf>
    <xf numFmtId="165" fontId="8" fillId="0" borderId="0" xfId="0" applyNumberFormat="1" applyFont="1" applyBorder="1" applyAlignment="1" applyProtection="1">
      <alignment horizontal="right" vertical="center"/>
    </xf>
    <xf numFmtId="165" fontId="8" fillId="0" borderId="0" xfId="0" applyNumberFormat="1" applyFont="1" applyBorder="1" applyAlignment="1">
      <alignment horizontal="right" vertical="center"/>
    </xf>
    <xf numFmtId="0" fontId="8" fillId="0" borderId="0" xfId="0" applyFont="1" applyBorder="1" applyAlignment="1">
      <alignment horizontal="right" vertical="center"/>
    </xf>
    <xf numFmtId="0" fontId="7" fillId="0" borderId="17" xfId="0" applyFont="1" applyBorder="1" applyAlignment="1">
      <alignment horizontal="center"/>
    </xf>
    <xf numFmtId="0" fontId="7" fillId="0" borderId="13" xfId="0" applyFont="1" applyBorder="1" applyAlignment="1" applyProtection="1">
      <alignment horizontal="left" vertical="center"/>
      <protection locked="0"/>
    </xf>
    <xf numFmtId="164" fontId="7" fillId="0" borderId="2" xfId="0" applyNumberFormat="1" applyFont="1" applyBorder="1" applyAlignment="1" applyProtection="1">
      <alignment horizontal="right" vertical="center"/>
      <protection locked="0"/>
    </xf>
    <xf numFmtId="164" fontId="7" fillId="0" borderId="14" xfId="0" applyNumberFormat="1" applyFont="1" applyBorder="1" applyAlignment="1" applyProtection="1">
      <alignment horizontal="right" vertical="center"/>
      <protection locked="0"/>
    </xf>
    <xf numFmtId="165" fontId="7" fillId="0" borderId="2" xfId="0" applyNumberFormat="1" applyFont="1" applyBorder="1"/>
    <xf numFmtId="0" fontId="7" fillId="0" borderId="2" xfId="0" applyFont="1" applyBorder="1"/>
    <xf numFmtId="0" fontId="7" fillId="0" borderId="14" xfId="0" applyFont="1" applyBorder="1"/>
    <xf numFmtId="0" fontId="7" fillId="0" borderId="0" xfId="0" applyFont="1" applyBorder="1" applyProtection="1">
      <protection locked="0"/>
    </xf>
    <xf numFmtId="164" fontId="8" fillId="0" borderId="2" xfId="0" applyNumberFormat="1" applyFont="1" applyBorder="1" applyAlignment="1" applyProtection="1">
      <alignment horizontal="right" vertical="center"/>
      <protection locked="0"/>
    </xf>
    <xf numFmtId="164" fontId="8" fillId="0" borderId="2" xfId="0" quotePrefix="1" applyNumberFormat="1" applyFont="1" applyBorder="1" applyAlignment="1" applyProtection="1">
      <alignment horizontal="right" vertical="center"/>
      <protection locked="0"/>
    </xf>
    <xf numFmtId="164" fontId="8" fillId="0" borderId="14" xfId="0" applyNumberFormat="1" applyFont="1" applyBorder="1" applyAlignment="1" applyProtection="1">
      <alignment horizontal="right" vertical="center"/>
      <protection locked="0"/>
    </xf>
    <xf numFmtId="164" fontId="8" fillId="0" borderId="14" xfId="0" applyNumberFormat="1" applyFont="1" applyBorder="1" applyAlignment="1">
      <alignment horizontal="right" vertical="center"/>
    </xf>
    <xf numFmtId="0" fontId="8" fillId="0" borderId="2" xfId="0" applyFont="1" applyBorder="1"/>
    <xf numFmtId="0" fontId="8" fillId="0" borderId="14" xfId="0" applyFont="1" applyBorder="1"/>
    <xf numFmtId="0" fontId="7" fillId="0" borderId="13" xfId="0" applyFont="1" applyBorder="1" applyAlignment="1" applyProtection="1">
      <alignment vertical="center"/>
      <protection locked="0"/>
    </xf>
    <xf numFmtId="164" fontId="9" fillId="0" borderId="2" xfId="0" applyNumberFormat="1" applyFont="1" applyBorder="1" applyAlignment="1" applyProtection="1">
      <alignment horizontal="right" vertical="center"/>
      <protection locked="0"/>
    </xf>
    <xf numFmtId="164" fontId="9" fillId="0" borderId="14" xfId="0" applyNumberFormat="1" applyFont="1" applyBorder="1" applyAlignment="1" applyProtection="1">
      <alignment horizontal="right" vertical="center"/>
      <protection locked="0"/>
    </xf>
    <xf numFmtId="164" fontId="9" fillId="0" borderId="14" xfId="0" applyNumberFormat="1" applyFont="1" applyBorder="1" applyAlignment="1">
      <alignment horizontal="right" vertical="center"/>
    </xf>
    <xf numFmtId="164" fontId="9" fillId="0" borderId="2" xfId="0" quotePrefix="1" applyNumberFormat="1" applyFont="1" applyBorder="1" applyAlignment="1" applyProtection="1">
      <alignment horizontal="right" vertical="center"/>
    </xf>
    <xf numFmtId="0" fontId="8" fillId="0" borderId="15" xfId="0" applyFont="1" applyBorder="1" applyAlignment="1" applyProtection="1">
      <alignment horizontal="left" vertical="center"/>
      <protection locked="0"/>
    </xf>
    <xf numFmtId="164" fontId="8" fillId="0" borderId="5" xfId="0" applyNumberFormat="1" applyFont="1" applyBorder="1" applyAlignment="1" applyProtection="1">
      <alignment horizontal="right" vertical="center"/>
      <protection locked="0"/>
    </xf>
    <xf numFmtId="164" fontId="8" fillId="0" borderId="16" xfId="0" applyNumberFormat="1" applyFont="1" applyBorder="1" applyAlignment="1" applyProtection="1">
      <alignment horizontal="right" vertical="center"/>
      <protection locked="0"/>
    </xf>
    <xf numFmtId="0" fontId="8" fillId="0" borderId="5" xfId="0" applyFont="1" applyBorder="1"/>
    <xf numFmtId="164" fontId="8" fillId="0" borderId="16" xfId="0" applyNumberFormat="1" applyFont="1" applyBorder="1" applyAlignment="1">
      <alignment horizontal="right" vertical="center"/>
    </xf>
    <xf numFmtId="0" fontId="8" fillId="0" borderId="0" xfId="0" applyFont="1" applyBorder="1" applyAlignment="1" applyProtection="1">
      <alignment horizontal="left" vertical="center"/>
      <protection locked="0"/>
    </xf>
    <xf numFmtId="164" fontId="8" fillId="0" borderId="0" xfId="0" applyNumberFormat="1" applyFont="1" applyBorder="1" applyAlignment="1" applyProtection="1">
      <alignment horizontal="right" vertical="center"/>
      <protection locked="0"/>
    </xf>
    <xf numFmtId="0" fontId="12" fillId="0" borderId="0" xfId="0" applyFont="1" applyBorder="1" applyProtection="1">
      <protection locked="0"/>
    </xf>
    <xf numFmtId="0" fontId="8" fillId="0" borderId="11" xfId="0" applyFont="1" applyBorder="1" applyAlignment="1">
      <alignment horizontal="center"/>
    </xf>
    <xf numFmtId="0" fontId="8" fillId="0" borderId="12" xfId="0" applyFont="1" applyBorder="1" applyAlignment="1">
      <alignment horizontal="center"/>
    </xf>
    <xf numFmtId="0" fontId="7" fillId="0" borderId="19" xfId="0" applyFont="1" applyBorder="1" applyAlignment="1" applyProtection="1">
      <alignment horizontal="left" vertical="center"/>
    </xf>
    <xf numFmtId="164" fontId="7" fillId="0" borderId="20" xfId="0" applyNumberFormat="1" applyFont="1" applyBorder="1" applyAlignment="1">
      <alignment horizontal="right" vertical="center"/>
    </xf>
    <xf numFmtId="164" fontId="7" fillId="0" borderId="21" xfId="0" applyNumberFormat="1" applyFont="1" applyBorder="1" applyAlignment="1">
      <alignment horizontal="right" vertical="center"/>
    </xf>
    <xf numFmtId="0" fontId="9" fillId="0" borderId="13" xfId="0" applyFont="1" applyBorder="1" applyAlignment="1" applyProtection="1">
      <alignment horizontal="left" vertical="center"/>
    </xf>
    <xf numFmtId="0" fontId="7" fillId="0" borderId="0" xfId="0" applyFont="1" applyBorder="1" applyAlignment="1">
      <alignment vertical="center"/>
    </xf>
    <xf numFmtId="164" fontId="8" fillId="0" borderId="0" xfId="0" applyNumberFormat="1" applyFont="1" applyBorder="1" applyAlignment="1">
      <alignment horizontal="right" vertical="center"/>
    </xf>
    <xf numFmtId="165" fontId="8" fillId="0" borderId="0" xfId="0" applyNumberFormat="1" applyFont="1" applyBorder="1"/>
    <xf numFmtId="0" fontId="7" fillId="0" borderId="2" xfId="0" applyFont="1" applyBorder="1" applyAlignment="1">
      <alignment horizontal="center"/>
    </xf>
    <xf numFmtId="0" fontId="7" fillId="0" borderId="20" xfId="0" applyFont="1" applyBorder="1" applyAlignment="1">
      <alignment horizontal="center"/>
    </xf>
    <xf numFmtId="0" fontId="7" fillId="0" borderId="14" xfId="0" applyFont="1" applyBorder="1" applyAlignment="1">
      <alignment horizontal="center"/>
    </xf>
    <xf numFmtId="0" fontId="7" fillId="0" borderId="20" xfId="0" applyFont="1" applyBorder="1"/>
    <xf numFmtId="166" fontId="8" fillId="0" borderId="2" xfId="1" applyNumberFormat="1" applyFont="1" applyBorder="1" applyAlignment="1">
      <alignment horizontal="left"/>
    </xf>
    <xf numFmtId="166" fontId="8" fillId="0" borderId="2" xfId="1" applyNumberFormat="1" applyFont="1" applyBorder="1"/>
    <xf numFmtId="0" fontId="8" fillId="0" borderId="16" xfId="0" applyFont="1" applyBorder="1"/>
    <xf numFmtId="0" fontId="15" fillId="0" borderId="0" xfId="0" applyFont="1" applyBorder="1"/>
    <xf numFmtId="0" fontId="7" fillId="0" borderId="24" xfId="0" applyFont="1" applyBorder="1" applyAlignment="1">
      <alignment horizontal="center"/>
    </xf>
    <xf numFmtId="0" fontId="7" fillId="0" borderId="24" xfId="0" applyFont="1" applyFill="1" applyBorder="1" applyAlignment="1">
      <alignment horizontal="center"/>
    </xf>
    <xf numFmtId="0" fontId="8" fillId="0" borderId="10" xfId="0" applyFont="1" applyBorder="1" applyAlignment="1" applyProtection="1">
      <alignment horizontal="left" vertical="center"/>
    </xf>
    <xf numFmtId="164" fontId="8" fillId="0" borderId="11" xfId="0" applyNumberFormat="1" applyFont="1" applyBorder="1" applyAlignment="1">
      <alignment horizontal="right" vertical="center"/>
    </xf>
    <xf numFmtId="164" fontId="8" fillId="0" borderId="12" xfId="0" applyNumberFormat="1" applyFont="1" applyBorder="1" applyAlignment="1">
      <alignment horizontal="right" vertical="center"/>
    </xf>
    <xf numFmtId="164" fontId="7" fillId="0" borderId="11" xfId="0" applyNumberFormat="1" applyFont="1" applyBorder="1" applyAlignment="1">
      <alignment horizontal="right" vertical="center"/>
    </xf>
    <xf numFmtId="164" fontId="7" fillId="0" borderId="12" xfId="0" applyNumberFormat="1" applyFont="1" applyBorder="1" applyAlignment="1">
      <alignment horizontal="right" vertical="center"/>
    </xf>
    <xf numFmtId="0" fontId="9" fillId="0" borderId="10" xfId="0" applyFont="1" applyBorder="1" applyAlignment="1" applyProtection="1">
      <alignment horizontal="left" vertical="center"/>
    </xf>
    <xf numFmtId="0" fontId="7" fillId="0" borderId="23" xfId="0" applyFont="1" applyBorder="1" applyAlignment="1" applyProtection="1">
      <alignment horizontal="left" vertical="center"/>
    </xf>
    <xf numFmtId="164" fontId="7" fillId="0" borderId="24" xfId="0" applyNumberFormat="1" applyFont="1" applyBorder="1" applyAlignment="1">
      <alignment horizontal="right" vertical="center"/>
    </xf>
    <xf numFmtId="164" fontId="7" fillId="0" borderId="17" xfId="0" applyNumberFormat="1" applyFont="1" applyBorder="1" applyAlignment="1">
      <alignment horizontal="right" vertical="center"/>
    </xf>
    <xf numFmtId="164" fontId="8" fillId="0" borderId="2" xfId="0" applyNumberFormat="1" applyFont="1" applyBorder="1"/>
    <xf numFmtId="165" fontId="8" fillId="0" borderId="13" xfId="0" applyNumberFormat="1" applyFont="1" applyBorder="1"/>
    <xf numFmtId="165" fontId="8" fillId="0" borderId="2" xfId="0" quotePrefix="1" applyNumberFormat="1" applyFont="1" applyBorder="1"/>
    <xf numFmtId="165" fontId="8" fillId="0" borderId="13" xfId="0" quotePrefix="1" applyNumberFormat="1" applyFont="1" applyBorder="1"/>
    <xf numFmtId="165" fontId="8" fillId="0" borderId="10" xfId="0" quotePrefix="1" applyNumberFormat="1" applyFont="1" applyBorder="1"/>
    <xf numFmtId="165" fontId="8" fillId="0" borderId="11" xfId="0" quotePrefix="1" applyNumberFormat="1" applyFont="1" applyBorder="1"/>
    <xf numFmtId="165" fontId="8" fillId="0" borderId="11" xfId="0" applyNumberFormat="1" applyFont="1" applyBorder="1"/>
    <xf numFmtId="0" fontId="8" fillId="0" borderId="11" xfId="0" applyFont="1" applyBorder="1"/>
    <xf numFmtId="0" fontId="8" fillId="0" borderId="12" xfId="0" applyFont="1" applyBorder="1"/>
    <xf numFmtId="0" fontId="9" fillId="0" borderId="23" xfId="0" applyFont="1" applyBorder="1" applyProtection="1">
      <protection locked="0"/>
    </xf>
    <xf numFmtId="165" fontId="8" fillId="0" borderId="24" xfId="0" applyNumberFormat="1" applyFont="1" applyBorder="1"/>
    <xf numFmtId="165" fontId="8" fillId="0" borderId="17" xfId="0" applyNumberFormat="1" applyFont="1" applyBorder="1"/>
    <xf numFmtId="0" fontId="7" fillId="0" borderId="23" xfId="0" applyFont="1" applyBorder="1"/>
    <xf numFmtId="0" fontId="7" fillId="0" borderId="24" xfId="0" applyFont="1" applyBorder="1"/>
    <xf numFmtId="165" fontId="7" fillId="0" borderId="24" xfId="0" applyNumberFormat="1" applyFont="1" applyBorder="1"/>
    <xf numFmtId="0" fontId="7" fillId="0" borderId="17" xfId="0" applyFont="1" applyBorder="1"/>
    <xf numFmtId="0" fontId="8" fillId="0" borderId="13" xfId="0" applyFont="1" applyBorder="1"/>
    <xf numFmtId="0" fontId="8" fillId="0" borderId="15" xfId="0" applyFont="1" applyBorder="1"/>
    <xf numFmtId="0" fontId="17" fillId="0" borderId="0" xfId="0" applyFont="1"/>
    <xf numFmtId="0" fontId="18" fillId="0" borderId="0" xfId="0" applyFont="1"/>
    <xf numFmtId="0" fontId="8" fillId="0" borderId="0" xfId="0" applyFont="1"/>
    <xf numFmtId="0" fontId="7" fillId="0" borderId="13" xfId="0" applyFont="1" applyBorder="1" applyAlignment="1" applyProtection="1">
      <alignment horizontal="justify" vertical="center"/>
    </xf>
    <xf numFmtId="0" fontId="7" fillId="0" borderId="0" xfId="0" applyFont="1"/>
    <xf numFmtId="0" fontId="8" fillId="0" borderId="13" xfId="0" applyFont="1" applyBorder="1" applyAlignment="1" applyProtection="1">
      <alignment horizontal="left" vertical="center" indent="2"/>
    </xf>
    <xf numFmtId="0" fontId="8" fillId="0" borderId="10" xfId="0" applyFont="1" applyBorder="1" applyAlignment="1" applyProtection="1">
      <alignment horizontal="left" vertical="center" indent="2"/>
    </xf>
    <xf numFmtId="0" fontId="7" fillId="0" borderId="23" xfId="0" applyFont="1" applyBorder="1" applyAlignment="1" applyProtection="1">
      <alignment horizontal="justify" vertical="center"/>
    </xf>
    <xf numFmtId="0" fontId="9" fillId="0" borderId="13" xfId="0" applyFont="1" applyBorder="1" applyAlignment="1" applyProtection="1">
      <alignment horizontal="left" vertical="center" indent="2"/>
    </xf>
    <xf numFmtId="165" fontId="7" fillId="0" borderId="24" xfId="0" quotePrefix="1" applyNumberFormat="1" applyFont="1" applyBorder="1"/>
    <xf numFmtId="0" fontId="7" fillId="0" borderId="10" xfId="0" applyFont="1" applyBorder="1" applyAlignment="1" applyProtection="1">
      <alignment horizontal="justify" vertical="center"/>
    </xf>
    <xf numFmtId="165" fontId="7" fillId="0" borderId="11" xfId="0" quotePrefix="1" applyNumberFormat="1" applyFont="1" applyBorder="1"/>
    <xf numFmtId="165" fontId="7" fillId="0" borderId="11" xfId="0" applyNumberFormat="1" applyFont="1" applyBorder="1"/>
    <xf numFmtId="0" fontId="7" fillId="0" borderId="11" xfId="0" applyFont="1" applyBorder="1"/>
    <xf numFmtId="0" fontId="7" fillId="0" borderId="12" xfId="0" applyFont="1" applyBorder="1"/>
    <xf numFmtId="0" fontId="8" fillId="0" borderId="13" xfId="0" applyFont="1" applyBorder="1" applyAlignment="1" applyProtection="1">
      <alignment horizontal="justify" vertical="center"/>
    </xf>
    <xf numFmtId="0" fontId="8" fillId="0" borderId="13" xfId="0" applyFont="1" applyBorder="1" applyAlignment="1" applyProtection="1">
      <alignment horizontal="left" vertical="center" indent="1"/>
    </xf>
    <xf numFmtId="0" fontId="8" fillId="0" borderId="13" xfId="0" quotePrefix="1" applyFont="1" applyBorder="1" applyAlignment="1">
      <alignment horizontal="left" indent="1"/>
    </xf>
    <xf numFmtId="0" fontId="8" fillId="0" borderId="15" xfId="0" applyFont="1" applyBorder="1" applyAlignment="1" applyProtection="1">
      <alignment horizontal="justify" vertical="center"/>
    </xf>
    <xf numFmtId="0" fontId="19" fillId="0" borderId="0" xfId="0" applyFont="1" applyBorder="1"/>
    <xf numFmtId="0" fontId="15" fillId="0" borderId="0" xfId="0" applyFont="1"/>
    <xf numFmtId="0" fontId="20" fillId="0" borderId="0" xfId="0" applyFont="1"/>
    <xf numFmtId="164" fontId="8" fillId="0" borderId="14" xfId="0" applyNumberFormat="1" applyFont="1" applyBorder="1"/>
    <xf numFmtId="165" fontId="7" fillId="0" borderId="17" xfId="0" applyNumberFormat="1" applyFont="1" applyBorder="1"/>
    <xf numFmtId="165" fontId="7" fillId="0" borderId="12" xfId="0" applyNumberFormat="1" applyFont="1" applyBorder="1"/>
    <xf numFmtId="0" fontId="8" fillId="0" borderId="0" xfId="0" applyFont="1" applyBorder="1" applyAlignment="1">
      <alignment horizontal="left" vertical="center"/>
    </xf>
    <xf numFmtId="0" fontId="7" fillId="2" borderId="24" xfId="0" applyFont="1" applyFill="1" applyBorder="1" applyAlignment="1">
      <alignment horizontal="center"/>
    </xf>
    <xf numFmtId="0" fontId="7" fillId="2" borderId="17" xfId="0" applyFont="1" applyFill="1" applyBorder="1" applyAlignment="1">
      <alignment horizontal="center"/>
    </xf>
    <xf numFmtId="165" fontId="8" fillId="0" borderId="8" xfId="0" applyNumberFormat="1" applyFont="1" applyFill="1" applyBorder="1"/>
    <xf numFmtId="0" fontId="8" fillId="0" borderId="8" xfId="0" applyFont="1" applyFill="1" applyBorder="1"/>
    <xf numFmtId="164" fontId="7" fillId="0" borderId="25" xfId="0" applyNumberFormat="1" applyFont="1" applyFill="1" applyBorder="1" applyAlignment="1">
      <alignment horizontal="right" vertical="center"/>
    </xf>
    <xf numFmtId="164" fontId="7" fillId="0" borderId="2" xfId="0" applyNumberFormat="1" applyFont="1" applyFill="1" applyBorder="1" applyAlignment="1">
      <alignment horizontal="right" vertical="center"/>
    </xf>
    <xf numFmtId="164" fontId="8" fillId="0" borderId="2" xfId="0" applyNumberFormat="1" applyFont="1" applyFill="1" applyBorder="1" applyAlignment="1">
      <alignment horizontal="right" vertical="center"/>
    </xf>
    <xf numFmtId="164" fontId="8" fillId="0" borderId="14" xfId="0" applyNumberFormat="1" applyFont="1" applyFill="1" applyBorder="1" applyAlignment="1">
      <alignment horizontal="right" vertical="center"/>
    </xf>
    <xf numFmtId="164" fontId="8" fillId="0" borderId="11" xfId="0" applyNumberFormat="1" applyFont="1" applyFill="1" applyBorder="1" applyAlignment="1">
      <alignment horizontal="right" vertical="center"/>
    </xf>
    <xf numFmtId="164" fontId="8" fillId="0" borderId="12" xfId="0" applyNumberFormat="1" applyFont="1" applyFill="1" applyBorder="1" applyAlignment="1">
      <alignment horizontal="right" vertical="center"/>
    </xf>
    <xf numFmtId="164" fontId="7" fillId="0" borderId="24" xfId="0" applyNumberFormat="1" applyFont="1" applyFill="1" applyBorder="1" applyAlignment="1">
      <alignment horizontal="right" vertical="center"/>
    </xf>
    <xf numFmtId="164" fontId="7" fillId="0" borderId="17" xfId="0" applyNumberFormat="1" applyFont="1" applyFill="1" applyBorder="1" applyAlignment="1">
      <alignment horizontal="right" vertical="center"/>
    </xf>
    <xf numFmtId="0" fontId="21" fillId="0" borderId="26" xfId="0" applyFont="1" applyBorder="1"/>
    <xf numFmtId="165" fontId="7" fillId="0" borderId="24" xfId="0" quotePrefix="1" applyNumberFormat="1" applyFont="1" applyFill="1" applyBorder="1"/>
    <xf numFmtId="165" fontId="7" fillId="0" borderId="24" xfId="0" applyNumberFormat="1" applyFont="1" applyFill="1" applyBorder="1"/>
    <xf numFmtId="0" fontId="7" fillId="0" borderId="24" xfId="0" applyFont="1" applyFill="1" applyBorder="1"/>
    <xf numFmtId="165" fontId="7" fillId="0" borderId="17" xfId="0" applyNumberFormat="1" applyFont="1" applyFill="1" applyBorder="1"/>
    <xf numFmtId="165" fontId="7" fillId="0" borderId="11" xfId="0" quotePrefix="1" applyNumberFormat="1" applyFont="1" applyFill="1" applyBorder="1"/>
    <xf numFmtId="165" fontId="7" fillId="0" borderId="11" xfId="0" applyNumberFormat="1" applyFont="1" applyFill="1" applyBorder="1"/>
    <xf numFmtId="0" fontId="7" fillId="0" borderId="11" xfId="0" applyFont="1" applyFill="1" applyBorder="1"/>
    <xf numFmtId="165" fontId="7" fillId="0" borderId="12" xfId="0" applyNumberFormat="1" applyFont="1" applyFill="1" applyBorder="1"/>
    <xf numFmtId="165" fontId="8" fillId="0" borderId="2" xfId="0" applyNumberFormat="1" applyFont="1" applyFill="1" applyBorder="1"/>
    <xf numFmtId="165" fontId="8" fillId="0" borderId="14" xfId="0" applyNumberFormat="1" applyFont="1" applyFill="1" applyBorder="1"/>
    <xf numFmtId="0" fontId="8" fillId="0" borderId="2" xfId="0" applyFont="1" applyFill="1" applyBorder="1"/>
    <xf numFmtId="0" fontId="8" fillId="0" borderId="5" xfId="0" applyFont="1" applyFill="1" applyBorder="1"/>
    <xf numFmtId="165" fontId="8" fillId="0" borderId="16" xfId="0" applyNumberFormat="1" applyFont="1" applyFill="1" applyBorder="1"/>
    <xf numFmtId="0" fontId="7" fillId="0" borderId="27" xfId="0" applyFont="1" applyBorder="1" applyAlignment="1" applyProtection="1">
      <alignment horizontal="justify" vertical="center"/>
    </xf>
    <xf numFmtId="0" fontId="8" fillId="0" borderId="28" xfId="0" applyFont="1" applyFill="1" applyBorder="1"/>
    <xf numFmtId="165" fontId="8" fillId="0" borderId="29" xfId="0" applyNumberFormat="1" applyFont="1" applyFill="1" applyBorder="1"/>
    <xf numFmtId="164" fontId="8" fillId="0" borderId="14" xfId="0" applyNumberFormat="1" applyFont="1" applyFill="1" applyBorder="1"/>
    <xf numFmtId="165" fontId="8" fillId="0" borderId="2" xfId="0" quotePrefix="1" applyNumberFormat="1" applyFont="1" applyFill="1" applyBorder="1"/>
    <xf numFmtId="0" fontId="8" fillId="0" borderId="0" xfId="0" applyFont="1" applyFill="1"/>
    <xf numFmtId="165" fontId="8" fillId="0" borderId="20" xfId="0" quotePrefix="1" applyNumberFormat="1" applyFont="1" applyFill="1" applyBorder="1"/>
    <xf numFmtId="165" fontId="8" fillId="0" borderId="20" xfId="0" applyNumberFormat="1" applyFont="1" applyFill="1" applyBorder="1"/>
    <xf numFmtId="165" fontId="8" fillId="3" borderId="20" xfId="0" applyNumberFormat="1" applyFont="1" applyFill="1" applyBorder="1"/>
    <xf numFmtId="0" fontId="8" fillId="0" borderId="20" xfId="0" applyFont="1" applyFill="1" applyBorder="1"/>
    <xf numFmtId="165" fontId="8" fillId="0" borderId="11" xfId="0" quotePrefix="1" applyNumberFormat="1" applyFont="1" applyFill="1" applyBorder="1"/>
    <xf numFmtId="165" fontId="8" fillId="0" borderId="11" xfId="0" applyNumberFormat="1" applyFont="1" applyFill="1" applyBorder="1"/>
    <xf numFmtId="165" fontId="8" fillId="3" borderId="11" xfId="0" applyNumberFormat="1" applyFont="1" applyFill="1" applyBorder="1"/>
    <xf numFmtId="0" fontId="8" fillId="0" borderId="11" xfId="0" applyFont="1" applyFill="1" applyBorder="1"/>
    <xf numFmtId="0" fontId="7" fillId="0" borderId="24" xfId="0" applyFont="1" applyBorder="1" applyAlignment="1" applyProtection="1">
      <alignment horizontal="justify" vertical="center"/>
    </xf>
    <xf numFmtId="165" fontId="7" fillId="3" borderId="24" xfId="0" applyNumberFormat="1" applyFont="1" applyFill="1" applyBorder="1"/>
    <xf numFmtId="0" fontId="8" fillId="0" borderId="0" xfId="0" applyFont="1" applyFill="1" applyBorder="1" applyAlignment="1">
      <alignment horizontal="left" vertical="center"/>
    </xf>
    <xf numFmtId="164" fontId="7" fillId="0" borderId="31" xfId="0" applyNumberFormat="1" applyFont="1" applyFill="1" applyBorder="1" applyAlignment="1">
      <alignment horizontal="right" vertical="center"/>
    </xf>
    <xf numFmtId="0" fontId="7" fillId="2" borderId="32" xfId="0" applyFont="1" applyFill="1" applyBorder="1" applyAlignment="1">
      <alignment horizontal="center"/>
    </xf>
    <xf numFmtId="0" fontId="7" fillId="2" borderId="30" xfId="0" applyFont="1" applyFill="1" applyBorder="1" applyAlignment="1">
      <alignment horizontal="center"/>
    </xf>
    <xf numFmtId="0" fontId="7" fillId="2" borderId="20" xfId="0" applyFont="1" applyFill="1" applyBorder="1" applyAlignment="1">
      <alignment horizontal="center"/>
    </xf>
    <xf numFmtId="0" fontId="7" fillId="2" borderId="21" xfId="0" applyFont="1" applyFill="1" applyBorder="1" applyAlignment="1">
      <alignment horizontal="center"/>
    </xf>
    <xf numFmtId="0" fontId="7" fillId="0" borderId="33" xfId="0" applyFont="1" applyBorder="1" applyAlignment="1" applyProtection="1">
      <alignment horizontal="justify" vertical="center"/>
    </xf>
    <xf numFmtId="0" fontId="7" fillId="3" borderId="24" xfId="0" applyFont="1" applyFill="1" applyBorder="1"/>
    <xf numFmtId="164" fontId="7" fillId="3" borderId="2" xfId="0" applyNumberFormat="1" applyFont="1" applyFill="1" applyBorder="1" applyAlignment="1">
      <alignment horizontal="right" vertical="center"/>
    </xf>
    <xf numFmtId="164" fontId="8" fillId="3" borderId="2" xfId="0" applyNumberFormat="1" applyFont="1" applyFill="1" applyBorder="1" applyAlignment="1">
      <alignment horizontal="right" vertical="center"/>
    </xf>
    <xf numFmtId="164" fontId="8" fillId="3" borderId="11" xfId="0" applyNumberFormat="1" applyFont="1" applyFill="1" applyBorder="1" applyAlignment="1">
      <alignment horizontal="right" vertical="center"/>
    </xf>
    <xf numFmtId="164" fontId="7" fillId="3" borderId="24" xfId="0" applyNumberFormat="1" applyFont="1" applyFill="1" applyBorder="1" applyAlignment="1">
      <alignment horizontal="right" vertical="center"/>
    </xf>
    <xf numFmtId="0" fontId="23" fillId="0" borderId="26" xfId="0" applyFont="1" applyBorder="1"/>
    <xf numFmtId="165" fontId="7" fillId="3" borderId="11" xfId="0" applyNumberFormat="1" applyFont="1" applyFill="1" applyBorder="1"/>
    <xf numFmtId="165" fontId="8" fillId="3" borderId="2" xfId="0" applyNumberFormat="1" applyFont="1" applyFill="1" applyBorder="1"/>
    <xf numFmtId="0" fontId="8" fillId="3" borderId="2" xfId="0" applyFont="1" applyFill="1" applyBorder="1"/>
    <xf numFmtId="0" fontId="7" fillId="0" borderId="20" xfId="0" applyFont="1" applyBorder="1" applyAlignment="1" applyProtection="1">
      <alignment horizontal="justify" vertical="center"/>
    </xf>
    <xf numFmtId="0" fontId="7" fillId="0" borderId="11" xfId="0" applyFont="1" applyBorder="1" applyAlignment="1" applyProtection="1">
      <alignment horizontal="justify" vertical="center"/>
    </xf>
    <xf numFmtId="0" fontId="23" fillId="0" borderId="24" xfId="0" applyFont="1" applyBorder="1"/>
    <xf numFmtId="0" fontId="23" fillId="0" borderId="2" xfId="0" applyFont="1" applyBorder="1"/>
    <xf numFmtId="0" fontId="21" fillId="0" borderId="2" xfId="0" applyFont="1" applyBorder="1"/>
    <xf numFmtId="0" fontId="21" fillId="0" borderId="2" xfId="0" applyFont="1" applyBorder="1" applyAlignment="1">
      <alignment horizontal="left" indent="2"/>
    </xf>
    <xf numFmtId="0" fontId="21" fillId="0" borderId="2" xfId="0" applyFont="1" applyBorder="1" applyAlignment="1">
      <alignment horizontal="left" indent="3"/>
    </xf>
    <xf numFmtId="0" fontId="24" fillId="0" borderId="2" xfId="0" applyFont="1" applyBorder="1" applyAlignment="1">
      <alignment horizontal="left" indent="4"/>
    </xf>
    <xf numFmtId="0" fontId="21" fillId="0" borderId="2" xfId="0" applyFont="1" applyFill="1" applyBorder="1" applyAlignment="1">
      <alignment horizontal="left" indent="2"/>
    </xf>
    <xf numFmtId="0" fontId="23" fillId="0" borderId="24" xfId="0" applyFont="1" applyFill="1" applyBorder="1" applyAlignment="1">
      <alignment vertical="center" wrapText="1"/>
    </xf>
    <xf numFmtId="0" fontId="21" fillId="0" borderId="20" xfId="0" applyFont="1" applyFill="1" applyBorder="1" applyAlignment="1">
      <alignment wrapText="1"/>
    </xf>
    <xf numFmtId="165" fontId="8" fillId="0" borderId="21" xfId="0" applyNumberFormat="1" applyFont="1" applyFill="1" applyBorder="1"/>
    <xf numFmtId="0" fontId="21" fillId="0" borderId="2" xfId="0" applyFont="1" applyFill="1" applyBorder="1" applyAlignment="1">
      <alignment wrapText="1"/>
    </xf>
    <xf numFmtId="0" fontId="21" fillId="0" borderId="2" xfId="0" applyFont="1" applyFill="1" applyBorder="1" applyAlignment="1">
      <alignment horizontal="left" wrapText="1" indent="2"/>
    </xf>
    <xf numFmtId="164" fontId="7" fillId="0" borderId="17" xfId="0" applyNumberFormat="1" applyFont="1" applyFill="1" applyBorder="1"/>
    <xf numFmtId="0" fontId="21" fillId="0" borderId="2" xfId="0" applyFont="1" applyFill="1" applyBorder="1" applyAlignment="1">
      <alignment vertical="center" wrapText="1"/>
    </xf>
    <xf numFmtId="0" fontId="23" fillId="0" borderId="24" xfId="0" applyFont="1" applyFill="1" applyBorder="1"/>
    <xf numFmtId="0" fontId="23" fillId="4" borderId="36" xfId="0" applyFont="1" applyFill="1" applyBorder="1"/>
    <xf numFmtId="0" fontId="20" fillId="0" borderId="0" xfId="0" quotePrefix="1" applyFont="1"/>
    <xf numFmtId="0" fontId="20" fillId="0" borderId="0" xfId="0" applyFont="1" applyFill="1"/>
    <xf numFmtId="0" fontId="8" fillId="0" borderId="24" xfId="0" applyFont="1" applyFill="1" applyBorder="1"/>
    <xf numFmtId="165" fontId="8" fillId="0" borderId="17" xfId="0" applyNumberFormat="1" applyFont="1" applyFill="1" applyBorder="1"/>
    <xf numFmtId="165" fontId="7" fillId="0" borderId="2" xfId="0" quotePrefix="1" applyNumberFormat="1" applyFont="1" applyFill="1" applyBorder="1"/>
    <xf numFmtId="165" fontId="7" fillId="0" borderId="2" xfId="0" applyNumberFormat="1" applyFont="1" applyFill="1" applyBorder="1"/>
    <xf numFmtId="0" fontId="7" fillId="0" borderId="2" xfId="0" applyFont="1" applyFill="1" applyBorder="1"/>
    <xf numFmtId="0" fontId="8" fillId="0" borderId="0" xfId="0" quotePrefix="1" applyFont="1" applyFill="1" applyBorder="1" applyAlignment="1">
      <alignment horizontal="left" vertical="center"/>
    </xf>
    <xf numFmtId="165" fontId="8" fillId="0" borderId="24" xfId="0" applyNumberFormat="1" applyFont="1" applyFill="1" applyBorder="1"/>
    <xf numFmtId="164" fontId="8" fillId="0" borderId="25" xfId="0" applyNumberFormat="1" applyFont="1" applyFill="1" applyBorder="1" applyAlignment="1">
      <alignment horizontal="right" vertical="center"/>
    </xf>
    <xf numFmtId="165" fontId="8" fillId="0" borderId="2" xfId="0" applyNumberFormat="1" applyFont="1" applyFill="1" applyBorder="1" applyAlignment="1">
      <alignment horizontal="left" indent="3"/>
    </xf>
    <xf numFmtId="0" fontId="23" fillId="0" borderId="20" xfId="0" applyFont="1" applyFill="1" applyBorder="1" applyAlignment="1">
      <alignment vertical="center" wrapText="1"/>
    </xf>
    <xf numFmtId="165" fontId="7" fillId="0" borderId="20" xfId="0" quotePrefix="1" applyNumberFormat="1" applyFont="1" applyFill="1" applyBorder="1"/>
    <xf numFmtId="165" fontId="7" fillId="0" borderId="20" xfId="0" applyNumberFormat="1" applyFont="1" applyFill="1" applyBorder="1"/>
    <xf numFmtId="0" fontId="7" fillId="0" borderId="20" xfId="0" applyFont="1" applyFill="1" applyBorder="1"/>
    <xf numFmtId="164" fontId="7" fillId="0" borderId="21" xfId="0" applyNumberFormat="1" applyFont="1" applyFill="1" applyBorder="1"/>
    <xf numFmtId="0" fontId="21" fillId="0" borderId="20" xfId="0" applyFont="1" applyFill="1" applyBorder="1" applyAlignment="1">
      <alignment vertical="center" wrapText="1"/>
    </xf>
    <xf numFmtId="0" fontId="23" fillId="0" borderId="0" xfId="0" applyFont="1" applyFill="1" applyBorder="1"/>
    <xf numFmtId="165" fontId="7" fillId="0" borderId="0" xfId="0" quotePrefix="1" applyNumberFormat="1" applyFont="1" applyFill="1" applyBorder="1"/>
    <xf numFmtId="165" fontId="7" fillId="0" borderId="0" xfId="0" applyNumberFormat="1" applyFont="1" applyFill="1" applyBorder="1"/>
    <xf numFmtId="0" fontId="7" fillId="0" borderId="0" xfId="0" applyFont="1" applyFill="1" applyBorder="1"/>
    <xf numFmtId="164" fontId="8" fillId="0" borderId="21" xfId="0" applyNumberFormat="1" applyFont="1" applyFill="1" applyBorder="1"/>
    <xf numFmtId="0" fontId="23" fillId="4" borderId="0" xfId="0" applyFont="1" applyFill="1" applyBorder="1"/>
    <xf numFmtId="164" fontId="8" fillId="0" borderId="2" xfId="0" applyNumberFormat="1" applyFont="1" applyFill="1" applyBorder="1"/>
    <xf numFmtId="0" fontId="7" fillId="0" borderId="8" xfId="0" applyFont="1" applyBorder="1" applyAlignment="1">
      <alignment horizontal="center"/>
    </xf>
    <xf numFmtId="0" fontId="7" fillId="0" borderId="9" xfId="0" applyFont="1" applyBorder="1" applyAlignment="1">
      <alignment horizontal="center"/>
    </xf>
    <xf numFmtId="0" fontId="2" fillId="0" borderId="1" xfId="0" applyFont="1" applyBorder="1" applyAlignment="1">
      <alignment horizontal="left"/>
    </xf>
    <xf numFmtId="0" fontId="2" fillId="0" borderId="2" xfId="0" applyFont="1" applyBorder="1" applyAlignment="1">
      <alignment horizontal="left"/>
    </xf>
    <xf numFmtId="0" fontId="2" fillId="0" borderId="3" xfId="0" applyFont="1" applyBorder="1" applyAlignment="1">
      <alignment horizontal="left"/>
    </xf>
    <xf numFmtId="0" fontId="4" fillId="0" borderId="1" xfId="0" applyFont="1" applyBorder="1" applyAlignment="1">
      <alignment horizontal="center"/>
    </xf>
    <xf numFmtId="0" fontId="4" fillId="0" borderId="2" xfId="0" applyFont="1" applyBorder="1" applyAlignment="1">
      <alignment horizontal="center"/>
    </xf>
    <xf numFmtId="0" fontId="4" fillId="0" borderId="3" xfId="0" applyFont="1" applyBorder="1" applyAlignment="1">
      <alignment horizontal="center"/>
    </xf>
    <xf numFmtId="0" fontId="6" fillId="0" borderId="4" xfId="0" applyFont="1" applyBorder="1" applyAlignment="1">
      <alignment horizontal="left"/>
    </xf>
    <xf numFmtId="0" fontId="6" fillId="0" borderId="5" xfId="0" applyFont="1" applyBorder="1" applyAlignment="1">
      <alignment horizontal="left"/>
    </xf>
    <xf numFmtId="0" fontId="6" fillId="0" borderId="6" xfId="0" applyFont="1" applyBorder="1" applyAlignment="1">
      <alignment horizontal="left"/>
    </xf>
    <xf numFmtId="0" fontId="7" fillId="0" borderId="7" xfId="0" applyFont="1" applyBorder="1" applyAlignment="1">
      <alignment horizontal="center" vertical="center"/>
    </xf>
    <xf numFmtId="0" fontId="7" fillId="0" borderId="10" xfId="0" applyFont="1" applyBorder="1" applyAlignment="1">
      <alignment horizontal="center" vertical="center"/>
    </xf>
    <xf numFmtId="0" fontId="6" fillId="0" borderId="1" xfId="0" applyFont="1" applyBorder="1" applyAlignment="1">
      <alignment horizontal="left"/>
    </xf>
    <xf numFmtId="0" fontId="6" fillId="0" borderId="2" xfId="0" applyFont="1" applyBorder="1" applyAlignment="1">
      <alignment horizontal="left"/>
    </xf>
    <xf numFmtId="0" fontId="6" fillId="0" borderId="3" xfId="0" applyFont="1" applyBorder="1" applyAlignment="1">
      <alignment horizontal="left"/>
    </xf>
    <xf numFmtId="0" fontId="11" fillId="0" borderId="1" xfId="0" applyFont="1" applyBorder="1" applyAlignment="1">
      <alignment horizontal="center"/>
    </xf>
    <xf numFmtId="0" fontId="11" fillId="0" borderId="2" xfId="0" applyFont="1" applyBorder="1" applyAlignment="1">
      <alignment horizontal="center"/>
    </xf>
    <xf numFmtId="0" fontId="11" fillId="0" borderId="3" xfId="0" applyFont="1" applyBorder="1" applyAlignment="1">
      <alignment horizontal="center"/>
    </xf>
    <xf numFmtId="0" fontId="2" fillId="0" borderId="0" xfId="0" applyFont="1" applyBorder="1" applyAlignment="1">
      <alignment horizontal="left"/>
    </xf>
    <xf numFmtId="0" fontId="11" fillId="0" borderId="0" xfId="0" applyFont="1" applyBorder="1" applyAlignment="1">
      <alignment horizontal="center"/>
    </xf>
    <xf numFmtId="0" fontId="6" fillId="0" borderId="18" xfId="0" applyFont="1" applyBorder="1" applyAlignment="1">
      <alignment horizontal="left"/>
    </xf>
    <xf numFmtId="0" fontId="6" fillId="0" borderId="0" xfId="0" applyFont="1" applyBorder="1" applyAlignment="1">
      <alignment horizontal="left"/>
    </xf>
    <xf numFmtId="0" fontId="7" fillId="0" borderId="13" xfId="0" applyFont="1" applyBorder="1" applyAlignment="1">
      <alignment horizontal="center" vertical="center"/>
    </xf>
    <xf numFmtId="0" fontId="8" fillId="0" borderId="0" xfId="0" applyFont="1" applyBorder="1" applyAlignment="1">
      <alignment horizontal="left" vertical="center"/>
    </xf>
    <xf numFmtId="0" fontId="14" fillId="0" borderId="0" xfId="0" applyFont="1" applyBorder="1" applyAlignment="1">
      <alignment horizontal="left"/>
    </xf>
    <xf numFmtId="0" fontId="7" fillId="0" borderId="0" xfId="0" applyFont="1" applyBorder="1" applyAlignment="1">
      <alignment horizontal="left"/>
    </xf>
    <xf numFmtId="0" fontId="7" fillId="0" borderId="22" xfId="0" applyFont="1" applyBorder="1" applyAlignment="1">
      <alignment horizontal="center" vertical="center"/>
    </xf>
    <xf numFmtId="0" fontId="7" fillId="0" borderId="23" xfId="0" applyFont="1" applyBorder="1" applyAlignment="1">
      <alignment horizontal="center" vertical="center"/>
    </xf>
    <xf numFmtId="0" fontId="8" fillId="0" borderId="0" xfId="0" applyFont="1" applyBorder="1" applyAlignment="1">
      <alignment horizontal="left" vertical="center" wrapText="1"/>
    </xf>
    <xf numFmtId="0" fontId="16" fillId="0" borderId="0" xfId="0" applyFont="1" applyBorder="1" applyAlignment="1">
      <alignment horizontal="left"/>
    </xf>
    <xf numFmtId="0" fontId="20" fillId="0" borderId="0" xfId="0" applyFont="1" applyBorder="1" applyAlignment="1">
      <alignment horizontal="center"/>
    </xf>
    <xf numFmtId="0" fontId="0" fillId="0" borderId="0" xfId="0"/>
    <xf numFmtId="0" fontId="7" fillId="2" borderId="22" xfId="0" applyFont="1" applyFill="1" applyBorder="1" applyAlignment="1">
      <alignment horizontal="center" vertical="center"/>
    </xf>
    <xf numFmtId="0" fontId="7" fillId="2" borderId="23" xfId="0" applyFont="1" applyFill="1" applyBorder="1" applyAlignment="1">
      <alignment horizontal="center" vertical="center"/>
    </xf>
    <xf numFmtId="0" fontId="7" fillId="2" borderId="8" xfId="0" applyFont="1" applyFill="1" applyBorder="1" applyAlignment="1">
      <alignment horizontal="center"/>
    </xf>
    <xf numFmtId="0" fontId="7" fillId="2" borderId="9" xfId="0" applyFont="1" applyFill="1" applyBorder="1" applyAlignment="1">
      <alignment horizontal="center"/>
    </xf>
    <xf numFmtId="0" fontId="21" fillId="0" borderId="0" xfId="0" applyFont="1" applyBorder="1" applyAlignment="1">
      <alignment horizontal="left" wrapText="1"/>
    </xf>
    <xf numFmtId="0" fontId="20" fillId="0" borderId="0" xfId="0" applyFont="1"/>
    <xf numFmtId="0" fontId="21" fillId="0" borderId="34" xfId="0" applyFont="1" applyFill="1" applyBorder="1" applyAlignment="1">
      <alignment horizontal="left" wrapText="1"/>
    </xf>
    <xf numFmtId="0" fontId="23" fillId="2" borderId="35" xfId="0" applyFont="1" applyFill="1" applyBorder="1" applyAlignment="1">
      <alignment horizontal="center" vertical="center"/>
    </xf>
    <xf numFmtId="0" fontId="23" fillId="2" borderId="2" xfId="0" applyFont="1" applyFill="1" applyBorder="1" applyAlignment="1">
      <alignment horizontal="center" vertical="center"/>
    </xf>
    <xf numFmtId="0" fontId="21" fillId="0" borderId="0" xfId="0" quotePrefix="1" applyFont="1" applyFill="1" applyBorder="1" applyAlignment="1">
      <alignment horizontal="left" wrapText="1"/>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29"/>
  <sheetViews>
    <sheetView workbookViewId="0">
      <pane xSplit="1" topLeftCell="B1" activePane="topRight" state="frozen"/>
      <selection activeCell="D28" sqref="D28"/>
      <selection pane="topRight" sqref="A1:M1"/>
    </sheetView>
  </sheetViews>
  <sheetFormatPr defaultRowHeight="8.4" x14ac:dyDescent="0.15"/>
  <cols>
    <col min="1" max="1" width="26" style="2" customWidth="1"/>
    <col min="2" max="13" width="8.33203125" style="68" customWidth="1"/>
    <col min="14" max="255" width="9.109375" style="2"/>
    <col min="256" max="256" width="26" style="2" customWidth="1"/>
    <col min="257" max="268" width="8.33203125" style="2" customWidth="1"/>
    <col min="269" max="511" width="9.109375" style="2"/>
    <col min="512" max="512" width="26" style="2" customWidth="1"/>
    <col min="513" max="524" width="8.33203125" style="2" customWidth="1"/>
    <col min="525" max="767" width="9.109375" style="2"/>
    <col min="768" max="768" width="26" style="2" customWidth="1"/>
    <col min="769" max="780" width="8.33203125" style="2" customWidth="1"/>
    <col min="781" max="1023" width="9.109375" style="2"/>
    <col min="1024" max="1024" width="26" style="2" customWidth="1"/>
    <col min="1025" max="1036" width="8.33203125" style="2" customWidth="1"/>
    <col min="1037" max="1279" width="9.109375" style="2"/>
    <col min="1280" max="1280" width="26" style="2" customWidth="1"/>
    <col min="1281" max="1292" width="8.33203125" style="2" customWidth="1"/>
    <col min="1293" max="1535" width="9.109375" style="2"/>
    <col min="1536" max="1536" width="26" style="2" customWidth="1"/>
    <col min="1537" max="1548" width="8.33203125" style="2" customWidth="1"/>
    <col min="1549" max="1791" width="9.109375" style="2"/>
    <col min="1792" max="1792" width="26" style="2" customWidth="1"/>
    <col min="1793" max="1804" width="8.33203125" style="2" customWidth="1"/>
    <col min="1805" max="2047" width="9.109375" style="2"/>
    <col min="2048" max="2048" width="26" style="2" customWidth="1"/>
    <col min="2049" max="2060" width="8.33203125" style="2" customWidth="1"/>
    <col min="2061" max="2303" width="9.109375" style="2"/>
    <col min="2304" max="2304" width="26" style="2" customWidth="1"/>
    <col min="2305" max="2316" width="8.33203125" style="2" customWidth="1"/>
    <col min="2317" max="2559" width="9.109375" style="2"/>
    <col min="2560" max="2560" width="26" style="2" customWidth="1"/>
    <col min="2561" max="2572" width="8.33203125" style="2" customWidth="1"/>
    <col min="2573" max="2815" width="9.109375" style="2"/>
    <col min="2816" max="2816" width="26" style="2" customWidth="1"/>
    <col min="2817" max="2828" width="8.33203125" style="2" customWidth="1"/>
    <col min="2829" max="3071" width="9.109375" style="2"/>
    <col min="3072" max="3072" width="26" style="2" customWidth="1"/>
    <col min="3073" max="3084" width="8.33203125" style="2" customWidth="1"/>
    <col min="3085" max="3327" width="9.109375" style="2"/>
    <col min="3328" max="3328" width="26" style="2" customWidth="1"/>
    <col min="3329" max="3340" width="8.33203125" style="2" customWidth="1"/>
    <col min="3341" max="3583" width="9.109375" style="2"/>
    <col min="3584" max="3584" width="26" style="2" customWidth="1"/>
    <col min="3585" max="3596" width="8.33203125" style="2" customWidth="1"/>
    <col min="3597" max="3839" width="9.109375" style="2"/>
    <col min="3840" max="3840" width="26" style="2" customWidth="1"/>
    <col min="3841" max="3852" width="8.33203125" style="2" customWidth="1"/>
    <col min="3853" max="4095" width="9.109375" style="2"/>
    <col min="4096" max="4096" width="26" style="2" customWidth="1"/>
    <col min="4097" max="4108" width="8.33203125" style="2" customWidth="1"/>
    <col min="4109" max="4351" width="9.109375" style="2"/>
    <col min="4352" max="4352" width="26" style="2" customWidth="1"/>
    <col min="4353" max="4364" width="8.33203125" style="2" customWidth="1"/>
    <col min="4365" max="4607" width="9.109375" style="2"/>
    <col min="4608" max="4608" width="26" style="2" customWidth="1"/>
    <col min="4609" max="4620" width="8.33203125" style="2" customWidth="1"/>
    <col min="4621" max="4863" width="9.109375" style="2"/>
    <col min="4864" max="4864" width="26" style="2" customWidth="1"/>
    <col min="4865" max="4876" width="8.33203125" style="2" customWidth="1"/>
    <col min="4877" max="5119" width="9.109375" style="2"/>
    <col min="5120" max="5120" width="26" style="2" customWidth="1"/>
    <col min="5121" max="5132" width="8.33203125" style="2" customWidth="1"/>
    <col min="5133" max="5375" width="9.109375" style="2"/>
    <col min="5376" max="5376" width="26" style="2" customWidth="1"/>
    <col min="5377" max="5388" width="8.33203125" style="2" customWidth="1"/>
    <col min="5389" max="5631" width="9.109375" style="2"/>
    <col min="5632" max="5632" width="26" style="2" customWidth="1"/>
    <col min="5633" max="5644" width="8.33203125" style="2" customWidth="1"/>
    <col min="5645" max="5887" width="9.109375" style="2"/>
    <col min="5888" max="5888" width="26" style="2" customWidth="1"/>
    <col min="5889" max="5900" width="8.33203125" style="2" customWidth="1"/>
    <col min="5901" max="6143" width="9.109375" style="2"/>
    <col min="6144" max="6144" width="26" style="2" customWidth="1"/>
    <col min="6145" max="6156" width="8.33203125" style="2" customWidth="1"/>
    <col min="6157" max="6399" width="9.109375" style="2"/>
    <col min="6400" max="6400" width="26" style="2" customWidth="1"/>
    <col min="6401" max="6412" width="8.33203125" style="2" customWidth="1"/>
    <col min="6413" max="6655" width="9.109375" style="2"/>
    <col min="6656" max="6656" width="26" style="2" customWidth="1"/>
    <col min="6657" max="6668" width="8.33203125" style="2" customWidth="1"/>
    <col min="6669" max="6911" width="9.109375" style="2"/>
    <col min="6912" max="6912" width="26" style="2" customWidth="1"/>
    <col min="6913" max="6924" width="8.33203125" style="2" customWidth="1"/>
    <col min="6925" max="7167" width="9.109375" style="2"/>
    <col min="7168" max="7168" width="26" style="2" customWidth="1"/>
    <col min="7169" max="7180" width="8.33203125" style="2" customWidth="1"/>
    <col min="7181" max="7423" width="9.109375" style="2"/>
    <col min="7424" max="7424" width="26" style="2" customWidth="1"/>
    <col min="7425" max="7436" width="8.33203125" style="2" customWidth="1"/>
    <col min="7437" max="7679" width="9.109375" style="2"/>
    <col min="7680" max="7680" width="26" style="2" customWidth="1"/>
    <col min="7681" max="7692" width="8.33203125" style="2" customWidth="1"/>
    <col min="7693" max="7935" width="9.109375" style="2"/>
    <col min="7936" max="7936" width="26" style="2" customWidth="1"/>
    <col min="7937" max="7948" width="8.33203125" style="2" customWidth="1"/>
    <col min="7949" max="8191" width="9.109375" style="2"/>
    <col min="8192" max="8192" width="26" style="2" customWidth="1"/>
    <col min="8193" max="8204" width="8.33203125" style="2" customWidth="1"/>
    <col min="8205" max="8447" width="9.109375" style="2"/>
    <col min="8448" max="8448" width="26" style="2" customWidth="1"/>
    <col min="8449" max="8460" width="8.33203125" style="2" customWidth="1"/>
    <col min="8461" max="8703" width="9.109375" style="2"/>
    <col min="8704" max="8704" width="26" style="2" customWidth="1"/>
    <col min="8705" max="8716" width="8.33203125" style="2" customWidth="1"/>
    <col min="8717" max="8959" width="9.109375" style="2"/>
    <col min="8960" max="8960" width="26" style="2" customWidth="1"/>
    <col min="8961" max="8972" width="8.33203125" style="2" customWidth="1"/>
    <col min="8973" max="9215" width="9.109375" style="2"/>
    <col min="9216" max="9216" width="26" style="2" customWidth="1"/>
    <col min="9217" max="9228" width="8.33203125" style="2" customWidth="1"/>
    <col min="9229" max="9471" width="9.109375" style="2"/>
    <col min="9472" max="9472" width="26" style="2" customWidth="1"/>
    <col min="9473" max="9484" width="8.33203125" style="2" customWidth="1"/>
    <col min="9485" max="9727" width="9.109375" style="2"/>
    <col min="9728" max="9728" width="26" style="2" customWidth="1"/>
    <col min="9729" max="9740" width="8.33203125" style="2" customWidth="1"/>
    <col min="9741" max="9983" width="9.109375" style="2"/>
    <col min="9984" max="9984" width="26" style="2" customWidth="1"/>
    <col min="9985" max="9996" width="8.33203125" style="2" customWidth="1"/>
    <col min="9997" max="10239" width="9.109375" style="2"/>
    <col min="10240" max="10240" width="26" style="2" customWidth="1"/>
    <col min="10241" max="10252" width="8.33203125" style="2" customWidth="1"/>
    <col min="10253" max="10495" width="9.109375" style="2"/>
    <col min="10496" max="10496" width="26" style="2" customWidth="1"/>
    <col min="10497" max="10508" width="8.33203125" style="2" customWidth="1"/>
    <col min="10509" max="10751" width="9.109375" style="2"/>
    <col min="10752" max="10752" width="26" style="2" customWidth="1"/>
    <col min="10753" max="10764" width="8.33203125" style="2" customWidth="1"/>
    <col min="10765" max="11007" width="9.109375" style="2"/>
    <col min="11008" max="11008" width="26" style="2" customWidth="1"/>
    <col min="11009" max="11020" width="8.33203125" style="2" customWidth="1"/>
    <col min="11021" max="11263" width="9.109375" style="2"/>
    <col min="11264" max="11264" width="26" style="2" customWidth="1"/>
    <col min="11265" max="11276" width="8.33203125" style="2" customWidth="1"/>
    <col min="11277" max="11519" width="9.109375" style="2"/>
    <col min="11520" max="11520" width="26" style="2" customWidth="1"/>
    <col min="11521" max="11532" width="8.33203125" style="2" customWidth="1"/>
    <col min="11533" max="11775" width="9.109375" style="2"/>
    <col min="11776" max="11776" width="26" style="2" customWidth="1"/>
    <col min="11777" max="11788" width="8.33203125" style="2" customWidth="1"/>
    <col min="11789" max="12031" width="9.109375" style="2"/>
    <col min="12032" max="12032" width="26" style="2" customWidth="1"/>
    <col min="12033" max="12044" width="8.33203125" style="2" customWidth="1"/>
    <col min="12045" max="12287" width="9.109375" style="2"/>
    <col min="12288" max="12288" width="26" style="2" customWidth="1"/>
    <col min="12289" max="12300" width="8.33203125" style="2" customWidth="1"/>
    <col min="12301" max="12543" width="9.109375" style="2"/>
    <col min="12544" max="12544" width="26" style="2" customWidth="1"/>
    <col min="12545" max="12556" width="8.33203125" style="2" customWidth="1"/>
    <col min="12557" max="12799" width="9.109375" style="2"/>
    <col min="12800" max="12800" width="26" style="2" customWidth="1"/>
    <col min="12801" max="12812" width="8.33203125" style="2" customWidth="1"/>
    <col min="12813" max="13055" width="9.109375" style="2"/>
    <col min="13056" max="13056" width="26" style="2" customWidth="1"/>
    <col min="13057" max="13068" width="8.33203125" style="2" customWidth="1"/>
    <col min="13069" max="13311" width="9.109375" style="2"/>
    <col min="13312" max="13312" width="26" style="2" customWidth="1"/>
    <col min="13313" max="13324" width="8.33203125" style="2" customWidth="1"/>
    <col min="13325" max="13567" width="9.109375" style="2"/>
    <col min="13568" max="13568" width="26" style="2" customWidth="1"/>
    <col min="13569" max="13580" width="8.33203125" style="2" customWidth="1"/>
    <col min="13581" max="13823" width="9.109375" style="2"/>
    <col min="13824" max="13824" width="26" style="2" customWidth="1"/>
    <col min="13825" max="13836" width="8.33203125" style="2" customWidth="1"/>
    <col min="13837" max="14079" width="9.109375" style="2"/>
    <col min="14080" max="14080" width="26" style="2" customWidth="1"/>
    <col min="14081" max="14092" width="8.33203125" style="2" customWidth="1"/>
    <col min="14093" max="14335" width="9.109375" style="2"/>
    <col min="14336" max="14336" width="26" style="2" customWidth="1"/>
    <col min="14337" max="14348" width="8.33203125" style="2" customWidth="1"/>
    <col min="14349" max="14591" width="9.109375" style="2"/>
    <col min="14592" max="14592" width="26" style="2" customWidth="1"/>
    <col min="14593" max="14604" width="8.33203125" style="2" customWidth="1"/>
    <col min="14605" max="14847" width="9.109375" style="2"/>
    <col min="14848" max="14848" width="26" style="2" customWidth="1"/>
    <col min="14849" max="14860" width="8.33203125" style="2" customWidth="1"/>
    <col min="14861" max="15103" width="9.109375" style="2"/>
    <col min="15104" max="15104" width="26" style="2" customWidth="1"/>
    <col min="15105" max="15116" width="8.33203125" style="2" customWidth="1"/>
    <col min="15117" max="15359" width="9.109375" style="2"/>
    <col min="15360" max="15360" width="26" style="2" customWidth="1"/>
    <col min="15361" max="15372" width="8.33203125" style="2" customWidth="1"/>
    <col min="15373" max="15615" width="9.109375" style="2"/>
    <col min="15616" max="15616" width="26" style="2" customWidth="1"/>
    <col min="15617" max="15628" width="8.33203125" style="2" customWidth="1"/>
    <col min="15629" max="15871" width="9.109375" style="2"/>
    <col min="15872" max="15872" width="26" style="2" customWidth="1"/>
    <col min="15873" max="15884" width="8.33203125" style="2" customWidth="1"/>
    <col min="15885" max="16127" width="9.109375" style="2"/>
    <col min="16128" max="16128" width="26" style="2" customWidth="1"/>
    <col min="16129" max="16140" width="8.33203125" style="2" customWidth="1"/>
    <col min="16141" max="16384" width="9.109375" style="2"/>
  </cols>
  <sheetData>
    <row r="1" spans="1:49" s="1" customFormat="1" ht="18" x14ac:dyDescent="0.35">
      <c r="A1" s="296" t="s">
        <v>158</v>
      </c>
      <c r="B1" s="297"/>
      <c r="C1" s="297"/>
      <c r="D1" s="297"/>
      <c r="E1" s="297"/>
      <c r="F1" s="297"/>
      <c r="G1" s="297"/>
      <c r="H1" s="297"/>
      <c r="I1" s="297"/>
      <c r="J1" s="297"/>
      <c r="K1" s="297"/>
      <c r="L1" s="297"/>
      <c r="M1" s="298"/>
    </row>
    <row r="2" spans="1:49" ht="7.8" x14ac:dyDescent="0.15">
      <c r="A2" s="299"/>
      <c r="B2" s="300"/>
      <c r="C2" s="300"/>
      <c r="D2" s="300"/>
      <c r="E2" s="300"/>
      <c r="F2" s="300"/>
      <c r="G2" s="300"/>
      <c r="H2" s="300"/>
      <c r="I2" s="300"/>
      <c r="J2" s="300"/>
      <c r="K2" s="300"/>
      <c r="L2" s="300"/>
      <c r="M2" s="301"/>
    </row>
    <row r="3" spans="1:49" ht="13.8" thickBot="1" x14ac:dyDescent="0.3">
      <c r="A3" s="302" t="s">
        <v>0</v>
      </c>
      <c r="B3" s="303"/>
      <c r="C3" s="303"/>
      <c r="D3" s="303"/>
      <c r="E3" s="303"/>
      <c r="F3" s="303"/>
      <c r="G3" s="303"/>
      <c r="H3" s="303"/>
      <c r="I3" s="303"/>
      <c r="J3" s="303"/>
      <c r="K3" s="303"/>
      <c r="L3" s="303"/>
      <c r="M3" s="304"/>
    </row>
    <row r="4" spans="1:49" s="3" customFormat="1" ht="12" thickTop="1" x14ac:dyDescent="0.2">
      <c r="A4" s="305" t="s">
        <v>1</v>
      </c>
      <c r="B4" s="294" t="s">
        <v>2</v>
      </c>
      <c r="C4" s="294"/>
      <c r="D4" s="294"/>
      <c r="E4" s="294"/>
      <c r="F4" s="294"/>
      <c r="G4" s="294"/>
      <c r="H4" s="294"/>
      <c r="I4" s="294"/>
      <c r="J4" s="294"/>
      <c r="K4" s="294"/>
      <c r="L4" s="294"/>
      <c r="M4" s="295"/>
      <c r="N4" s="294" t="s">
        <v>3</v>
      </c>
      <c r="O4" s="294"/>
      <c r="P4" s="294"/>
      <c r="Q4" s="294"/>
      <c r="R4" s="294"/>
      <c r="S4" s="294"/>
      <c r="T4" s="294"/>
      <c r="U4" s="294"/>
      <c r="V4" s="294"/>
      <c r="W4" s="294"/>
      <c r="X4" s="294"/>
      <c r="Y4" s="295"/>
      <c r="Z4" s="294" t="s">
        <v>4</v>
      </c>
      <c r="AA4" s="294"/>
      <c r="AB4" s="294"/>
      <c r="AC4" s="294"/>
      <c r="AD4" s="294"/>
      <c r="AE4" s="294"/>
      <c r="AF4" s="294"/>
      <c r="AG4" s="294"/>
      <c r="AH4" s="294"/>
      <c r="AI4" s="294"/>
      <c r="AJ4" s="294"/>
      <c r="AK4" s="295"/>
      <c r="AL4" s="294" t="s">
        <v>5</v>
      </c>
      <c r="AM4" s="294"/>
      <c r="AN4" s="294"/>
      <c r="AO4" s="294"/>
      <c r="AP4" s="294"/>
      <c r="AQ4" s="294"/>
      <c r="AR4" s="294"/>
      <c r="AS4" s="294"/>
      <c r="AT4" s="294"/>
      <c r="AU4" s="294"/>
      <c r="AV4" s="294"/>
      <c r="AW4" s="295"/>
    </row>
    <row r="5" spans="1:49" s="7" customFormat="1" ht="12" x14ac:dyDescent="0.25">
      <c r="A5" s="306"/>
      <c r="B5" s="4" t="s">
        <v>6</v>
      </c>
      <c r="C5" s="4" t="s">
        <v>7</v>
      </c>
      <c r="D5" s="4" t="s">
        <v>8</v>
      </c>
      <c r="E5" s="4" t="s">
        <v>9</v>
      </c>
      <c r="F5" s="4" t="s">
        <v>10</v>
      </c>
      <c r="G5" s="4" t="s">
        <v>11</v>
      </c>
      <c r="H5" s="4" t="s">
        <v>12</v>
      </c>
      <c r="I5" s="4" t="s">
        <v>13</v>
      </c>
      <c r="J5" s="4" t="s">
        <v>14</v>
      </c>
      <c r="K5" s="4" t="s">
        <v>15</v>
      </c>
      <c r="L5" s="4" t="s">
        <v>16</v>
      </c>
      <c r="M5" s="5" t="s">
        <v>17</v>
      </c>
      <c r="N5" s="4" t="s">
        <v>6</v>
      </c>
      <c r="O5" s="4" t="s">
        <v>7</v>
      </c>
      <c r="P5" s="4" t="s">
        <v>8</v>
      </c>
      <c r="Q5" s="4" t="s">
        <v>9</v>
      </c>
      <c r="R5" s="4" t="s">
        <v>10</v>
      </c>
      <c r="S5" s="4" t="s">
        <v>11</v>
      </c>
      <c r="T5" s="4" t="s">
        <v>12</v>
      </c>
      <c r="U5" s="4" t="s">
        <v>13</v>
      </c>
      <c r="V5" s="4" t="s">
        <v>14</v>
      </c>
      <c r="W5" s="4" t="s">
        <v>15</v>
      </c>
      <c r="X5" s="4" t="s">
        <v>16</v>
      </c>
      <c r="Y5" s="5" t="s">
        <v>17</v>
      </c>
      <c r="Z5" s="4" t="s">
        <v>6</v>
      </c>
      <c r="AA5" s="4" t="s">
        <v>7</v>
      </c>
      <c r="AB5" s="4" t="s">
        <v>8</v>
      </c>
      <c r="AC5" s="4" t="s">
        <v>9</v>
      </c>
      <c r="AD5" s="4" t="s">
        <v>10</v>
      </c>
      <c r="AE5" s="4" t="s">
        <v>11</v>
      </c>
      <c r="AF5" s="4" t="s">
        <v>12</v>
      </c>
      <c r="AG5" s="4" t="s">
        <v>13</v>
      </c>
      <c r="AH5" s="4" t="s">
        <v>14</v>
      </c>
      <c r="AI5" s="4" t="s">
        <v>15</v>
      </c>
      <c r="AJ5" s="4" t="s">
        <v>16</v>
      </c>
      <c r="AK5" s="6" t="s">
        <v>17</v>
      </c>
      <c r="AL5" s="4" t="s">
        <v>6</v>
      </c>
      <c r="AM5" s="4" t="s">
        <v>7</v>
      </c>
      <c r="AN5" s="4" t="s">
        <v>8</v>
      </c>
      <c r="AO5" s="4" t="s">
        <v>9</v>
      </c>
      <c r="AP5" s="4" t="s">
        <v>10</v>
      </c>
      <c r="AQ5" s="4" t="s">
        <v>11</v>
      </c>
      <c r="AR5" s="4" t="s">
        <v>12</v>
      </c>
      <c r="AS5" s="4" t="s">
        <v>13</v>
      </c>
      <c r="AT5" s="4" t="s">
        <v>14</v>
      </c>
      <c r="AU5" s="4" t="s">
        <v>15</v>
      </c>
      <c r="AV5" s="4" t="s">
        <v>16</v>
      </c>
      <c r="AW5" s="5" t="s">
        <v>17</v>
      </c>
    </row>
    <row r="6" spans="1:49" s="7" customFormat="1" ht="12" x14ac:dyDescent="0.25">
      <c r="A6" s="8" t="s">
        <v>18</v>
      </c>
      <c r="B6" s="9">
        <v>1701.2</v>
      </c>
      <c r="C6" s="9">
        <v>3696.9</v>
      </c>
      <c r="D6" s="9">
        <v>7279.3</v>
      </c>
      <c r="E6" s="9">
        <v>10123.9</v>
      </c>
      <c r="F6" s="9">
        <v>13393.2</v>
      </c>
      <c r="G6" s="9">
        <v>17500</v>
      </c>
      <c r="H6" s="9">
        <v>21102.400000000001</v>
      </c>
      <c r="I6" s="9">
        <v>23990.799999999999</v>
      </c>
      <c r="J6" s="9">
        <v>28743.9</v>
      </c>
      <c r="K6" s="9">
        <v>32339.8</v>
      </c>
      <c r="L6" s="9">
        <v>37677.1</v>
      </c>
      <c r="M6" s="10">
        <v>46640.3</v>
      </c>
      <c r="N6" s="9">
        <v>1372.7</v>
      </c>
      <c r="O6" s="9">
        <v>5362.5</v>
      </c>
      <c r="P6" s="9">
        <v>7555.1</v>
      </c>
      <c r="Q6" s="9">
        <v>10895.3</v>
      </c>
      <c r="R6" s="9">
        <v>13904.8</v>
      </c>
      <c r="S6" s="9">
        <v>18967</v>
      </c>
      <c r="T6" s="9">
        <v>23162.400000000001</v>
      </c>
      <c r="U6" s="9">
        <v>26568.400000000001</v>
      </c>
      <c r="V6" s="9">
        <v>31876.799999999999</v>
      </c>
      <c r="W6" s="9">
        <v>37065.9</v>
      </c>
      <c r="X6" s="9">
        <v>41573.300000000003</v>
      </c>
      <c r="Y6" s="10">
        <v>50760.3</v>
      </c>
      <c r="Z6" s="9">
        <v>1780.1</v>
      </c>
      <c r="AA6" s="9">
        <v>4523.7</v>
      </c>
      <c r="AB6" s="9">
        <v>10437.200000000001</v>
      </c>
      <c r="AC6" s="9">
        <v>12881.7</v>
      </c>
      <c r="AD6" s="9">
        <v>17535.599999999999</v>
      </c>
      <c r="AE6" s="9">
        <v>23251.200000000001</v>
      </c>
      <c r="AF6" s="9">
        <v>27412.799999999999</v>
      </c>
      <c r="AG6" s="9">
        <v>31082</v>
      </c>
      <c r="AH6" s="9">
        <v>35565.599999999999</v>
      </c>
      <c r="AI6" s="9">
        <v>40850.5</v>
      </c>
      <c r="AJ6" s="9">
        <v>47032</v>
      </c>
      <c r="AK6" s="11">
        <f>AK7+AK8+AK9</f>
        <v>56527.600000000006</v>
      </c>
      <c r="AL6" s="12">
        <v>1645.8</v>
      </c>
      <c r="AM6" s="12">
        <v>5699.7</v>
      </c>
      <c r="AN6" s="12">
        <v>11533.9</v>
      </c>
      <c r="AO6" s="12">
        <v>17217.599999999999</v>
      </c>
      <c r="AP6" s="12">
        <v>21606.9</v>
      </c>
      <c r="AQ6" s="12">
        <v>27620.799999999999</v>
      </c>
      <c r="AR6" s="12">
        <v>32676.9</v>
      </c>
      <c r="AS6" s="12">
        <v>38057.1</v>
      </c>
      <c r="AT6" s="12">
        <v>43865.599999999999</v>
      </c>
      <c r="AU6" s="12">
        <v>50457.8</v>
      </c>
      <c r="AV6" s="12">
        <v>55661.1</v>
      </c>
      <c r="AW6" s="13">
        <v>68836.100000000006</v>
      </c>
    </row>
    <row r="7" spans="1:49" s="7" customFormat="1" ht="12" x14ac:dyDescent="0.25">
      <c r="A7" s="14" t="s">
        <v>19</v>
      </c>
      <c r="B7" s="15">
        <v>602.20000000000005</v>
      </c>
      <c r="C7" s="15">
        <v>2245.6999999999998</v>
      </c>
      <c r="D7" s="15">
        <v>5103</v>
      </c>
      <c r="E7" s="16">
        <v>7331.5</v>
      </c>
      <c r="F7" s="16">
        <v>9144.5</v>
      </c>
      <c r="G7" s="17">
        <v>11894.7</v>
      </c>
      <c r="H7" s="16">
        <v>14065.7</v>
      </c>
      <c r="I7" s="15">
        <v>15610.8</v>
      </c>
      <c r="J7" s="15">
        <v>18566.3</v>
      </c>
      <c r="K7" s="16">
        <v>20365.3</v>
      </c>
      <c r="L7" s="15">
        <v>23400.3</v>
      </c>
      <c r="M7" s="18">
        <v>27126.6</v>
      </c>
      <c r="N7" s="15">
        <v>650.70000000000005</v>
      </c>
      <c r="O7" s="15">
        <v>4157.6000000000004</v>
      </c>
      <c r="P7" s="15">
        <v>5792.7</v>
      </c>
      <c r="Q7" s="16">
        <v>8397.1</v>
      </c>
      <c r="R7" s="16">
        <v>10366.299999999999</v>
      </c>
      <c r="S7" s="17">
        <v>13878.4</v>
      </c>
      <c r="T7" s="16">
        <v>16003.9</v>
      </c>
      <c r="U7" s="15">
        <v>17708.400000000001</v>
      </c>
      <c r="V7" s="15">
        <v>20862.8</v>
      </c>
      <c r="W7" s="16">
        <v>24515.3</v>
      </c>
      <c r="X7" s="15">
        <v>27219.3</v>
      </c>
      <c r="Y7" s="18">
        <v>30925.3</v>
      </c>
      <c r="Z7" s="15">
        <v>701.4</v>
      </c>
      <c r="AA7" s="15">
        <v>2818.4</v>
      </c>
      <c r="AB7" s="15">
        <v>7491.7</v>
      </c>
      <c r="AC7" s="16">
        <v>9253.2000000000007</v>
      </c>
      <c r="AD7" s="16">
        <v>12872</v>
      </c>
      <c r="AE7" s="17">
        <v>15968.1</v>
      </c>
      <c r="AF7" s="16">
        <v>18275.3</v>
      </c>
      <c r="AG7" s="15">
        <v>20434</v>
      </c>
      <c r="AH7" s="15">
        <v>23186.1</v>
      </c>
      <c r="AI7" s="16">
        <v>26839.8</v>
      </c>
      <c r="AJ7" s="15">
        <v>30341.1</v>
      </c>
      <c r="AK7" s="19">
        <v>34374.5</v>
      </c>
      <c r="AL7" s="20">
        <v>435.4</v>
      </c>
      <c r="AM7" s="20">
        <v>3828.2</v>
      </c>
      <c r="AN7" s="20">
        <v>8461.5</v>
      </c>
      <c r="AO7" s="21">
        <v>12887.8</v>
      </c>
      <c r="AP7" s="21">
        <v>15597.9</v>
      </c>
      <c r="AQ7" s="22">
        <v>19419.3</v>
      </c>
      <c r="AR7" s="21">
        <v>22729.3</v>
      </c>
      <c r="AS7" s="20">
        <v>25964.799999999999</v>
      </c>
      <c r="AT7" s="20">
        <v>29874.3</v>
      </c>
      <c r="AU7" s="21">
        <v>33497.800000000003</v>
      </c>
      <c r="AV7" s="20">
        <v>36802.5</v>
      </c>
      <c r="AW7" s="23">
        <v>42512.3</v>
      </c>
    </row>
    <row r="8" spans="1:49" s="7" customFormat="1" ht="12" x14ac:dyDescent="0.25">
      <c r="A8" s="14" t="s">
        <v>20</v>
      </c>
      <c r="B8" s="15">
        <v>331.4</v>
      </c>
      <c r="C8" s="15">
        <v>631.1</v>
      </c>
      <c r="D8" s="15">
        <v>1325.9</v>
      </c>
      <c r="E8" s="16">
        <v>1940.4</v>
      </c>
      <c r="F8" s="16">
        <v>3396.7</v>
      </c>
      <c r="G8" s="17">
        <v>4811.8999999999996</v>
      </c>
      <c r="H8" s="16">
        <v>6243.3</v>
      </c>
      <c r="I8" s="15">
        <v>7586.6</v>
      </c>
      <c r="J8" s="15">
        <v>9384.2000000000007</v>
      </c>
      <c r="K8" s="16">
        <v>11181.1</v>
      </c>
      <c r="L8" s="15">
        <v>13483.4</v>
      </c>
      <c r="M8" s="18">
        <v>18710.7</v>
      </c>
      <c r="N8" s="15">
        <v>113.5</v>
      </c>
      <c r="O8" s="15">
        <v>527.70000000000005</v>
      </c>
      <c r="P8" s="15">
        <v>1030.0999999999999</v>
      </c>
      <c r="Q8" s="16">
        <v>1763.9</v>
      </c>
      <c r="R8" s="16">
        <v>2804.2</v>
      </c>
      <c r="S8" s="17">
        <v>4356.3</v>
      </c>
      <c r="T8" s="16">
        <v>6494.7</v>
      </c>
      <c r="U8" s="15">
        <v>8196.2000000000007</v>
      </c>
      <c r="V8" s="15">
        <v>10350.200000000001</v>
      </c>
      <c r="W8" s="16">
        <v>11886.8</v>
      </c>
      <c r="X8" s="15">
        <v>13690.2</v>
      </c>
      <c r="Y8" s="18">
        <v>19166.8</v>
      </c>
      <c r="Z8" s="15">
        <v>166.5</v>
      </c>
      <c r="AA8" s="15">
        <v>644.70000000000005</v>
      </c>
      <c r="AB8" s="15">
        <v>1822.7</v>
      </c>
      <c r="AC8" s="16">
        <v>2505.6999999999998</v>
      </c>
      <c r="AD8" s="16">
        <v>3725.6</v>
      </c>
      <c r="AE8" s="17">
        <v>6345.1</v>
      </c>
      <c r="AF8" s="16">
        <v>8199</v>
      </c>
      <c r="AG8" s="15">
        <v>9709.5</v>
      </c>
      <c r="AH8" s="15">
        <v>11441</v>
      </c>
      <c r="AI8" s="16">
        <v>13072.2</v>
      </c>
      <c r="AJ8" s="15">
        <v>15734.6</v>
      </c>
      <c r="AK8" s="19">
        <v>21196.799999999999</v>
      </c>
      <c r="AL8" s="20">
        <v>57.2</v>
      </c>
      <c r="AM8" s="20">
        <v>856.1</v>
      </c>
      <c r="AN8" s="20">
        <v>2052.6</v>
      </c>
      <c r="AO8" s="21">
        <v>3310</v>
      </c>
      <c r="AP8" s="21">
        <v>5020.3999999999996</v>
      </c>
      <c r="AQ8" s="22">
        <v>7212.9</v>
      </c>
      <c r="AR8" s="21">
        <v>8959</v>
      </c>
      <c r="AS8" s="20">
        <v>11103.7</v>
      </c>
      <c r="AT8" s="20">
        <v>13002.7</v>
      </c>
      <c r="AU8" s="21">
        <v>15971.4</v>
      </c>
      <c r="AV8" s="20">
        <v>17870</v>
      </c>
      <c r="AW8" s="23">
        <v>25264</v>
      </c>
    </row>
    <row r="9" spans="1:49" s="7" customFormat="1" ht="12" x14ac:dyDescent="0.25">
      <c r="A9" s="14" t="s">
        <v>21</v>
      </c>
      <c r="B9" s="15">
        <v>767.6</v>
      </c>
      <c r="C9" s="15">
        <v>820.1</v>
      </c>
      <c r="D9" s="15">
        <v>850.4</v>
      </c>
      <c r="E9" s="16">
        <v>852</v>
      </c>
      <c r="F9" s="16">
        <v>852</v>
      </c>
      <c r="G9" s="17">
        <v>793.4</v>
      </c>
      <c r="H9" s="16">
        <v>793.4</v>
      </c>
      <c r="I9" s="15">
        <v>793.4</v>
      </c>
      <c r="J9" s="15">
        <v>793.4</v>
      </c>
      <c r="K9" s="16">
        <v>793.4</v>
      </c>
      <c r="L9" s="15">
        <v>793.4</v>
      </c>
      <c r="M9" s="18">
        <v>803</v>
      </c>
      <c r="N9" s="15">
        <v>608.5</v>
      </c>
      <c r="O9" s="15">
        <v>677.2</v>
      </c>
      <c r="P9" s="15">
        <v>732.3</v>
      </c>
      <c r="Q9" s="16">
        <v>734.3</v>
      </c>
      <c r="R9" s="16">
        <v>734.3</v>
      </c>
      <c r="S9" s="17">
        <v>732.3</v>
      </c>
      <c r="T9" s="16">
        <v>663.8</v>
      </c>
      <c r="U9" s="15">
        <v>663.8</v>
      </c>
      <c r="V9" s="15">
        <v>663.8</v>
      </c>
      <c r="W9" s="16">
        <v>663.8</v>
      </c>
      <c r="X9" s="15">
        <v>663.8</v>
      </c>
      <c r="Y9" s="18">
        <v>668.2</v>
      </c>
      <c r="Z9" s="15">
        <v>912.2</v>
      </c>
      <c r="AA9" s="15">
        <v>1060.5999999999999</v>
      </c>
      <c r="AB9" s="15">
        <v>1122.8</v>
      </c>
      <c r="AC9" s="16">
        <v>1122.8</v>
      </c>
      <c r="AD9" s="16">
        <v>938</v>
      </c>
      <c r="AE9" s="17">
        <v>938</v>
      </c>
      <c r="AF9" s="16">
        <v>938.5</v>
      </c>
      <c r="AG9" s="15">
        <v>938.5</v>
      </c>
      <c r="AH9" s="15">
        <v>938.5</v>
      </c>
      <c r="AI9" s="16">
        <v>938.5</v>
      </c>
      <c r="AJ9" s="15">
        <v>956.3</v>
      </c>
      <c r="AK9" s="19">
        <v>956.3</v>
      </c>
      <c r="AL9" s="20">
        <v>1153.2</v>
      </c>
      <c r="AM9" s="20">
        <v>1015.4</v>
      </c>
      <c r="AN9" s="20">
        <v>1019.8</v>
      </c>
      <c r="AO9" s="21">
        <v>1019.8</v>
      </c>
      <c r="AP9" s="21">
        <v>988.6</v>
      </c>
      <c r="AQ9" s="22">
        <v>988.6</v>
      </c>
      <c r="AR9" s="21">
        <v>988.6</v>
      </c>
      <c r="AS9" s="20">
        <v>988.6</v>
      </c>
      <c r="AT9" s="20">
        <v>988.6</v>
      </c>
      <c r="AU9" s="21">
        <v>988.6</v>
      </c>
      <c r="AV9" s="20">
        <v>988.6</v>
      </c>
      <c r="AW9" s="23">
        <v>1059.8</v>
      </c>
    </row>
    <row r="10" spans="1:49" s="7" customFormat="1" ht="12" x14ac:dyDescent="0.25">
      <c r="A10" s="8" t="s">
        <v>22</v>
      </c>
      <c r="B10" s="9">
        <v>1871.1</v>
      </c>
      <c r="C10" s="9">
        <v>4022.1</v>
      </c>
      <c r="D10" s="9">
        <v>5805</v>
      </c>
      <c r="E10" s="9">
        <v>8147.9</v>
      </c>
      <c r="F10" s="9">
        <v>10954.5</v>
      </c>
      <c r="G10" s="9">
        <v>14434.7</v>
      </c>
      <c r="H10" s="9">
        <v>17041.099999999999</v>
      </c>
      <c r="I10" s="9">
        <v>19205.2</v>
      </c>
      <c r="J10" s="9">
        <v>22283.7</v>
      </c>
      <c r="K10" s="9">
        <v>26381.8</v>
      </c>
      <c r="L10" s="9">
        <v>29892.799999999999</v>
      </c>
      <c r="M10" s="10">
        <v>35377.9</v>
      </c>
      <c r="N10" s="9">
        <v>2086.1999999999998</v>
      </c>
      <c r="O10" s="9">
        <v>4348.2</v>
      </c>
      <c r="P10" s="9">
        <v>7004.8</v>
      </c>
      <c r="Q10" s="9">
        <v>9796.9</v>
      </c>
      <c r="R10" s="9">
        <v>12511.3</v>
      </c>
      <c r="S10" s="9">
        <v>16981.3</v>
      </c>
      <c r="T10" s="9">
        <v>20594.400000000001</v>
      </c>
      <c r="U10" s="9">
        <v>23656.7</v>
      </c>
      <c r="V10" s="9">
        <v>27506</v>
      </c>
      <c r="W10" s="9">
        <v>30477.9</v>
      </c>
      <c r="X10" s="9">
        <v>34061.800000000003</v>
      </c>
      <c r="Y10" s="10">
        <v>41763.9</v>
      </c>
      <c r="Z10" s="9">
        <v>2515.6999999999998</v>
      </c>
      <c r="AA10" s="9">
        <v>4903</v>
      </c>
      <c r="AB10" s="9">
        <v>7893.6</v>
      </c>
      <c r="AC10" s="9">
        <v>10364.1</v>
      </c>
      <c r="AD10" s="9">
        <v>14901.2</v>
      </c>
      <c r="AE10" s="9">
        <v>19654.599999999999</v>
      </c>
      <c r="AF10" s="9">
        <v>22354</v>
      </c>
      <c r="AG10" s="9">
        <v>25513.4</v>
      </c>
      <c r="AH10" s="9">
        <v>29344.7</v>
      </c>
      <c r="AI10" s="9">
        <v>32996.9</v>
      </c>
      <c r="AJ10" s="9">
        <v>38001.699999999997</v>
      </c>
      <c r="AK10" s="11">
        <v>45589.5</v>
      </c>
      <c r="AL10" s="12">
        <v>2613.8000000000002</v>
      </c>
      <c r="AM10" s="12">
        <v>6222.1</v>
      </c>
      <c r="AN10" s="12">
        <v>9311.9</v>
      </c>
      <c r="AO10" s="12">
        <v>13603.6</v>
      </c>
      <c r="AP10" s="12">
        <v>17426</v>
      </c>
      <c r="AQ10" s="12">
        <v>23241.4</v>
      </c>
      <c r="AR10" s="12">
        <v>26758.5</v>
      </c>
      <c r="AS10" s="12">
        <v>30417</v>
      </c>
      <c r="AT10" s="12">
        <v>35446.6</v>
      </c>
      <c r="AU10" s="12">
        <v>40072.400000000001</v>
      </c>
      <c r="AV10" s="12">
        <v>44398.400000000001</v>
      </c>
      <c r="AW10" s="13">
        <v>52914.9</v>
      </c>
    </row>
    <row r="11" spans="1:49" s="7" customFormat="1" ht="12" x14ac:dyDescent="0.25">
      <c r="A11" s="14" t="s">
        <v>23</v>
      </c>
      <c r="B11" s="15">
        <v>1836.6</v>
      </c>
      <c r="C11" s="15">
        <v>3915.4</v>
      </c>
      <c r="D11" s="15">
        <v>5831.4</v>
      </c>
      <c r="E11" s="16">
        <v>8208.7999999999993</v>
      </c>
      <c r="F11" s="16">
        <v>10576.4</v>
      </c>
      <c r="G11" s="17">
        <v>13897.3</v>
      </c>
      <c r="H11" s="16">
        <v>16432</v>
      </c>
      <c r="I11" s="15">
        <v>18740.900000000001</v>
      </c>
      <c r="J11" s="15">
        <v>21156.3</v>
      </c>
      <c r="K11" s="16">
        <v>24854.400000000001</v>
      </c>
      <c r="L11" s="15">
        <v>28096.6</v>
      </c>
      <c r="M11" s="18">
        <v>32937.9</v>
      </c>
      <c r="N11" s="15">
        <v>2244.1999999999998</v>
      </c>
      <c r="O11" s="15">
        <v>4482.3999999999996</v>
      </c>
      <c r="P11" s="15">
        <v>6973.5</v>
      </c>
      <c r="Q11" s="16">
        <v>9504.9</v>
      </c>
      <c r="R11" s="16">
        <v>12047</v>
      </c>
      <c r="S11" s="17">
        <v>15932.4</v>
      </c>
      <c r="T11" s="16">
        <v>18557.5</v>
      </c>
      <c r="U11" s="15">
        <v>21322.9</v>
      </c>
      <c r="V11" s="15">
        <v>24862.7</v>
      </c>
      <c r="W11" s="16">
        <v>27636.5</v>
      </c>
      <c r="X11" s="15">
        <v>31126.5</v>
      </c>
      <c r="Y11" s="18">
        <v>37251</v>
      </c>
      <c r="Z11" s="15">
        <v>2430.1</v>
      </c>
      <c r="AA11" s="15">
        <v>4967.8999999999996</v>
      </c>
      <c r="AB11" s="15">
        <v>8010.2</v>
      </c>
      <c r="AC11" s="16">
        <v>10325.299999999999</v>
      </c>
      <c r="AD11" s="16">
        <v>13639.3</v>
      </c>
      <c r="AE11" s="17">
        <v>18119.3</v>
      </c>
      <c r="AF11" s="16">
        <v>20804.3</v>
      </c>
      <c r="AG11" s="15" t="s">
        <v>24</v>
      </c>
      <c r="AH11" s="15">
        <v>27702.799999999999</v>
      </c>
      <c r="AI11" s="16">
        <v>30801.8</v>
      </c>
      <c r="AJ11" s="15">
        <v>35834.699999999997</v>
      </c>
      <c r="AK11" s="19">
        <v>42894.2</v>
      </c>
      <c r="AL11" s="20">
        <v>1845.1</v>
      </c>
      <c r="AM11" s="20">
        <v>5458.8</v>
      </c>
      <c r="AN11" s="20">
        <v>8829.2000000000007</v>
      </c>
      <c r="AO11" s="21">
        <v>12593</v>
      </c>
      <c r="AP11" s="21">
        <v>15694.1</v>
      </c>
      <c r="AQ11" s="22">
        <v>21175.3</v>
      </c>
      <c r="AR11" s="21">
        <v>24633.200000000001</v>
      </c>
      <c r="AS11" s="20">
        <v>28240.2</v>
      </c>
      <c r="AT11" s="20">
        <v>32594.7</v>
      </c>
      <c r="AU11" s="21">
        <v>37324.699999999997</v>
      </c>
      <c r="AV11" s="20">
        <v>41173</v>
      </c>
      <c r="AW11" s="23">
        <v>48893.599999999999</v>
      </c>
    </row>
    <row r="12" spans="1:49" s="7" customFormat="1" ht="12" x14ac:dyDescent="0.25">
      <c r="A12" s="14" t="s">
        <v>25</v>
      </c>
      <c r="B12" s="15">
        <v>185.4</v>
      </c>
      <c r="C12" s="15">
        <v>207.6</v>
      </c>
      <c r="D12" s="15">
        <v>280.2</v>
      </c>
      <c r="E12" s="16">
        <v>304</v>
      </c>
      <c r="F12" s="16">
        <v>424.2</v>
      </c>
      <c r="G12" s="17">
        <v>516.4</v>
      </c>
      <c r="H12" s="16">
        <v>643.29999999999995</v>
      </c>
      <c r="I12" s="15">
        <v>718.8</v>
      </c>
      <c r="J12" s="15">
        <v>1110.2</v>
      </c>
      <c r="K12" s="16">
        <v>1745.1</v>
      </c>
      <c r="L12" s="15">
        <v>1879.6</v>
      </c>
      <c r="M12" s="18">
        <v>2041.4</v>
      </c>
      <c r="N12" s="15">
        <v>6.2</v>
      </c>
      <c r="O12" s="15">
        <v>260.7</v>
      </c>
      <c r="P12" s="15">
        <v>513.1</v>
      </c>
      <c r="Q12" s="16">
        <v>636.4</v>
      </c>
      <c r="R12" s="16">
        <v>737.2</v>
      </c>
      <c r="S12" s="17">
        <v>1111.5999999999999</v>
      </c>
      <c r="T12" s="16">
        <v>1406.9</v>
      </c>
      <c r="U12" s="15">
        <v>1514.3</v>
      </c>
      <c r="V12" s="15">
        <v>1809.5</v>
      </c>
      <c r="W12" s="16">
        <v>1854</v>
      </c>
      <c r="X12" s="15">
        <v>1842.6</v>
      </c>
      <c r="Y12" s="18">
        <v>3090.5</v>
      </c>
      <c r="Z12" s="15">
        <v>107.7</v>
      </c>
      <c r="AA12" s="15">
        <v>197.3</v>
      </c>
      <c r="AB12" s="15">
        <v>211</v>
      </c>
      <c r="AC12" s="16">
        <v>190.9</v>
      </c>
      <c r="AD12" s="16">
        <v>1029.5999999999999</v>
      </c>
      <c r="AE12" s="17">
        <v>1198.4000000000001</v>
      </c>
      <c r="AF12" s="16">
        <v>1306.2</v>
      </c>
      <c r="AG12" s="15">
        <v>1298.9000000000001</v>
      </c>
      <c r="AH12" s="15">
        <v>1323.2</v>
      </c>
      <c r="AI12" s="16">
        <v>1553.4</v>
      </c>
      <c r="AJ12" s="15">
        <v>1679</v>
      </c>
      <c r="AK12" s="19">
        <v>1893.5</v>
      </c>
      <c r="AL12" s="20">
        <v>614.79999999999995</v>
      </c>
      <c r="AM12" s="20">
        <v>621.70000000000005</v>
      </c>
      <c r="AN12" s="20">
        <v>746.7</v>
      </c>
      <c r="AO12" s="21">
        <v>950.3</v>
      </c>
      <c r="AP12" s="21">
        <v>1074.8</v>
      </c>
      <c r="AQ12" s="22">
        <v>1471</v>
      </c>
      <c r="AR12" s="21">
        <v>1529.3</v>
      </c>
      <c r="AS12" s="20">
        <v>1569.8</v>
      </c>
      <c r="AT12" s="20">
        <v>2051.9</v>
      </c>
      <c r="AU12" s="21">
        <v>2081</v>
      </c>
      <c r="AV12" s="20">
        <v>2142.3000000000002</v>
      </c>
      <c r="AW12" s="23">
        <v>2851.9</v>
      </c>
    </row>
    <row r="13" spans="1:49" s="7" customFormat="1" ht="12" x14ac:dyDescent="0.25">
      <c r="A13" s="14" t="s">
        <v>26</v>
      </c>
      <c r="B13" s="15">
        <v>-1.5</v>
      </c>
      <c r="C13" s="15">
        <v>57.5</v>
      </c>
      <c r="D13" s="15">
        <v>94.8</v>
      </c>
      <c r="E13" s="16">
        <v>115.9</v>
      </c>
      <c r="F13" s="16">
        <v>187</v>
      </c>
      <c r="G13" s="17">
        <v>287.39999999999998</v>
      </c>
      <c r="H13" s="16">
        <v>54.8</v>
      </c>
      <c r="I13" s="15">
        <v>45.4</v>
      </c>
      <c r="J13" s="15">
        <v>91</v>
      </c>
      <c r="K13" s="16">
        <v>-175.3</v>
      </c>
      <c r="L13" s="15">
        <v>58.6</v>
      </c>
      <c r="M13" s="18">
        <v>312.89999999999998</v>
      </c>
      <c r="N13" s="15">
        <v>82.8</v>
      </c>
      <c r="O13" s="15">
        <v>57.8</v>
      </c>
      <c r="P13" s="15">
        <v>111.7</v>
      </c>
      <c r="Q13" s="16">
        <v>246.6</v>
      </c>
      <c r="R13" s="16">
        <v>165.6</v>
      </c>
      <c r="S13" s="17">
        <v>314.3</v>
      </c>
      <c r="T13" s="16">
        <v>826.4</v>
      </c>
      <c r="U13" s="15">
        <v>965.8</v>
      </c>
      <c r="V13" s="15">
        <v>921.7</v>
      </c>
      <c r="W13" s="16">
        <v>1026.2</v>
      </c>
      <c r="X13" s="15">
        <v>1229.4000000000001</v>
      </c>
      <c r="Y13" s="18">
        <v>1350.4</v>
      </c>
      <c r="Z13" s="15">
        <v>179.1</v>
      </c>
      <c r="AA13" s="15">
        <v>93.6</v>
      </c>
      <c r="AB13" s="15">
        <v>153</v>
      </c>
      <c r="AC13" s="16">
        <v>289.89999999999998</v>
      </c>
      <c r="AD13" s="16">
        <v>527.6</v>
      </c>
      <c r="AE13" s="17">
        <v>615.29999999999995</v>
      </c>
      <c r="AF13" s="16">
        <v>499.6</v>
      </c>
      <c r="AG13" s="15">
        <v>624.4</v>
      </c>
      <c r="AH13" s="15">
        <v>583.1</v>
      </c>
      <c r="AI13" s="16">
        <v>899.2</v>
      </c>
      <c r="AJ13" s="15">
        <v>830.7</v>
      </c>
      <c r="AK13" s="19">
        <v>934.2</v>
      </c>
      <c r="AL13" s="20">
        <v>283.7</v>
      </c>
      <c r="AM13" s="20">
        <v>353</v>
      </c>
      <c r="AN13" s="20">
        <v>29.7</v>
      </c>
      <c r="AO13" s="21">
        <v>370.8</v>
      </c>
      <c r="AP13" s="21">
        <v>880.1</v>
      </c>
      <c r="AQ13" s="22">
        <v>753.6</v>
      </c>
      <c r="AR13" s="21">
        <v>693.3</v>
      </c>
      <c r="AS13" s="20">
        <v>869.6</v>
      </c>
      <c r="AT13" s="20">
        <v>1143.9000000000001</v>
      </c>
      <c r="AU13" s="21">
        <v>865</v>
      </c>
      <c r="AV13" s="20">
        <v>1086</v>
      </c>
      <c r="AW13" s="23">
        <v>1277.3</v>
      </c>
    </row>
    <row r="14" spans="1:49" s="7" customFormat="1" ht="12" x14ac:dyDescent="0.25">
      <c r="A14" s="14" t="s">
        <v>27</v>
      </c>
      <c r="B14" s="15">
        <v>-149.4</v>
      </c>
      <c r="C14" s="15">
        <v>-158.4</v>
      </c>
      <c r="D14" s="15">
        <v>-401.4</v>
      </c>
      <c r="E14" s="16">
        <v>-480.8</v>
      </c>
      <c r="F14" s="16">
        <v>-233.1</v>
      </c>
      <c r="G14" s="17">
        <v>-266.39999999999998</v>
      </c>
      <c r="H14" s="16">
        <v>-95.2</v>
      </c>
      <c r="I14" s="15">
        <v>-313.2</v>
      </c>
      <c r="J14" s="15">
        <v>-78.099999999999994</v>
      </c>
      <c r="K14" s="16">
        <v>-46.3</v>
      </c>
      <c r="L14" s="15">
        <v>-147.19999999999999</v>
      </c>
      <c r="M14" s="18">
        <v>84.3</v>
      </c>
      <c r="N14" s="15">
        <v>-248.2</v>
      </c>
      <c r="O14" s="15">
        <v>-453.8</v>
      </c>
      <c r="P14" s="15">
        <v>-596.29999999999995</v>
      </c>
      <c r="Q14" s="16">
        <v>-603.1</v>
      </c>
      <c r="R14" s="16">
        <v>-450.2</v>
      </c>
      <c r="S14" s="17">
        <v>-386</v>
      </c>
      <c r="T14" s="16">
        <v>-211.4</v>
      </c>
      <c r="U14" s="15">
        <v>-158.9</v>
      </c>
      <c r="V14" s="15">
        <v>-100.7</v>
      </c>
      <c r="W14" s="16">
        <v>-54.2</v>
      </c>
      <c r="X14" s="15">
        <v>-150.6</v>
      </c>
      <c r="Y14" s="18">
        <v>60</v>
      </c>
      <c r="Z14" s="15">
        <v>-216.8</v>
      </c>
      <c r="AA14" s="15">
        <v>-370.4</v>
      </c>
      <c r="AB14" s="15">
        <v>-505.7</v>
      </c>
      <c r="AC14" s="16">
        <v>-462.4</v>
      </c>
      <c r="AD14" s="16">
        <v>-349.1</v>
      </c>
      <c r="AE14" s="17">
        <v>-333.8</v>
      </c>
      <c r="AF14" s="16">
        <v>-290.10000000000002</v>
      </c>
      <c r="AG14" s="15">
        <v>-347.2</v>
      </c>
      <c r="AH14" s="15">
        <v>-340.1</v>
      </c>
      <c r="AI14" s="16">
        <v>-396.5</v>
      </c>
      <c r="AJ14" s="15">
        <v>-469.2</v>
      </c>
      <c r="AK14" s="19">
        <v>-257.2</v>
      </c>
      <c r="AL14" s="20">
        <v>-139.9</v>
      </c>
      <c r="AM14" s="20">
        <v>-175.6</v>
      </c>
      <c r="AN14" s="20">
        <v>-294.39999999999998</v>
      </c>
      <c r="AO14" s="21">
        <v>-325.7</v>
      </c>
      <c r="AP14" s="21">
        <v>-193.2</v>
      </c>
      <c r="AQ14" s="22">
        <v>-101.6</v>
      </c>
      <c r="AR14" s="21">
        <v>-76.400000000000006</v>
      </c>
      <c r="AS14" s="20">
        <v>-289.5</v>
      </c>
      <c r="AT14" s="20">
        <v>-359.3</v>
      </c>
      <c r="AU14" s="21">
        <v>-202.2</v>
      </c>
      <c r="AV14" s="20">
        <v>-92.6</v>
      </c>
      <c r="AW14" s="23">
        <v>-78.599999999999994</v>
      </c>
    </row>
    <row r="15" spans="1:49" s="7" customFormat="1" ht="12" x14ac:dyDescent="0.25">
      <c r="A15" s="14" t="s">
        <v>28</v>
      </c>
      <c r="B15" s="15">
        <v>0</v>
      </c>
      <c r="C15" s="15">
        <v>0</v>
      </c>
      <c r="D15" s="15">
        <v>0</v>
      </c>
      <c r="E15" s="16">
        <v>0</v>
      </c>
      <c r="F15" s="16">
        <v>0</v>
      </c>
      <c r="G15" s="17">
        <v>0</v>
      </c>
      <c r="H15" s="16">
        <v>6.2</v>
      </c>
      <c r="I15" s="15">
        <v>13.3</v>
      </c>
      <c r="J15" s="15">
        <v>4.3</v>
      </c>
      <c r="K15" s="16">
        <v>3.9</v>
      </c>
      <c r="L15" s="15">
        <v>5.2</v>
      </c>
      <c r="M15" s="18">
        <v>1.4</v>
      </c>
      <c r="N15" s="15">
        <v>1.2</v>
      </c>
      <c r="O15" s="15">
        <v>1.1000000000000001</v>
      </c>
      <c r="P15" s="15">
        <v>2.8</v>
      </c>
      <c r="Q15" s="16">
        <v>12.1</v>
      </c>
      <c r="R15" s="16">
        <v>11.7</v>
      </c>
      <c r="S15" s="17">
        <v>9</v>
      </c>
      <c r="T15" s="16">
        <v>15</v>
      </c>
      <c r="U15" s="15">
        <v>12.6</v>
      </c>
      <c r="V15" s="15">
        <v>12.8</v>
      </c>
      <c r="W15" s="16">
        <v>15.4</v>
      </c>
      <c r="X15" s="15">
        <v>13.9</v>
      </c>
      <c r="Y15" s="18">
        <v>12</v>
      </c>
      <c r="Z15" s="15">
        <v>15.6</v>
      </c>
      <c r="AA15" s="15">
        <v>14.6</v>
      </c>
      <c r="AB15" s="15">
        <v>25.1</v>
      </c>
      <c r="AC15" s="16">
        <v>20.399999999999999</v>
      </c>
      <c r="AD15" s="16">
        <v>53.8</v>
      </c>
      <c r="AE15" s="17">
        <v>55.4</v>
      </c>
      <c r="AF15" s="16">
        <v>34</v>
      </c>
      <c r="AG15" s="15">
        <v>34.6</v>
      </c>
      <c r="AH15" s="15">
        <v>75.7</v>
      </c>
      <c r="AI15" s="16">
        <v>139</v>
      </c>
      <c r="AJ15" s="15">
        <v>126.5</v>
      </c>
      <c r="AK15" s="19">
        <v>124.8</v>
      </c>
      <c r="AL15" s="20">
        <v>10.1</v>
      </c>
      <c r="AM15" s="20">
        <v>-35.799999999999997</v>
      </c>
      <c r="AN15" s="20">
        <v>0.7</v>
      </c>
      <c r="AO15" s="21">
        <v>15.2</v>
      </c>
      <c r="AP15" s="21">
        <v>-29.8</v>
      </c>
      <c r="AQ15" s="22">
        <v>-56.9</v>
      </c>
      <c r="AR15" s="21">
        <v>-20.9</v>
      </c>
      <c r="AS15" s="20">
        <v>26.9</v>
      </c>
      <c r="AT15" s="20">
        <v>15.4</v>
      </c>
      <c r="AU15" s="21">
        <v>3.9</v>
      </c>
      <c r="AV15" s="20">
        <v>89.7</v>
      </c>
      <c r="AW15" s="23">
        <v>-29.3</v>
      </c>
    </row>
    <row r="16" spans="1:49" s="7" customFormat="1" ht="12" x14ac:dyDescent="0.25">
      <c r="A16" s="8" t="s">
        <v>29</v>
      </c>
      <c r="B16" s="24">
        <v>169.9</v>
      </c>
      <c r="C16" s="24">
        <v>325.2</v>
      </c>
      <c r="D16" s="24">
        <v>-1474.3</v>
      </c>
      <c r="E16" s="24">
        <v>-1976</v>
      </c>
      <c r="F16" s="24">
        <v>-2438.6999999999998</v>
      </c>
      <c r="G16" s="24">
        <v>-3065.3</v>
      </c>
      <c r="H16" s="24">
        <v>-4061.3</v>
      </c>
      <c r="I16" s="24">
        <v>-4785.6000000000004</v>
      </c>
      <c r="J16" s="24">
        <v>-6460.2</v>
      </c>
      <c r="K16" s="24">
        <v>-5958</v>
      </c>
      <c r="L16" s="24">
        <v>-7784.3</v>
      </c>
      <c r="M16" s="25">
        <v>-11262.4</v>
      </c>
      <c r="N16" s="24">
        <v>713.5</v>
      </c>
      <c r="O16" s="24">
        <v>-1014.3</v>
      </c>
      <c r="P16" s="24">
        <v>-550.29999999999927</v>
      </c>
      <c r="Q16" s="24">
        <v>-1098.4000000000001</v>
      </c>
      <c r="R16" s="24">
        <v>-1393.5</v>
      </c>
      <c r="S16" s="24">
        <v>-1985.7</v>
      </c>
      <c r="T16" s="24">
        <v>-2568</v>
      </c>
      <c r="U16" s="24">
        <v>-2911.7</v>
      </c>
      <c r="V16" s="24">
        <v>-4370.8</v>
      </c>
      <c r="W16" s="24">
        <v>-6588</v>
      </c>
      <c r="X16" s="24">
        <v>-7511.5</v>
      </c>
      <c r="Y16" s="25">
        <v>-8996.3999999999942</v>
      </c>
      <c r="Z16" s="24">
        <v>735.59999999999945</v>
      </c>
      <c r="AA16" s="24">
        <v>379.3</v>
      </c>
      <c r="AB16" s="24">
        <v>-2543.6</v>
      </c>
      <c r="AC16" s="24">
        <v>-2517.6</v>
      </c>
      <c r="AD16" s="24">
        <v>-2634.4</v>
      </c>
      <c r="AE16" s="24">
        <v>-3596.6</v>
      </c>
      <c r="AF16" s="24">
        <v>-5058.8</v>
      </c>
      <c r="AG16" s="24">
        <v>-5568.6</v>
      </c>
      <c r="AH16" s="24">
        <v>-6220.9</v>
      </c>
      <c r="AI16" s="24">
        <v>-7853.6</v>
      </c>
      <c r="AJ16" s="24">
        <v>-9030.3000000000102</v>
      </c>
      <c r="AK16" s="26">
        <v>-10802.7</v>
      </c>
      <c r="AL16" s="27">
        <v>967.99999999999932</v>
      </c>
      <c r="AM16" s="27">
        <v>522.4</v>
      </c>
      <c r="AN16" s="27">
        <v>-2222</v>
      </c>
      <c r="AO16" s="27">
        <v>-3614</v>
      </c>
      <c r="AP16" s="27">
        <v>-4180.8999999999996</v>
      </c>
      <c r="AQ16" s="27">
        <v>-4379.3999999999996</v>
      </c>
      <c r="AR16" s="27">
        <v>-5918.4</v>
      </c>
      <c r="AS16" s="27">
        <v>-7640.1</v>
      </c>
      <c r="AT16" s="27">
        <v>-8419</v>
      </c>
      <c r="AU16" s="27">
        <v>-10385.4</v>
      </c>
      <c r="AV16" s="27">
        <v>-11262.7</v>
      </c>
      <c r="AW16" s="28">
        <v>-15921.2</v>
      </c>
    </row>
    <row r="17" spans="1:49" s="7" customFormat="1" ht="12" x14ac:dyDescent="0.25">
      <c r="A17" s="8" t="s">
        <v>30</v>
      </c>
      <c r="B17" s="29">
        <v>-169.9</v>
      </c>
      <c r="C17" s="29">
        <v>-325.2</v>
      </c>
      <c r="D17" s="29">
        <v>1474.3</v>
      </c>
      <c r="E17" s="29">
        <v>1976</v>
      </c>
      <c r="F17" s="29">
        <v>2438.6999999999998</v>
      </c>
      <c r="G17" s="29">
        <v>3065.3</v>
      </c>
      <c r="H17" s="29">
        <v>4061.3</v>
      </c>
      <c r="I17" s="29">
        <v>4785.6000000000004</v>
      </c>
      <c r="J17" s="29">
        <v>6460.2</v>
      </c>
      <c r="K17" s="29">
        <v>5958</v>
      </c>
      <c r="L17" s="29">
        <v>7784.3</v>
      </c>
      <c r="M17" s="30">
        <v>11262.4</v>
      </c>
      <c r="N17" s="29">
        <v>-713.5</v>
      </c>
      <c r="O17" s="29">
        <v>1014.3</v>
      </c>
      <c r="P17" s="29">
        <v>550.29999999999995</v>
      </c>
      <c r="Q17" s="29">
        <v>1098.4000000000001</v>
      </c>
      <c r="R17" s="29">
        <v>1393.5</v>
      </c>
      <c r="S17" s="29">
        <v>1985.7</v>
      </c>
      <c r="T17" s="29">
        <v>2568</v>
      </c>
      <c r="U17" s="29">
        <v>2911.7</v>
      </c>
      <c r="V17" s="29">
        <v>4370.8</v>
      </c>
      <c r="W17" s="29">
        <v>6588</v>
      </c>
      <c r="X17" s="29">
        <v>7511.5</v>
      </c>
      <c r="Y17" s="30">
        <v>8996.4</v>
      </c>
      <c r="Z17" s="29">
        <f t="shared" ref="Z17:AW17" si="0">Z18+Z24</f>
        <v>-735.59999999999991</v>
      </c>
      <c r="AA17" s="29">
        <f t="shared" si="0"/>
        <v>-379.30000000000007</v>
      </c>
      <c r="AB17" s="29">
        <f t="shared" si="0"/>
        <v>2543.6</v>
      </c>
      <c r="AC17" s="29">
        <f t="shared" si="0"/>
        <v>2517.6</v>
      </c>
      <c r="AD17" s="29">
        <f t="shared" si="0"/>
        <v>2634.4</v>
      </c>
      <c r="AE17" s="29">
        <f t="shared" si="0"/>
        <v>3596.6000000000004</v>
      </c>
      <c r="AF17" s="29">
        <f t="shared" si="0"/>
        <v>5058.8</v>
      </c>
      <c r="AG17" s="29">
        <f t="shared" si="0"/>
        <v>5568.6</v>
      </c>
      <c r="AH17" s="29">
        <f t="shared" si="0"/>
        <v>6220.9</v>
      </c>
      <c r="AI17" s="29">
        <f t="shared" si="0"/>
        <v>7853.6</v>
      </c>
      <c r="AJ17" s="29">
        <f t="shared" si="0"/>
        <v>9030.2999999999993</v>
      </c>
      <c r="AK17" s="31">
        <f t="shared" si="0"/>
        <v>10802.7</v>
      </c>
      <c r="AL17" s="32">
        <f t="shared" si="0"/>
        <v>-967.99999999999989</v>
      </c>
      <c r="AM17" s="33">
        <f t="shared" si="0"/>
        <v>-522.4</v>
      </c>
      <c r="AN17" s="33">
        <f t="shared" si="0"/>
        <v>2222.4</v>
      </c>
      <c r="AO17" s="33">
        <f t="shared" si="0"/>
        <v>3614</v>
      </c>
      <c r="AP17" s="33">
        <f t="shared" si="0"/>
        <v>4180.8999999999996</v>
      </c>
      <c r="AQ17" s="33">
        <f t="shared" si="0"/>
        <v>4379.3999999999996</v>
      </c>
      <c r="AR17" s="33">
        <f t="shared" si="0"/>
        <v>5918.4</v>
      </c>
      <c r="AS17" s="33">
        <f t="shared" si="0"/>
        <v>7640.1</v>
      </c>
      <c r="AT17" s="33">
        <f t="shared" si="0"/>
        <v>8419</v>
      </c>
      <c r="AU17" s="33">
        <f t="shared" si="0"/>
        <v>10385.4</v>
      </c>
      <c r="AV17" s="33">
        <f t="shared" si="0"/>
        <v>11262.7</v>
      </c>
      <c r="AW17" s="34">
        <f t="shared" si="0"/>
        <v>15921.199999999999</v>
      </c>
    </row>
    <row r="18" spans="1:49" s="7" customFormat="1" ht="12" x14ac:dyDescent="0.25">
      <c r="A18" s="14" t="s">
        <v>31</v>
      </c>
      <c r="B18" s="15">
        <v>-311.5</v>
      </c>
      <c r="C18" s="15">
        <v>-740.4</v>
      </c>
      <c r="D18" s="15">
        <v>853.6</v>
      </c>
      <c r="E18" s="15">
        <v>1079.2</v>
      </c>
      <c r="F18" s="15">
        <v>531.1</v>
      </c>
      <c r="G18" s="15">
        <v>996.6</v>
      </c>
      <c r="H18" s="15">
        <v>1745.4</v>
      </c>
      <c r="I18" s="15">
        <v>2070.1</v>
      </c>
      <c r="J18" s="15">
        <v>1997.4</v>
      </c>
      <c r="K18" s="15">
        <v>1072.5999999999999</v>
      </c>
      <c r="L18" s="15">
        <v>2728.3</v>
      </c>
      <c r="M18" s="35">
        <v>5624</v>
      </c>
      <c r="N18" s="15">
        <v>-1002.8</v>
      </c>
      <c r="O18" s="15">
        <v>38.9</v>
      </c>
      <c r="P18" s="15">
        <v>-674</v>
      </c>
      <c r="Q18" s="15">
        <v>-587.29999999999995</v>
      </c>
      <c r="R18" s="15">
        <v>-581.9</v>
      </c>
      <c r="S18" s="15">
        <v>-258</v>
      </c>
      <c r="T18" s="15">
        <v>253.3</v>
      </c>
      <c r="U18" s="15">
        <v>399.4</v>
      </c>
      <c r="V18" s="15">
        <v>1676.9</v>
      </c>
      <c r="W18" s="15">
        <v>3693</v>
      </c>
      <c r="X18" s="15">
        <v>3974.4</v>
      </c>
      <c r="Y18" s="35">
        <v>5552.3</v>
      </c>
      <c r="Z18" s="15">
        <f t="shared" ref="Z18:AW18" si="1">Z19+Z23</f>
        <v>-993.8</v>
      </c>
      <c r="AA18" s="15">
        <f t="shared" si="1"/>
        <v>-1146.7</v>
      </c>
      <c r="AB18" s="15">
        <f t="shared" si="1"/>
        <v>1556</v>
      </c>
      <c r="AC18" s="15">
        <f t="shared" si="1"/>
        <v>1442.1</v>
      </c>
      <c r="AD18" s="15">
        <f t="shared" si="1"/>
        <v>1369.9</v>
      </c>
      <c r="AE18" s="15">
        <f t="shared" si="1"/>
        <v>1896.2</v>
      </c>
      <c r="AF18" s="15">
        <f t="shared" si="1"/>
        <v>2559.8000000000002</v>
      </c>
      <c r="AG18" s="15">
        <f t="shared" si="1"/>
        <v>3014.7</v>
      </c>
      <c r="AH18" s="15">
        <f t="shared" si="1"/>
        <v>3514.5</v>
      </c>
      <c r="AI18" s="15">
        <f t="shared" si="1"/>
        <v>5048.6000000000004</v>
      </c>
      <c r="AJ18" s="15">
        <f t="shared" si="1"/>
        <v>5900.4</v>
      </c>
      <c r="AK18" s="36">
        <f t="shared" si="1"/>
        <v>5917.4</v>
      </c>
      <c r="AL18" s="37">
        <f t="shared" si="1"/>
        <v>-1306.0999999999999</v>
      </c>
      <c r="AM18" s="20">
        <f t="shared" si="1"/>
        <v>-1413</v>
      </c>
      <c r="AN18" s="20">
        <f t="shared" si="1"/>
        <v>1188</v>
      </c>
      <c r="AO18" s="20">
        <f t="shared" si="1"/>
        <v>2190.6</v>
      </c>
      <c r="AP18" s="20">
        <f t="shared" si="1"/>
        <v>2093.8000000000002</v>
      </c>
      <c r="AQ18" s="20">
        <f t="shared" si="1"/>
        <v>1932.3</v>
      </c>
      <c r="AR18" s="20">
        <f t="shared" si="1"/>
        <v>3308.5</v>
      </c>
      <c r="AS18" s="20">
        <f t="shared" si="1"/>
        <v>4840.6000000000004</v>
      </c>
      <c r="AT18" s="20">
        <f t="shared" si="1"/>
        <v>5047</v>
      </c>
      <c r="AU18" s="20">
        <f t="shared" si="1"/>
        <v>6973.2</v>
      </c>
      <c r="AV18" s="20">
        <f t="shared" si="1"/>
        <v>7735.1</v>
      </c>
      <c r="AW18" s="38">
        <f t="shared" si="1"/>
        <v>12128.099999999999</v>
      </c>
    </row>
    <row r="19" spans="1:49" s="45" customFormat="1" ht="12" x14ac:dyDescent="0.25">
      <c r="A19" s="39" t="s">
        <v>32</v>
      </c>
      <c r="B19" s="40">
        <f t="shared" ref="B19:M19" si="2">SUM(B20:B22)</f>
        <v>0</v>
      </c>
      <c r="C19" s="40">
        <f t="shared" si="2"/>
        <v>0</v>
      </c>
      <c r="D19" s="40">
        <f t="shared" si="2"/>
        <v>0</v>
      </c>
      <c r="E19" s="40">
        <f t="shared" si="2"/>
        <v>0</v>
      </c>
      <c r="F19" s="40">
        <f t="shared" si="2"/>
        <v>0</v>
      </c>
      <c r="G19" s="40">
        <f t="shared" si="2"/>
        <v>500</v>
      </c>
      <c r="H19" s="40">
        <f t="shared" si="2"/>
        <v>500</v>
      </c>
      <c r="I19" s="40">
        <f t="shared" si="2"/>
        <v>500</v>
      </c>
      <c r="J19" s="40">
        <f t="shared" si="2"/>
        <v>1690</v>
      </c>
      <c r="K19" s="40">
        <f t="shared" si="2"/>
        <v>1690</v>
      </c>
      <c r="L19" s="40">
        <f t="shared" si="2"/>
        <v>2310</v>
      </c>
      <c r="M19" s="41">
        <f t="shared" si="2"/>
        <v>3400</v>
      </c>
      <c r="N19" s="40">
        <f t="shared" ref="N19:AW19" si="3">SUM(N20:N22)</f>
        <v>0</v>
      </c>
      <c r="O19" s="40">
        <f t="shared" si="3"/>
        <v>0</v>
      </c>
      <c r="P19" s="40">
        <f t="shared" si="3"/>
        <v>0</v>
      </c>
      <c r="Q19" s="40">
        <f t="shared" si="3"/>
        <v>0</v>
      </c>
      <c r="R19" s="40">
        <f t="shared" si="3"/>
        <v>0</v>
      </c>
      <c r="S19" s="40">
        <f t="shared" si="3"/>
        <v>0</v>
      </c>
      <c r="T19" s="40">
        <f t="shared" si="3"/>
        <v>1000</v>
      </c>
      <c r="U19" s="40">
        <f t="shared" si="3"/>
        <v>1000</v>
      </c>
      <c r="V19" s="40">
        <f t="shared" si="3"/>
        <v>1600</v>
      </c>
      <c r="W19" s="40">
        <f t="shared" si="3"/>
        <v>2850</v>
      </c>
      <c r="X19" s="40">
        <f t="shared" si="3"/>
        <v>2850</v>
      </c>
      <c r="Y19" s="41">
        <f t="shared" si="3"/>
        <v>4710</v>
      </c>
      <c r="Z19" s="40">
        <f t="shared" si="3"/>
        <v>0</v>
      </c>
      <c r="AA19" s="40">
        <f t="shared" si="3"/>
        <v>0</v>
      </c>
      <c r="AB19" s="40">
        <f t="shared" si="3"/>
        <v>0</v>
      </c>
      <c r="AC19" s="40">
        <f t="shared" si="3"/>
        <v>310</v>
      </c>
      <c r="AD19" s="40">
        <f t="shared" si="3"/>
        <v>1270</v>
      </c>
      <c r="AE19" s="40">
        <f t="shared" si="3"/>
        <v>1550</v>
      </c>
      <c r="AF19" s="40">
        <f t="shared" si="3"/>
        <v>1550</v>
      </c>
      <c r="AG19" s="40">
        <f t="shared" si="3"/>
        <v>2300</v>
      </c>
      <c r="AH19" s="40">
        <f t="shared" si="3"/>
        <v>2510</v>
      </c>
      <c r="AI19" s="40">
        <f t="shared" si="3"/>
        <v>3210</v>
      </c>
      <c r="AJ19" s="40">
        <f t="shared" si="3"/>
        <v>4700</v>
      </c>
      <c r="AK19" s="42">
        <f t="shared" si="3"/>
        <v>5500</v>
      </c>
      <c r="AL19" s="43">
        <f t="shared" si="3"/>
        <v>0</v>
      </c>
      <c r="AM19" s="43">
        <f t="shared" si="3"/>
        <v>0</v>
      </c>
      <c r="AN19" s="43">
        <f t="shared" si="3"/>
        <v>0</v>
      </c>
      <c r="AO19" s="43">
        <f t="shared" si="3"/>
        <v>0</v>
      </c>
      <c r="AP19" s="43">
        <f t="shared" si="3"/>
        <v>563.5</v>
      </c>
      <c r="AQ19" s="43">
        <f t="shared" si="3"/>
        <v>1494.5</v>
      </c>
      <c r="AR19" s="43">
        <f t="shared" si="3"/>
        <v>1431.8</v>
      </c>
      <c r="AS19" s="43">
        <f t="shared" si="3"/>
        <v>3234.4</v>
      </c>
      <c r="AT19" s="43">
        <f t="shared" si="3"/>
        <v>4276.2</v>
      </c>
      <c r="AU19" s="43">
        <f t="shared" si="3"/>
        <v>4249.7</v>
      </c>
      <c r="AV19" s="43">
        <f t="shared" si="3"/>
        <v>4926.3</v>
      </c>
      <c r="AW19" s="44">
        <f t="shared" si="3"/>
        <v>5581.4</v>
      </c>
    </row>
    <row r="20" spans="1:49" s="7" customFormat="1" ht="12" x14ac:dyDescent="0.25">
      <c r="A20" s="46" t="s">
        <v>33</v>
      </c>
      <c r="B20" s="47">
        <v>0</v>
      </c>
      <c r="C20" s="47">
        <v>0</v>
      </c>
      <c r="D20" s="47">
        <v>0</v>
      </c>
      <c r="E20" s="48">
        <v>0</v>
      </c>
      <c r="F20" s="48">
        <v>0</v>
      </c>
      <c r="G20" s="49">
        <v>500</v>
      </c>
      <c r="H20" s="48">
        <v>500</v>
      </c>
      <c r="I20" s="47">
        <v>500</v>
      </c>
      <c r="J20" s="47">
        <v>1090</v>
      </c>
      <c r="K20" s="48">
        <v>1090</v>
      </c>
      <c r="L20" s="47">
        <v>1090</v>
      </c>
      <c r="M20" s="50">
        <v>1090</v>
      </c>
      <c r="N20" s="47">
        <v>0</v>
      </c>
      <c r="O20" s="47">
        <v>0</v>
      </c>
      <c r="P20" s="47">
        <v>0</v>
      </c>
      <c r="Q20" s="48">
        <v>0</v>
      </c>
      <c r="R20" s="48">
        <v>0</v>
      </c>
      <c r="S20" s="49">
        <v>0</v>
      </c>
      <c r="T20" s="48">
        <v>1000</v>
      </c>
      <c r="U20" s="47">
        <v>1000</v>
      </c>
      <c r="V20" s="47">
        <v>1600</v>
      </c>
      <c r="W20" s="48">
        <v>2200</v>
      </c>
      <c r="X20" s="47">
        <v>2200</v>
      </c>
      <c r="Y20" s="50">
        <v>2200</v>
      </c>
      <c r="Z20" s="47">
        <v>0</v>
      </c>
      <c r="AA20" s="47">
        <v>0</v>
      </c>
      <c r="AB20" s="47">
        <v>0</v>
      </c>
      <c r="AC20" s="48">
        <v>310</v>
      </c>
      <c r="AD20" s="48">
        <v>1270</v>
      </c>
      <c r="AE20" s="49">
        <v>1550</v>
      </c>
      <c r="AF20" s="48">
        <v>1550</v>
      </c>
      <c r="AG20" s="47">
        <v>2300</v>
      </c>
      <c r="AH20" s="47">
        <v>2510</v>
      </c>
      <c r="AI20" s="48">
        <v>2510</v>
      </c>
      <c r="AJ20" s="47">
        <v>2510</v>
      </c>
      <c r="AK20" s="51">
        <v>2510</v>
      </c>
      <c r="AL20" s="52">
        <v>0</v>
      </c>
      <c r="AM20" s="52">
        <v>0</v>
      </c>
      <c r="AN20" s="52">
        <v>0</v>
      </c>
      <c r="AO20" s="53">
        <v>0</v>
      </c>
      <c r="AP20" s="53">
        <v>563.5</v>
      </c>
      <c r="AQ20" s="54">
        <v>494.5</v>
      </c>
      <c r="AR20" s="53">
        <v>431.8</v>
      </c>
      <c r="AS20" s="52">
        <v>1234.4000000000001</v>
      </c>
      <c r="AT20" s="52">
        <v>1176.2</v>
      </c>
      <c r="AU20" s="53">
        <v>1149.7</v>
      </c>
      <c r="AV20" s="52">
        <v>1126.3</v>
      </c>
      <c r="AW20" s="55">
        <v>1781.4</v>
      </c>
    </row>
    <row r="21" spans="1:49" s="7" customFormat="1" ht="12" x14ac:dyDescent="0.25">
      <c r="A21" s="46" t="s">
        <v>34</v>
      </c>
      <c r="B21" s="47">
        <v>0</v>
      </c>
      <c r="C21" s="47">
        <v>0</v>
      </c>
      <c r="D21" s="47">
        <v>0</v>
      </c>
      <c r="E21" s="48">
        <v>0</v>
      </c>
      <c r="F21" s="48">
        <v>0</v>
      </c>
      <c r="G21" s="49">
        <v>0</v>
      </c>
      <c r="H21" s="48">
        <v>0</v>
      </c>
      <c r="I21" s="47">
        <v>0</v>
      </c>
      <c r="J21" s="47">
        <v>0</v>
      </c>
      <c r="K21" s="48">
        <v>0</v>
      </c>
      <c r="L21" s="47">
        <v>0</v>
      </c>
      <c r="M21" s="50">
        <v>510</v>
      </c>
      <c r="N21" s="47">
        <v>0</v>
      </c>
      <c r="O21" s="47">
        <v>0</v>
      </c>
      <c r="P21" s="47">
        <v>0</v>
      </c>
      <c r="Q21" s="48">
        <v>0</v>
      </c>
      <c r="R21" s="48">
        <v>0</v>
      </c>
      <c r="S21" s="49">
        <v>0</v>
      </c>
      <c r="T21" s="48">
        <v>0</v>
      </c>
      <c r="U21" s="47">
        <v>0</v>
      </c>
      <c r="V21" s="47">
        <v>0</v>
      </c>
      <c r="W21" s="48">
        <v>650</v>
      </c>
      <c r="X21" s="47">
        <v>650</v>
      </c>
      <c r="Y21" s="50">
        <v>650</v>
      </c>
      <c r="Z21" s="47">
        <v>0</v>
      </c>
      <c r="AA21" s="47">
        <v>0</v>
      </c>
      <c r="AB21" s="47">
        <v>0</v>
      </c>
      <c r="AC21" s="48" t="s">
        <v>35</v>
      </c>
      <c r="AD21" s="48" t="s">
        <v>35</v>
      </c>
      <c r="AE21" s="49">
        <v>0</v>
      </c>
      <c r="AF21" s="48">
        <v>0</v>
      </c>
      <c r="AG21" s="47">
        <v>0</v>
      </c>
      <c r="AH21" s="47">
        <v>0</v>
      </c>
      <c r="AI21" s="48">
        <v>0</v>
      </c>
      <c r="AJ21" s="47">
        <v>790</v>
      </c>
      <c r="AK21" s="51">
        <v>790</v>
      </c>
      <c r="AL21" s="52">
        <v>0</v>
      </c>
      <c r="AM21" s="52">
        <v>0</v>
      </c>
      <c r="AN21" s="52">
        <v>0</v>
      </c>
      <c r="AO21" s="53" t="s">
        <v>35</v>
      </c>
      <c r="AP21" s="53" t="s">
        <v>35</v>
      </c>
      <c r="AQ21" s="54">
        <v>0</v>
      </c>
      <c r="AR21" s="53">
        <v>0</v>
      </c>
      <c r="AS21" s="52">
        <v>1000</v>
      </c>
      <c r="AT21" s="52">
        <v>1000</v>
      </c>
      <c r="AU21" s="53">
        <v>1000</v>
      </c>
      <c r="AV21" s="52">
        <v>1700</v>
      </c>
      <c r="AW21" s="55">
        <v>1700</v>
      </c>
    </row>
    <row r="22" spans="1:49" s="7" customFormat="1" ht="12" x14ac:dyDescent="0.25">
      <c r="A22" s="46" t="s">
        <v>36</v>
      </c>
      <c r="B22" s="47">
        <v>0</v>
      </c>
      <c r="C22" s="47">
        <v>0</v>
      </c>
      <c r="D22" s="47">
        <v>0</v>
      </c>
      <c r="E22" s="48">
        <v>0</v>
      </c>
      <c r="F22" s="48">
        <v>0</v>
      </c>
      <c r="G22" s="49">
        <v>0</v>
      </c>
      <c r="H22" s="48">
        <v>0</v>
      </c>
      <c r="I22" s="47">
        <v>0</v>
      </c>
      <c r="J22" s="47">
        <v>600</v>
      </c>
      <c r="K22" s="48">
        <v>600</v>
      </c>
      <c r="L22" s="47">
        <v>1220</v>
      </c>
      <c r="M22" s="50">
        <v>1800</v>
      </c>
      <c r="N22" s="47">
        <v>0</v>
      </c>
      <c r="O22" s="47">
        <v>0</v>
      </c>
      <c r="P22" s="47">
        <v>0</v>
      </c>
      <c r="Q22" s="48">
        <v>0</v>
      </c>
      <c r="R22" s="48">
        <v>0</v>
      </c>
      <c r="S22" s="49">
        <v>0</v>
      </c>
      <c r="T22" s="48">
        <v>0</v>
      </c>
      <c r="U22" s="47">
        <v>0</v>
      </c>
      <c r="V22" s="47">
        <v>0</v>
      </c>
      <c r="W22" s="48">
        <v>0</v>
      </c>
      <c r="X22" s="47">
        <v>0</v>
      </c>
      <c r="Y22" s="50">
        <v>1860</v>
      </c>
      <c r="Z22" s="47">
        <v>0</v>
      </c>
      <c r="AA22" s="47">
        <v>0</v>
      </c>
      <c r="AB22" s="47">
        <v>0</v>
      </c>
      <c r="AC22" s="48" t="s">
        <v>35</v>
      </c>
      <c r="AD22" s="48" t="s">
        <v>35</v>
      </c>
      <c r="AE22" s="49">
        <v>0</v>
      </c>
      <c r="AF22" s="48">
        <v>0</v>
      </c>
      <c r="AG22" s="47">
        <v>0</v>
      </c>
      <c r="AH22" s="47">
        <v>0</v>
      </c>
      <c r="AI22" s="48">
        <v>700</v>
      </c>
      <c r="AJ22" s="47">
        <v>1400</v>
      </c>
      <c r="AK22" s="51">
        <v>2200</v>
      </c>
      <c r="AL22" s="52">
        <v>0</v>
      </c>
      <c r="AM22" s="52">
        <v>0</v>
      </c>
      <c r="AN22" s="52">
        <v>0</v>
      </c>
      <c r="AO22" s="53" t="s">
        <v>35</v>
      </c>
      <c r="AP22" s="53">
        <v>0</v>
      </c>
      <c r="AQ22" s="54">
        <v>1000</v>
      </c>
      <c r="AR22" s="53">
        <v>1000</v>
      </c>
      <c r="AS22" s="52">
        <v>1000</v>
      </c>
      <c r="AT22" s="52">
        <v>2100</v>
      </c>
      <c r="AU22" s="53">
        <v>2100</v>
      </c>
      <c r="AV22" s="52">
        <v>2100</v>
      </c>
      <c r="AW22" s="55">
        <v>2100</v>
      </c>
    </row>
    <row r="23" spans="1:49" s="7" customFormat="1" ht="12" x14ac:dyDescent="0.25">
      <c r="A23" s="46" t="s">
        <v>37</v>
      </c>
      <c r="B23" s="47">
        <v>-311.5</v>
      </c>
      <c r="C23" s="47">
        <v>-740.4</v>
      </c>
      <c r="D23" s="47">
        <v>853.6</v>
      </c>
      <c r="E23" s="48">
        <v>1079.2</v>
      </c>
      <c r="F23" s="48">
        <v>531.1</v>
      </c>
      <c r="G23" s="49">
        <v>496.6</v>
      </c>
      <c r="H23" s="48">
        <v>1245.4000000000001</v>
      </c>
      <c r="I23" s="47">
        <v>1570.1</v>
      </c>
      <c r="J23" s="47">
        <v>307.39999999999998</v>
      </c>
      <c r="K23" s="48">
        <v>-617.4</v>
      </c>
      <c r="L23" s="47">
        <v>418.3</v>
      </c>
      <c r="M23" s="50">
        <v>2224</v>
      </c>
      <c r="N23" s="47">
        <v>-1002.8</v>
      </c>
      <c r="O23" s="47">
        <v>38.9</v>
      </c>
      <c r="P23" s="47">
        <v>-674</v>
      </c>
      <c r="Q23" s="48">
        <v>-587.29999999999995</v>
      </c>
      <c r="R23" s="48">
        <v>-581.9</v>
      </c>
      <c r="S23" s="49">
        <v>-258</v>
      </c>
      <c r="T23" s="48">
        <v>-746.7</v>
      </c>
      <c r="U23" s="47">
        <v>-600.6</v>
      </c>
      <c r="V23" s="47">
        <v>76.900000000000006</v>
      </c>
      <c r="W23" s="48">
        <v>843</v>
      </c>
      <c r="X23" s="47">
        <v>1124.4000000000001</v>
      </c>
      <c r="Y23" s="50">
        <v>842.3</v>
      </c>
      <c r="Z23" s="47">
        <v>-993.8</v>
      </c>
      <c r="AA23" s="47">
        <v>-1146.7</v>
      </c>
      <c r="AB23" s="47">
        <v>1556</v>
      </c>
      <c r="AC23" s="48">
        <v>1132.0999999999999</v>
      </c>
      <c r="AD23" s="48">
        <v>99.9</v>
      </c>
      <c r="AE23" s="49">
        <v>346.2</v>
      </c>
      <c r="AF23" s="48">
        <v>1009.8</v>
      </c>
      <c r="AG23" s="47">
        <v>714.7</v>
      </c>
      <c r="AH23" s="47">
        <v>1004.5</v>
      </c>
      <c r="AI23" s="48">
        <v>1838.6</v>
      </c>
      <c r="AJ23" s="47">
        <v>1200.4000000000001</v>
      </c>
      <c r="AK23" s="51">
        <v>417.4</v>
      </c>
      <c r="AL23" s="52">
        <v>-1306.0999999999999</v>
      </c>
      <c r="AM23" s="52">
        <v>-1413</v>
      </c>
      <c r="AN23" s="52">
        <v>1188</v>
      </c>
      <c r="AO23" s="53">
        <v>2190.6</v>
      </c>
      <c r="AP23" s="53">
        <v>1530.3</v>
      </c>
      <c r="AQ23" s="54">
        <v>437.8</v>
      </c>
      <c r="AR23" s="53">
        <v>1876.7</v>
      </c>
      <c r="AS23" s="52">
        <v>1606.2</v>
      </c>
      <c r="AT23" s="52">
        <v>770.8</v>
      </c>
      <c r="AU23" s="53">
        <v>2723.5</v>
      </c>
      <c r="AV23" s="52">
        <v>2808.8</v>
      </c>
      <c r="AW23" s="55">
        <v>6546.7</v>
      </c>
    </row>
    <row r="24" spans="1:49" s="7" customFormat="1" ht="12.6" thickBot="1" x14ac:dyDescent="0.3">
      <c r="A24" s="56" t="s">
        <v>38</v>
      </c>
      <c r="B24" s="57">
        <v>141.6</v>
      </c>
      <c r="C24" s="57">
        <v>415.2</v>
      </c>
      <c r="D24" s="57">
        <v>620.70000000000005</v>
      </c>
      <c r="E24" s="58">
        <v>896.8</v>
      </c>
      <c r="F24" s="58">
        <v>1907.6</v>
      </c>
      <c r="G24" s="59">
        <v>2068.6999999999998</v>
      </c>
      <c r="H24" s="58">
        <v>2315.9</v>
      </c>
      <c r="I24" s="57">
        <v>2715.5</v>
      </c>
      <c r="J24" s="57">
        <v>4462.8</v>
      </c>
      <c r="K24" s="58">
        <v>4885.3999999999996</v>
      </c>
      <c r="L24" s="57">
        <v>5056</v>
      </c>
      <c r="M24" s="60">
        <v>5638.4</v>
      </c>
      <c r="N24" s="57">
        <v>289.3</v>
      </c>
      <c r="O24" s="57">
        <v>975.4</v>
      </c>
      <c r="P24" s="57">
        <v>1224.3</v>
      </c>
      <c r="Q24" s="58">
        <v>1685.7</v>
      </c>
      <c r="R24" s="58">
        <v>1975.4</v>
      </c>
      <c r="S24" s="59">
        <v>2243.6999999999998</v>
      </c>
      <c r="T24" s="58">
        <v>2314.6999999999998</v>
      </c>
      <c r="U24" s="57">
        <v>2512.3000000000002</v>
      </c>
      <c r="V24" s="57">
        <v>2693.9</v>
      </c>
      <c r="W24" s="58">
        <v>2895</v>
      </c>
      <c r="X24" s="57">
        <v>3537.1</v>
      </c>
      <c r="Y24" s="60">
        <v>3444.1</v>
      </c>
      <c r="Z24" s="57">
        <v>258.2</v>
      </c>
      <c r="AA24" s="57">
        <v>767.4</v>
      </c>
      <c r="AB24" s="57">
        <v>987.6</v>
      </c>
      <c r="AC24" s="58">
        <v>1075.5</v>
      </c>
      <c r="AD24" s="58">
        <v>1264.5</v>
      </c>
      <c r="AE24" s="59">
        <v>1700.4</v>
      </c>
      <c r="AF24" s="58">
        <v>2499</v>
      </c>
      <c r="AG24" s="57">
        <v>2553.9</v>
      </c>
      <c r="AH24" s="57">
        <v>2706.4</v>
      </c>
      <c r="AI24" s="58">
        <v>2805</v>
      </c>
      <c r="AJ24" s="57">
        <v>3129.9</v>
      </c>
      <c r="AK24" s="61">
        <v>4885.3</v>
      </c>
      <c r="AL24" s="62">
        <v>338.1</v>
      </c>
      <c r="AM24" s="62">
        <v>890.6</v>
      </c>
      <c r="AN24" s="62">
        <v>1034.4000000000001</v>
      </c>
      <c r="AO24" s="63">
        <v>1423.4</v>
      </c>
      <c r="AP24" s="63">
        <v>2087.1</v>
      </c>
      <c r="AQ24" s="64">
        <v>2447.1</v>
      </c>
      <c r="AR24" s="63">
        <v>2609.9</v>
      </c>
      <c r="AS24" s="62">
        <v>2799.5</v>
      </c>
      <c r="AT24" s="62">
        <v>3372</v>
      </c>
      <c r="AU24" s="63">
        <v>3412.2</v>
      </c>
      <c r="AV24" s="62">
        <v>3527.6</v>
      </c>
      <c r="AW24" s="65">
        <v>3793.1</v>
      </c>
    </row>
    <row r="25" spans="1:49" s="7" customFormat="1" ht="12.6" thickTop="1" x14ac:dyDescent="0.25"/>
    <row r="26" spans="1:49" s="7" customFormat="1" ht="12" x14ac:dyDescent="0.25">
      <c r="A26" s="7" t="s">
        <v>39</v>
      </c>
    </row>
    <row r="27" spans="1:49" s="7" customFormat="1" ht="12" x14ac:dyDescent="0.25">
      <c r="A27" s="66" t="s">
        <v>40</v>
      </c>
    </row>
    <row r="28" spans="1:49" s="7" customFormat="1" ht="12" x14ac:dyDescent="0.25"/>
    <row r="29" spans="1:49" x14ac:dyDescent="0.15">
      <c r="B29" s="67"/>
      <c r="C29" s="67"/>
      <c r="D29" s="67"/>
      <c r="E29" s="67"/>
      <c r="F29" s="67"/>
      <c r="G29" s="67"/>
      <c r="H29" s="67"/>
      <c r="I29" s="67"/>
      <c r="J29" s="67"/>
      <c r="K29" s="67"/>
      <c r="L29" s="67"/>
      <c r="M29" s="67"/>
    </row>
  </sheetData>
  <mergeCells count="8">
    <mergeCell ref="Z4:AK4"/>
    <mergeCell ref="AL4:AW4"/>
    <mergeCell ref="A1:M1"/>
    <mergeCell ref="A2:M2"/>
    <mergeCell ref="A3:M3"/>
    <mergeCell ref="A4:A5"/>
    <mergeCell ref="B4:M4"/>
    <mergeCell ref="N4:Y4"/>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8"/>
  <sheetViews>
    <sheetView workbookViewId="0">
      <selection activeCell="D17" sqref="D17"/>
    </sheetView>
  </sheetViews>
  <sheetFormatPr defaultRowHeight="13.2" x14ac:dyDescent="0.25"/>
  <cols>
    <col min="1" max="1" width="27.44140625" style="189" bestFit="1" customWidth="1"/>
    <col min="2" max="13" width="11.6640625" style="189" customWidth="1"/>
    <col min="14" max="256" width="9.109375" style="189"/>
    <col min="257" max="257" width="27.44140625" style="189" bestFit="1" customWidth="1"/>
    <col min="258" max="269" width="11.6640625" style="189" customWidth="1"/>
    <col min="270" max="512" width="9.109375" style="189"/>
    <col min="513" max="513" width="27.44140625" style="189" bestFit="1" customWidth="1"/>
    <col min="514" max="525" width="11.6640625" style="189" customWidth="1"/>
    <col min="526" max="768" width="9.109375" style="189"/>
    <col min="769" max="769" width="27.44140625" style="189" bestFit="1" customWidth="1"/>
    <col min="770" max="781" width="11.6640625" style="189" customWidth="1"/>
    <col min="782" max="1024" width="9.109375" style="189"/>
    <col min="1025" max="1025" width="27.44140625" style="189" bestFit="1" customWidth="1"/>
    <col min="1026" max="1037" width="11.6640625" style="189" customWidth="1"/>
    <col min="1038" max="1280" width="9.109375" style="189"/>
    <col min="1281" max="1281" width="27.44140625" style="189" bestFit="1" customWidth="1"/>
    <col min="1282" max="1293" width="11.6640625" style="189" customWidth="1"/>
    <col min="1294" max="1536" width="9.109375" style="189"/>
    <col min="1537" max="1537" width="27.44140625" style="189" bestFit="1" customWidth="1"/>
    <col min="1538" max="1549" width="11.6640625" style="189" customWidth="1"/>
    <col min="1550" max="1792" width="9.109375" style="189"/>
    <col min="1793" max="1793" width="27.44140625" style="189" bestFit="1" customWidth="1"/>
    <col min="1794" max="1805" width="11.6640625" style="189" customWidth="1"/>
    <col min="1806" max="2048" width="9.109375" style="189"/>
    <col min="2049" max="2049" width="27.44140625" style="189" bestFit="1" customWidth="1"/>
    <col min="2050" max="2061" width="11.6640625" style="189" customWidth="1"/>
    <col min="2062" max="2304" width="9.109375" style="189"/>
    <col min="2305" max="2305" width="27.44140625" style="189" bestFit="1" customWidth="1"/>
    <col min="2306" max="2317" width="11.6640625" style="189" customWidth="1"/>
    <col min="2318" max="2560" width="9.109375" style="189"/>
    <col min="2561" max="2561" width="27.44140625" style="189" bestFit="1" customWidth="1"/>
    <col min="2562" max="2573" width="11.6640625" style="189" customWidth="1"/>
    <col min="2574" max="2816" width="9.109375" style="189"/>
    <col min="2817" max="2817" width="27.44140625" style="189" bestFit="1" customWidth="1"/>
    <col min="2818" max="2829" width="11.6640625" style="189" customWidth="1"/>
    <col min="2830" max="3072" width="9.109375" style="189"/>
    <col min="3073" max="3073" width="27.44140625" style="189" bestFit="1" customWidth="1"/>
    <col min="3074" max="3085" width="11.6640625" style="189" customWidth="1"/>
    <col min="3086" max="3328" width="9.109375" style="189"/>
    <col min="3329" max="3329" width="27.44140625" style="189" bestFit="1" customWidth="1"/>
    <col min="3330" max="3341" width="11.6640625" style="189" customWidth="1"/>
    <col min="3342" max="3584" width="9.109375" style="189"/>
    <col min="3585" max="3585" width="27.44140625" style="189" bestFit="1" customWidth="1"/>
    <col min="3586" max="3597" width="11.6640625" style="189" customWidth="1"/>
    <col min="3598" max="3840" width="9.109375" style="189"/>
    <col min="3841" max="3841" width="27.44140625" style="189" bestFit="1" customWidth="1"/>
    <col min="3842" max="3853" width="11.6640625" style="189" customWidth="1"/>
    <col min="3854" max="4096" width="9.109375" style="189"/>
    <col min="4097" max="4097" width="27.44140625" style="189" bestFit="1" customWidth="1"/>
    <col min="4098" max="4109" width="11.6640625" style="189" customWidth="1"/>
    <col min="4110" max="4352" width="9.109375" style="189"/>
    <col min="4353" max="4353" width="27.44140625" style="189" bestFit="1" customWidth="1"/>
    <col min="4354" max="4365" width="11.6640625" style="189" customWidth="1"/>
    <col min="4366" max="4608" width="9.109375" style="189"/>
    <col min="4609" max="4609" width="27.44140625" style="189" bestFit="1" customWidth="1"/>
    <col min="4610" max="4621" width="11.6640625" style="189" customWidth="1"/>
    <col min="4622" max="4864" width="9.109375" style="189"/>
    <col min="4865" max="4865" width="27.44140625" style="189" bestFit="1" customWidth="1"/>
    <col min="4866" max="4877" width="11.6640625" style="189" customWidth="1"/>
    <col min="4878" max="5120" width="9.109375" style="189"/>
    <col min="5121" max="5121" width="27.44140625" style="189" bestFit="1" customWidth="1"/>
    <col min="5122" max="5133" width="11.6640625" style="189" customWidth="1"/>
    <col min="5134" max="5376" width="9.109375" style="189"/>
    <col min="5377" max="5377" width="27.44140625" style="189" bestFit="1" customWidth="1"/>
    <col min="5378" max="5389" width="11.6640625" style="189" customWidth="1"/>
    <col min="5390" max="5632" width="9.109375" style="189"/>
    <col min="5633" max="5633" width="27.44140625" style="189" bestFit="1" customWidth="1"/>
    <col min="5634" max="5645" width="11.6640625" style="189" customWidth="1"/>
    <col min="5646" max="5888" width="9.109375" style="189"/>
    <col min="5889" max="5889" width="27.44140625" style="189" bestFit="1" customWidth="1"/>
    <col min="5890" max="5901" width="11.6640625" style="189" customWidth="1"/>
    <col min="5902" max="6144" width="9.109375" style="189"/>
    <col min="6145" max="6145" width="27.44140625" style="189" bestFit="1" customWidth="1"/>
    <col min="6146" max="6157" width="11.6640625" style="189" customWidth="1"/>
    <col min="6158" max="6400" width="9.109375" style="189"/>
    <col min="6401" max="6401" width="27.44140625" style="189" bestFit="1" customWidth="1"/>
    <col min="6402" max="6413" width="11.6640625" style="189" customWidth="1"/>
    <col min="6414" max="6656" width="9.109375" style="189"/>
    <col min="6657" max="6657" width="27.44140625" style="189" bestFit="1" customWidth="1"/>
    <col min="6658" max="6669" width="11.6640625" style="189" customWidth="1"/>
    <col min="6670" max="6912" width="9.109375" style="189"/>
    <col min="6913" max="6913" width="27.44140625" style="189" bestFit="1" customWidth="1"/>
    <col min="6914" max="6925" width="11.6640625" style="189" customWidth="1"/>
    <col min="6926" max="7168" width="9.109375" style="189"/>
    <col min="7169" max="7169" width="27.44140625" style="189" bestFit="1" customWidth="1"/>
    <col min="7170" max="7181" width="11.6640625" style="189" customWidth="1"/>
    <col min="7182" max="7424" width="9.109375" style="189"/>
    <col min="7425" max="7425" width="27.44140625" style="189" bestFit="1" customWidth="1"/>
    <col min="7426" max="7437" width="11.6640625" style="189" customWidth="1"/>
    <col min="7438" max="7680" width="9.109375" style="189"/>
    <col min="7681" max="7681" width="27.44140625" style="189" bestFit="1" customWidth="1"/>
    <col min="7682" max="7693" width="11.6640625" style="189" customWidth="1"/>
    <col min="7694" max="7936" width="9.109375" style="189"/>
    <col min="7937" max="7937" width="27.44140625" style="189" bestFit="1" customWidth="1"/>
    <col min="7938" max="7949" width="11.6640625" style="189" customWidth="1"/>
    <col min="7950" max="8192" width="9.109375" style="189"/>
    <col min="8193" max="8193" width="27.44140625" style="189" bestFit="1" customWidth="1"/>
    <col min="8194" max="8205" width="11.6640625" style="189" customWidth="1"/>
    <col min="8206" max="8448" width="9.109375" style="189"/>
    <col min="8449" max="8449" width="27.44140625" style="189" bestFit="1" customWidth="1"/>
    <col min="8450" max="8461" width="11.6640625" style="189" customWidth="1"/>
    <col min="8462" max="8704" width="9.109375" style="189"/>
    <col min="8705" max="8705" width="27.44140625" style="189" bestFit="1" customWidth="1"/>
    <col min="8706" max="8717" width="11.6640625" style="189" customWidth="1"/>
    <col min="8718" max="8960" width="9.109375" style="189"/>
    <col min="8961" max="8961" width="27.44140625" style="189" bestFit="1" customWidth="1"/>
    <col min="8962" max="8973" width="11.6640625" style="189" customWidth="1"/>
    <col min="8974" max="9216" width="9.109375" style="189"/>
    <col min="9217" max="9217" width="27.44140625" style="189" bestFit="1" customWidth="1"/>
    <col min="9218" max="9229" width="11.6640625" style="189" customWidth="1"/>
    <col min="9230" max="9472" width="9.109375" style="189"/>
    <col min="9473" max="9473" width="27.44140625" style="189" bestFit="1" customWidth="1"/>
    <col min="9474" max="9485" width="11.6640625" style="189" customWidth="1"/>
    <col min="9486" max="9728" width="9.109375" style="189"/>
    <col min="9729" max="9729" width="27.44140625" style="189" bestFit="1" customWidth="1"/>
    <col min="9730" max="9741" width="11.6640625" style="189" customWidth="1"/>
    <col min="9742" max="9984" width="9.109375" style="189"/>
    <col min="9985" max="9985" width="27.44140625" style="189" bestFit="1" customWidth="1"/>
    <col min="9986" max="9997" width="11.6640625" style="189" customWidth="1"/>
    <col min="9998" max="10240" width="9.109375" style="189"/>
    <col min="10241" max="10241" width="27.44140625" style="189" bestFit="1" customWidth="1"/>
    <col min="10242" max="10253" width="11.6640625" style="189" customWidth="1"/>
    <col min="10254" max="10496" width="9.109375" style="189"/>
    <col min="10497" max="10497" width="27.44140625" style="189" bestFit="1" customWidth="1"/>
    <col min="10498" max="10509" width="11.6640625" style="189" customWidth="1"/>
    <col min="10510" max="10752" width="9.109375" style="189"/>
    <col min="10753" max="10753" width="27.44140625" style="189" bestFit="1" customWidth="1"/>
    <col min="10754" max="10765" width="11.6640625" style="189" customWidth="1"/>
    <col min="10766" max="11008" width="9.109375" style="189"/>
    <col min="11009" max="11009" width="27.44140625" style="189" bestFit="1" customWidth="1"/>
    <col min="11010" max="11021" width="11.6640625" style="189" customWidth="1"/>
    <col min="11022" max="11264" width="9.109375" style="189"/>
    <col min="11265" max="11265" width="27.44140625" style="189" bestFit="1" customWidth="1"/>
    <col min="11266" max="11277" width="11.6640625" style="189" customWidth="1"/>
    <col min="11278" max="11520" width="9.109375" style="189"/>
    <col min="11521" max="11521" width="27.44140625" style="189" bestFit="1" customWidth="1"/>
    <col min="11522" max="11533" width="11.6640625" style="189" customWidth="1"/>
    <col min="11534" max="11776" width="9.109375" style="189"/>
    <col min="11777" max="11777" width="27.44140625" style="189" bestFit="1" customWidth="1"/>
    <col min="11778" max="11789" width="11.6640625" style="189" customWidth="1"/>
    <col min="11790" max="12032" width="9.109375" style="189"/>
    <col min="12033" max="12033" width="27.44140625" style="189" bestFit="1" customWidth="1"/>
    <col min="12034" max="12045" width="11.6640625" style="189" customWidth="1"/>
    <col min="12046" max="12288" width="9.109375" style="189"/>
    <col min="12289" max="12289" width="27.44140625" style="189" bestFit="1" customWidth="1"/>
    <col min="12290" max="12301" width="11.6640625" style="189" customWidth="1"/>
    <col min="12302" max="12544" width="9.109375" style="189"/>
    <col min="12545" max="12545" width="27.44140625" style="189" bestFit="1" customWidth="1"/>
    <col min="12546" max="12557" width="11.6640625" style="189" customWidth="1"/>
    <col min="12558" max="12800" width="9.109375" style="189"/>
    <col min="12801" max="12801" width="27.44140625" style="189" bestFit="1" customWidth="1"/>
    <col min="12802" max="12813" width="11.6640625" style="189" customWidth="1"/>
    <col min="12814" max="13056" width="9.109375" style="189"/>
    <col min="13057" max="13057" width="27.44140625" style="189" bestFit="1" customWidth="1"/>
    <col min="13058" max="13069" width="11.6640625" style="189" customWidth="1"/>
    <col min="13070" max="13312" width="9.109375" style="189"/>
    <col min="13313" max="13313" width="27.44140625" style="189" bestFit="1" customWidth="1"/>
    <col min="13314" max="13325" width="11.6640625" style="189" customWidth="1"/>
    <col min="13326" max="13568" width="9.109375" style="189"/>
    <col min="13569" max="13569" width="27.44140625" style="189" bestFit="1" customWidth="1"/>
    <col min="13570" max="13581" width="11.6640625" style="189" customWidth="1"/>
    <col min="13582" max="13824" width="9.109375" style="189"/>
    <col min="13825" max="13825" width="27.44140625" style="189" bestFit="1" customWidth="1"/>
    <col min="13826" max="13837" width="11.6640625" style="189" customWidth="1"/>
    <col min="13838" max="14080" width="9.109375" style="189"/>
    <col min="14081" max="14081" width="27.44140625" style="189" bestFit="1" customWidth="1"/>
    <col min="14082" max="14093" width="11.6640625" style="189" customWidth="1"/>
    <col min="14094" max="14336" width="9.109375" style="189"/>
    <col min="14337" max="14337" width="27.44140625" style="189" bestFit="1" customWidth="1"/>
    <col min="14338" max="14349" width="11.6640625" style="189" customWidth="1"/>
    <col min="14350" max="14592" width="9.109375" style="189"/>
    <col min="14593" max="14593" width="27.44140625" style="189" bestFit="1" customWidth="1"/>
    <col min="14594" max="14605" width="11.6640625" style="189" customWidth="1"/>
    <col min="14606" max="14848" width="9.109375" style="189"/>
    <col min="14849" max="14849" width="27.44140625" style="189" bestFit="1" customWidth="1"/>
    <col min="14850" max="14861" width="11.6640625" style="189" customWidth="1"/>
    <col min="14862" max="15104" width="9.109375" style="189"/>
    <col min="15105" max="15105" width="27.44140625" style="189" bestFit="1" customWidth="1"/>
    <col min="15106" max="15117" width="11.6640625" style="189" customWidth="1"/>
    <col min="15118" max="15360" width="9.109375" style="189"/>
    <col min="15361" max="15361" width="27.44140625" style="189" bestFit="1" customWidth="1"/>
    <col min="15362" max="15373" width="11.6640625" style="189" customWidth="1"/>
    <col min="15374" max="15616" width="9.109375" style="189"/>
    <col min="15617" max="15617" width="27.44140625" style="189" bestFit="1" customWidth="1"/>
    <col min="15618" max="15629" width="11.6640625" style="189" customWidth="1"/>
    <col min="15630" max="15872" width="9.109375" style="189"/>
    <col min="15873" max="15873" width="27.44140625" style="189" bestFit="1" customWidth="1"/>
    <col min="15874" max="15885" width="11.6640625" style="189" customWidth="1"/>
    <col min="15886" max="16128" width="9.109375" style="189"/>
    <col min="16129" max="16129" width="27.44140625" style="189" bestFit="1" customWidth="1"/>
    <col min="16130" max="16141" width="11.6640625" style="189" customWidth="1"/>
    <col min="16142" max="16384" width="9.109375" style="189"/>
  </cols>
  <sheetData>
    <row r="1" spans="1:13" s="188" customFormat="1" ht="22.8" x14ac:dyDescent="0.4">
      <c r="A1" s="319" t="s">
        <v>158</v>
      </c>
      <c r="B1" s="319"/>
      <c r="C1" s="319"/>
      <c r="D1" s="319"/>
      <c r="E1" s="319"/>
      <c r="F1" s="319"/>
      <c r="G1" s="319"/>
      <c r="H1" s="319"/>
      <c r="I1" s="319"/>
      <c r="J1" s="319"/>
      <c r="K1" s="319"/>
      <c r="L1" s="319"/>
      <c r="M1" s="319"/>
    </row>
    <row r="2" spans="1:13" x14ac:dyDescent="0.25">
      <c r="A2" s="325"/>
      <c r="B2" s="325"/>
      <c r="C2" s="325"/>
      <c r="D2" s="325"/>
      <c r="E2" s="325"/>
      <c r="F2" s="325"/>
      <c r="G2" s="325"/>
      <c r="H2" s="325"/>
      <c r="I2" s="325"/>
      <c r="J2" s="325"/>
      <c r="K2" s="325"/>
      <c r="L2" s="325"/>
      <c r="M2" s="325"/>
    </row>
    <row r="3" spans="1:13" ht="13.8" thickBot="1" x14ac:dyDescent="0.3">
      <c r="A3" s="316" t="s">
        <v>0</v>
      </c>
      <c r="B3" s="316"/>
      <c r="C3" s="316"/>
      <c r="D3" s="316"/>
      <c r="E3" s="316"/>
      <c r="F3" s="316"/>
      <c r="G3" s="316"/>
      <c r="H3" s="316"/>
      <c r="I3" s="316"/>
      <c r="J3" s="316"/>
      <c r="K3" s="316"/>
      <c r="L3" s="316"/>
      <c r="M3" s="316"/>
    </row>
    <row r="4" spans="1:13" s="170" customFormat="1" ht="12.6" thickTop="1" x14ac:dyDescent="0.25">
      <c r="A4" s="321" t="s">
        <v>1</v>
      </c>
      <c r="B4" s="294" t="s">
        <v>156</v>
      </c>
      <c r="C4" s="294"/>
      <c r="D4" s="294"/>
      <c r="E4" s="294"/>
      <c r="F4" s="294"/>
      <c r="G4" s="294"/>
      <c r="H4" s="294"/>
      <c r="I4" s="294"/>
      <c r="J4" s="294"/>
      <c r="K4" s="294"/>
      <c r="L4" s="294"/>
      <c r="M4" s="295"/>
    </row>
    <row r="5" spans="1:13" s="170" customFormat="1" ht="12" x14ac:dyDescent="0.25">
      <c r="A5" s="322"/>
      <c r="B5" s="139" t="s">
        <v>6</v>
      </c>
      <c r="C5" s="139" t="s">
        <v>7</v>
      </c>
      <c r="D5" s="139" t="s">
        <v>8</v>
      </c>
      <c r="E5" s="139" t="s">
        <v>9</v>
      </c>
      <c r="F5" s="139" t="s">
        <v>10</v>
      </c>
      <c r="G5" s="139" t="s">
        <v>11</v>
      </c>
      <c r="H5" s="139" t="s">
        <v>12</v>
      </c>
      <c r="I5" s="140" t="s">
        <v>13</v>
      </c>
      <c r="J5" s="139" t="s">
        <v>14</v>
      </c>
      <c r="K5" s="139" t="s">
        <v>15</v>
      </c>
      <c r="L5" s="139" t="s">
        <v>16</v>
      </c>
      <c r="M5" s="95" t="s">
        <v>17</v>
      </c>
    </row>
    <row r="6" spans="1:13" s="170" customFormat="1" ht="12" x14ac:dyDescent="0.25">
      <c r="A6" s="171" t="s">
        <v>130</v>
      </c>
      <c r="B6" s="29">
        <v>133</v>
      </c>
      <c r="C6" s="29">
        <v>11001.699999999999</v>
      </c>
      <c r="D6" s="29">
        <v>49395.100000000006</v>
      </c>
      <c r="E6" s="29">
        <v>73352.399999999994</v>
      </c>
      <c r="F6" s="29">
        <v>106652.00000000001</v>
      </c>
      <c r="G6" s="29">
        <v>159401.10000000003</v>
      </c>
      <c r="H6" s="29">
        <v>202719.5</v>
      </c>
      <c r="I6" s="29">
        <v>238113.4</v>
      </c>
      <c r="J6" s="29">
        <v>286536</v>
      </c>
      <c r="K6" s="29">
        <v>333144.90000000002</v>
      </c>
      <c r="L6" s="29">
        <v>388306</v>
      </c>
      <c r="M6" s="30">
        <v>581704.39100000006</v>
      </c>
    </row>
    <row r="7" spans="1:13" s="170" customFormat="1" ht="12" x14ac:dyDescent="0.25">
      <c r="A7" s="171" t="s">
        <v>131</v>
      </c>
      <c r="B7" s="29">
        <v>111.4</v>
      </c>
      <c r="C7" s="29">
        <v>10565.8</v>
      </c>
      <c r="D7" s="29">
        <v>41074.700000000004</v>
      </c>
      <c r="E7" s="29">
        <v>58052.5</v>
      </c>
      <c r="F7" s="29">
        <v>83215.800000000017</v>
      </c>
      <c r="G7" s="29">
        <v>126008.40000000001</v>
      </c>
      <c r="H7" s="29">
        <v>153456.1</v>
      </c>
      <c r="I7" s="29">
        <v>179693.8</v>
      </c>
      <c r="J7" s="29">
        <v>211436.3</v>
      </c>
      <c r="K7" s="29">
        <v>240994.9</v>
      </c>
      <c r="L7" s="29">
        <v>276230.40000000002</v>
      </c>
      <c r="M7" s="30">
        <v>364469.23300000001</v>
      </c>
    </row>
    <row r="8" spans="1:13" s="170" customFormat="1" ht="12" x14ac:dyDescent="0.25">
      <c r="A8" s="173" t="s">
        <v>132</v>
      </c>
      <c r="B8" s="16">
        <v>111.4</v>
      </c>
      <c r="C8" s="16">
        <v>10529.5</v>
      </c>
      <c r="D8" s="16">
        <v>39883.9</v>
      </c>
      <c r="E8" s="16">
        <v>55223.7</v>
      </c>
      <c r="F8" s="16">
        <v>78117.600000000006</v>
      </c>
      <c r="G8" s="16">
        <v>119962.8</v>
      </c>
      <c r="H8" s="16">
        <v>146572.4</v>
      </c>
      <c r="I8" s="29">
        <v>170350.8</v>
      </c>
      <c r="J8" s="16">
        <v>197838.1</v>
      </c>
      <c r="K8" s="16">
        <v>224669.9</v>
      </c>
      <c r="L8" s="16">
        <v>255480.4</v>
      </c>
      <c r="M8" s="106">
        <v>333275.03399999999</v>
      </c>
    </row>
    <row r="9" spans="1:13" s="170" customFormat="1" ht="12" x14ac:dyDescent="0.25">
      <c r="A9" s="173" t="s">
        <v>133</v>
      </c>
      <c r="B9" s="16">
        <v>0</v>
      </c>
      <c r="C9" s="16">
        <v>18.899999999999999</v>
      </c>
      <c r="D9" s="16">
        <v>258.89999999999998</v>
      </c>
      <c r="E9" s="16">
        <v>1128.8</v>
      </c>
      <c r="F9" s="16">
        <v>1279.1000000000001</v>
      </c>
      <c r="G9" s="16">
        <v>1348.6000000000001</v>
      </c>
      <c r="H9" s="16">
        <v>1549.1000000000001</v>
      </c>
      <c r="I9" s="29">
        <v>2080.1</v>
      </c>
      <c r="J9" s="16">
        <v>3270.3999999999996</v>
      </c>
      <c r="K9" s="16">
        <v>4518.3</v>
      </c>
      <c r="L9" s="16">
        <v>5343.7000000000007</v>
      </c>
      <c r="M9" s="106">
        <v>9490.5519999999997</v>
      </c>
    </row>
    <row r="10" spans="1:13" s="170" customFormat="1" ht="12" x14ac:dyDescent="0.25">
      <c r="A10" s="173" t="s">
        <v>134</v>
      </c>
      <c r="B10" s="16">
        <v>0</v>
      </c>
      <c r="C10" s="16">
        <v>17.399999999999999</v>
      </c>
      <c r="D10" s="16">
        <v>931.9</v>
      </c>
      <c r="E10" s="16">
        <v>1700</v>
      </c>
      <c r="F10" s="16">
        <v>3819.1000000000004</v>
      </c>
      <c r="G10" s="16">
        <v>4697</v>
      </c>
      <c r="H10" s="16">
        <v>5334.6</v>
      </c>
      <c r="I10" s="16">
        <v>7262.9</v>
      </c>
      <c r="J10" s="16">
        <v>10327.800000000001</v>
      </c>
      <c r="K10" s="16">
        <v>11806.699999999999</v>
      </c>
      <c r="L10" s="16">
        <v>15406.3</v>
      </c>
      <c r="M10" s="106">
        <v>21703.646999999997</v>
      </c>
    </row>
    <row r="11" spans="1:13" s="170" customFormat="1" ht="12" x14ac:dyDescent="0.25">
      <c r="A11" s="171" t="s">
        <v>135</v>
      </c>
      <c r="B11" s="29">
        <v>21.6</v>
      </c>
      <c r="C11" s="29">
        <v>435.90000000000003</v>
      </c>
      <c r="D11" s="29">
        <v>2871.3999999999996</v>
      </c>
      <c r="E11" s="29">
        <v>5739.7</v>
      </c>
      <c r="F11" s="29">
        <v>8518.9</v>
      </c>
      <c r="G11" s="29">
        <v>13631</v>
      </c>
      <c r="H11" s="29">
        <v>17448.899999999998</v>
      </c>
      <c r="I11" s="29">
        <v>22969.200000000001</v>
      </c>
      <c r="J11" s="29">
        <v>32435.600000000002</v>
      </c>
      <c r="K11" s="29">
        <v>42986.8</v>
      </c>
      <c r="L11" s="29">
        <v>55755.5</v>
      </c>
      <c r="M11" s="30">
        <v>115677.41900000001</v>
      </c>
    </row>
    <row r="12" spans="1:13" s="170" customFormat="1" ht="12" x14ac:dyDescent="0.25">
      <c r="A12" s="173" t="s">
        <v>132</v>
      </c>
      <c r="B12" s="16">
        <v>21.6</v>
      </c>
      <c r="C12" s="16">
        <v>381.6</v>
      </c>
      <c r="D12" s="16">
        <v>2388.6999999999998</v>
      </c>
      <c r="E12" s="16">
        <v>4702.3999999999996</v>
      </c>
      <c r="F12" s="16">
        <v>7165.1</v>
      </c>
      <c r="G12" s="16">
        <v>11537.4</v>
      </c>
      <c r="H12" s="16">
        <v>14739.8</v>
      </c>
      <c r="I12" s="16">
        <v>19352.7</v>
      </c>
      <c r="J12" s="16">
        <v>27438.9</v>
      </c>
      <c r="K12" s="16">
        <v>36394.1</v>
      </c>
      <c r="L12" s="16">
        <v>47618.5</v>
      </c>
      <c r="M12" s="106">
        <v>101579.099</v>
      </c>
    </row>
    <row r="13" spans="1:13" s="170" customFormat="1" ht="12" x14ac:dyDescent="0.25">
      <c r="A13" s="173" t="s">
        <v>133</v>
      </c>
      <c r="B13" s="16">
        <v>0</v>
      </c>
      <c r="C13" s="16">
        <v>51.7</v>
      </c>
      <c r="D13" s="16">
        <v>361.6</v>
      </c>
      <c r="E13" s="16">
        <v>775.19999999999993</v>
      </c>
      <c r="F13" s="16">
        <v>963</v>
      </c>
      <c r="G13" s="16">
        <v>1299.4000000000001</v>
      </c>
      <c r="H13" s="16">
        <v>1528.8</v>
      </c>
      <c r="I13" s="16">
        <v>2069.6</v>
      </c>
      <c r="J13" s="16">
        <v>2788.2999999999997</v>
      </c>
      <c r="K13" s="16">
        <v>3589.8</v>
      </c>
      <c r="L13" s="16">
        <v>4505.9000000000005</v>
      </c>
      <c r="M13" s="106">
        <v>7247.4970000000003</v>
      </c>
    </row>
    <row r="14" spans="1:13" s="170" customFormat="1" ht="12" x14ac:dyDescent="0.25">
      <c r="A14" s="173" t="s">
        <v>134</v>
      </c>
      <c r="B14" s="16">
        <v>0</v>
      </c>
      <c r="C14" s="16">
        <v>2.6</v>
      </c>
      <c r="D14" s="16">
        <v>121.1</v>
      </c>
      <c r="E14" s="16">
        <v>262.10000000000002</v>
      </c>
      <c r="F14" s="16">
        <v>390.8</v>
      </c>
      <c r="G14" s="16">
        <v>794.2</v>
      </c>
      <c r="H14" s="16">
        <v>1180.3</v>
      </c>
      <c r="I14" s="16">
        <v>1546.9</v>
      </c>
      <c r="J14" s="16">
        <v>2208.4</v>
      </c>
      <c r="K14" s="16">
        <v>3002.9</v>
      </c>
      <c r="L14" s="16">
        <v>3631.1</v>
      </c>
      <c r="M14" s="106">
        <v>6850.8230000000003</v>
      </c>
    </row>
    <row r="15" spans="1:13" s="170" customFormat="1" ht="12" x14ac:dyDescent="0.25">
      <c r="A15" s="171" t="s">
        <v>136</v>
      </c>
      <c r="B15" s="29">
        <v>0</v>
      </c>
      <c r="C15" s="29">
        <v>0</v>
      </c>
      <c r="D15" s="29">
        <v>5449</v>
      </c>
      <c r="E15" s="29">
        <v>9560.2000000000007</v>
      </c>
      <c r="F15" s="29">
        <v>14917.3</v>
      </c>
      <c r="G15" s="29">
        <v>19761.7</v>
      </c>
      <c r="H15" s="29">
        <v>31814.5</v>
      </c>
      <c r="I15" s="29">
        <v>35450.400000000001</v>
      </c>
      <c r="J15" s="29">
        <v>42664.1</v>
      </c>
      <c r="K15" s="29">
        <v>49163.200000000004</v>
      </c>
      <c r="L15" s="29">
        <v>56320.1</v>
      </c>
      <c r="M15" s="30">
        <v>101557.739</v>
      </c>
    </row>
    <row r="16" spans="1:13" s="170" customFormat="1" ht="12" x14ac:dyDescent="0.25">
      <c r="A16" s="173" t="s">
        <v>132</v>
      </c>
      <c r="B16" s="16">
        <v>0</v>
      </c>
      <c r="C16" s="16">
        <v>0</v>
      </c>
      <c r="D16" s="16">
        <v>5449</v>
      </c>
      <c r="E16" s="16">
        <v>9560.2000000000007</v>
      </c>
      <c r="F16" s="16">
        <v>14917.3</v>
      </c>
      <c r="G16" s="16">
        <v>19761.7</v>
      </c>
      <c r="H16" s="16">
        <v>31221.7</v>
      </c>
      <c r="I16" s="16">
        <v>34857.599999999999</v>
      </c>
      <c r="J16" s="16">
        <v>38928.699999999997</v>
      </c>
      <c r="K16" s="16">
        <v>45167.8</v>
      </c>
      <c r="L16" s="16">
        <v>52324.7</v>
      </c>
      <c r="M16" s="106">
        <v>93336.894</v>
      </c>
    </row>
    <row r="17" spans="1:18" s="170" customFormat="1" ht="12" x14ac:dyDescent="0.25">
      <c r="A17" s="173" t="s">
        <v>133</v>
      </c>
      <c r="B17" s="16">
        <v>0</v>
      </c>
      <c r="C17" s="16">
        <v>0</v>
      </c>
      <c r="D17" s="16">
        <v>0</v>
      </c>
      <c r="E17" s="16">
        <v>0</v>
      </c>
      <c r="F17" s="16">
        <v>0</v>
      </c>
      <c r="G17" s="16">
        <v>0</v>
      </c>
      <c r="H17" s="16">
        <v>592.79999999999995</v>
      </c>
      <c r="I17" s="16">
        <v>592.79999999999995</v>
      </c>
      <c r="J17" s="16">
        <v>3735.4</v>
      </c>
      <c r="K17" s="16">
        <v>3969.4</v>
      </c>
      <c r="L17" s="16">
        <v>3969.4</v>
      </c>
      <c r="M17" s="106">
        <v>7834.1750000000002</v>
      </c>
    </row>
    <row r="18" spans="1:18" s="170" customFormat="1" ht="12" x14ac:dyDescent="0.25">
      <c r="A18" s="174" t="s">
        <v>134</v>
      </c>
      <c r="B18" s="142">
        <v>0</v>
      </c>
      <c r="C18" s="142">
        <v>0</v>
      </c>
      <c r="D18" s="142">
        <v>0</v>
      </c>
      <c r="E18" s="142">
        <v>0</v>
      </c>
      <c r="F18" s="142">
        <v>0</v>
      </c>
      <c r="G18" s="142">
        <v>0</v>
      </c>
      <c r="H18" s="142">
        <v>0</v>
      </c>
      <c r="I18" s="142">
        <v>0</v>
      </c>
      <c r="J18" s="142">
        <v>0</v>
      </c>
      <c r="K18" s="142">
        <v>26</v>
      </c>
      <c r="L18" s="142">
        <v>26</v>
      </c>
      <c r="M18" s="143">
        <v>386.67</v>
      </c>
    </row>
    <row r="19" spans="1:18" s="170" customFormat="1" ht="12" x14ac:dyDescent="0.25">
      <c r="A19" s="175" t="s">
        <v>113</v>
      </c>
      <c r="B19" s="29">
        <v>133</v>
      </c>
      <c r="C19" s="148">
        <v>11001.699999999999</v>
      </c>
      <c r="D19" s="148">
        <v>49395.100000000006</v>
      </c>
      <c r="E19" s="148">
        <v>73352.399999999994</v>
      </c>
      <c r="F19" s="148">
        <v>106652.00000000001</v>
      </c>
      <c r="G19" s="148">
        <v>159401.10000000003</v>
      </c>
      <c r="H19" s="148">
        <v>202719.5</v>
      </c>
      <c r="I19" s="148">
        <v>238113.4</v>
      </c>
      <c r="J19" s="148">
        <v>286536</v>
      </c>
      <c r="K19" s="148">
        <v>333144.90000000002</v>
      </c>
      <c r="L19" s="148">
        <v>388306</v>
      </c>
      <c r="M19" s="149">
        <f>M6</f>
        <v>581704.39100000006</v>
      </c>
      <c r="R19" s="172"/>
    </row>
    <row r="20" spans="1:18" s="170" customFormat="1" ht="12" x14ac:dyDescent="0.25">
      <c r="A20" s="175" t="s">
        <v>82</v>
      </c>
      <c r="B20" s="148">
        <v>32101.30000000001</v>
      </c>
      <c r="C20" s="148">
        <v>59435.80000000001</v>
      </c>
      <c r="D20" s="148">
        <v>90077.599999999991</v>
      </c>
      <c r="E20" s="148">
        <v>108450.70000000003</v>
      </c>
      <c r="F20" s="148">
        <v>139461.70000000004</v>
      </c>
      <c r="G20" s="148">
        <v>188327.1</v>
      </c>
      <c r="H20" s="148">
        <v>224697.3</v>
      </c>
      <c r="I20" s="148">
        <v>269863</v>
      </c>
      <c r="J20" s="148">
        <v>334221.7</v>
      </c>
      <c r="K20" s="148">
        <v>397961.49999999994</v>
      </c>
      <c r="L20" s="148">
        <v>448292.99999999994</v>
      </c>
      <c r="M20" s="149">
        <v>531870.37300000002</v>
      </c>
    </row>
    <row r="21" spans="1:18" s="170" customFormat="1" ht="12" x14ac:dyDescent="0.25">
      <c r="A21" s="79" t="s">
        <v>83</v>
      </c>
      <c r="B21" s="16">
        <v>32122.400000000005</v>
      </c>
      <c r="C21" s="16">
        <v>59583.4</v>
      </c>
      <c r="D21" s="16">
        <v>86014.6</v>
      </c>
      <c r="E21" s="16">
        <v>104603.50000000003</v>
      </c>
      <c r="F21" s="16">
        <v>131008.20000000001</v>
      </c>
      <c r="G21" s="16">
        <v>182538.7</v>
      </c>
      <c r="H21" s="16">
        <v>215999</v>
      </c>
      <c r="I21" s="16">
        <v>256196.5</v>
      </c>
      <c r="J21" s="16">
        <v>314364.79999999999</v>
      </c>
      <c r="K21" s="16">
        <v>376235.8</v>
      </c>
      <c r="L21" s="16">
        <v>423182.89999999997</v>
      </c>
      <c r="M21" s="106">
        <v>521761.38299999997</v>
      </c>
    </row>
    <row r="22" spans="1:18" s="170" customFormat="1" ht="12" x14ac:dyDescent="0.25">
      <c r="A22" s="176" t="s">
        <v>137</v>
      </c>
      <c r="B22" s="16">
        <v>30204.2</v>
      </c>
      <c r="C22" s="16">
        <v>53075.4</v>
      </c>
      <c r="D22" s="16">
        <v>75661.3</v>
      </c>
      <c r="E22" s="16">
        <v>92570.200000000012</v>
      </c>
      <c r="F22" s="16">
        <v>112812.1</v>
      </c>
      <c r="G22" s="16">
        <v>164327.70000000001</v>
      </c>
      <c r="H22" s="16">
        <v>193478</v>
      </c>
      <c r="I22" s="16">
        <v>233143</v>
      </c>
      <c r="J22" s="16">
        <v>290185.59999999998</v>
      </c>
      <c r="K22" s="16">
        <v>350266.8</v>
      </c>
      <c r="L22" s="16">
        <v>396019.6</v>
      </c>
      <c r="M22" s="106">
        <v>481978.14599999995</v>
      </c>
    </row>
    <row r="23" spans="1:18" s="170" customFormat="1" ht="12" x14ac:dyDescent="0.25">
      <c r="A23" s="176" t="s">
        <v>138</v>
      </c>
      <c r="B23" s="16">
        <v>1918.2000000000044</v>
      </c>
      <c r="C23" s="16">
        <v>6508</v>
      </c>
      <c r="D23" s="16">
        <v>10353.300000000003</v>
      </c>
      <c r="E23" s="16">
        <v>12033.30000000001</v>
      </c>
      <c r="F23" s="16">
        <v>18196.099999999999</v>
      </c>
      <c r="G23" s="16">
        <v>18211.000000000004</v>
      </c>
      <c r="H23" s="16">
        <v>22521.000000000004</v>
      </c>
      <c r="I23" s="16">
        <v>23053.500000000004</v>
      </c>
      <c r="J23" s="16">
        <v>24179.200000000001</v>
      </c>
      <c r="K23" s="16">
        <v>25969.000000000004</v>
      </c>
      <c r="L23" s="16">
        <v>27163.3</v>
      </c>
      <c r="M23" s="106">
        <v>39783.237000000008</v>
      </c>
    </row>
    <row r="24" spans="1:18" s="170" customFormat="1" ht="12" x14ac:dyDescent="0.25">
      <c r="A24" s="79" t="s">
        <v>139</v>
      </c>
      <c r="B24" s="16">
        <v>443.80000000000155</v>
      </c>
      <c r="C24" s="16">
        <v>320.29999999999995</v>
      </c>
      <c r="D24" s="16">
        <v>2448.4000000000005</v>
      </c>
      <c r="E24" s="16">
        <v>2873.2000000000021</v>
      </c>
      <c r="F24" s="150">
        <v>6031.9000000000015</v>
      </c>
      <c r="G24" s="16">
        <v>3080.4000000000033</v>
      </c>
      <c r="H24" s="16">
        <v>3371.8000000000029</v>
      </c>
      <c r="I24" s="16">
        <v>3228.7000000000016</v>
      </c>
      <c r="J24" s="16">
        <v>6345.7000000000007</v>
      </c>
      <c r="K24" s="16">
        <v>8380.1000000000022</v>
      </c>
      <c r="L24" s="16">
        <v>7771.9000000000033</v>
      </c>
      <c r="M24" s="106">
        <v>5713.4240000000009</v>
      </c>
    </row>
    <row r="25" spans="1:18" s="170" customFormat="1" ht="12" x14ac:dyDescent="0.25">
      <c r="A25" s="79" t="s">
        <v>140</v>
      </c>
      <c r="B25" s="16">
        <v>17.900000000000034</v>
      </c>
      <c r="C25" s="16">
        <v>25.300000000000011</v>
      </c>
      <c r="D25" s="16">
        <v>23.699999999999989</v>
      </c>
      <c r="E25" s="16">
        <v>22.600000000000023</v>
      </c>
      <c r="F25" s="16">
        <v>35.699999999999989</v>
      </c>
      <c r="G25" s="16">
        <v>115.00000000000006</v>
      </c>
      <c r="H25" s="16">
        <v>135.59999999999997</v>
      </c>
      <c r="I25" s="16">
        <v>225.3</v>
      </c>
      <c r="J25" s="16">
        <v>154.40000000000003</v>
      </c>
      <c r="K25" s="16">
        <v>190.00000000000006</v>
      </c>
      <c r="L25" s="16">
        <v>195.00000000000006</v>
      </c>
      <c r="M25" s="106">
        <v>1096.52</v>
      </c>
    </row>
    <row r="26" spans="1:18" s="170" customFormat="1" ht="12" x14ac:dyDescent="0.25">
      <c r="A26" s="79" t="s">
        <v>141</v>
      </c>
      <c r="B26" s="16">
        <v>962.40000000000009</v>
      </c>
      <c r="C26" s="16">
        <v>701.1</v>
      </c>
      <c r="D26" s="16">
        <v>1385.7</v>
      </c>
      <c r="E26" s="16">
        <v>459.4</v>
      </c>
      <c r="F26" s="16">
        <v>318.7</v>
      </c>
      <c r="G26" s="16">
        <v>-663</v>
      </c>
      <c r="H26" s="16">
        <v>-370.5</v>
      </c>
      <c r="I26" s="16">
        <v>3348.2</v>
      </c>
      <c r="J26" s="16">
        <v>3249.5999999999995</v>
      </c>
      <c r="K26" s="16">
        <v>-696.19999999999993</v>
      </c>
      <c r="L26" s="16">
        <v>-345.9</v>
      </c>
      <c r="M26" s="106">
        <v>-3.1299999999998818</v>
      </c>
    </row>
    <row r="27" spans="1:18" s="170" customFormat="1" ht="12" x14ac:dyDescent="0.25">
      <c r="A27" s="79" t="s">
        <v>142</v>
      </c>
      <c r="B27" s="16">
        <v>874.40000000000009</v>
      </c>
      <c r="C27" s="16">
        <v>760.3</v>
      </c>
      <c r="D27" s="16">
        <v>211.40000000000009</v>
      </c>
      <c r="E27" s="16">
        <v>768.40000000000009</v>
      </c>
      <c r="F27" s="16">
        <v>402</v>
      </c>
      <c r="G27" s="16">
        <v>187</v>
      </c>
      <c r="H27" s="16">
        <v>-160.40000000000009</v>
      </c>
      <c r="I27" s="16">
        <v>-359.79999999999995</v>
      </c>
      <c r="J27" s="16">
        <v>426.90000000000009</v>
      </c>
      <c r="K27" s="16">
        <v>1032.5999999999999</v>
      </c>
      <c r="L27" s="16">
        <v>1102.0999999999999</v>
      </c>
      <c r="M27" s="106">
        <v>216</v>
      </c>
    </row>
    <row r="28" spans="1:18" s="170" customFormat="1" ht="12" x14ac:dyDescent="0.25">
      <c r="A28" s="79" t="s">
        <v>143</v>
      </c>
      <c r="B28" s="107">
        <v>0</v>
      </c>
      <c r="C28" s="22">
        <v>0</v>
      </c>
      <c r="D28" s="22">
        <v>0</v>
      </c>
      <c r="E28" s="22">
        <v>0</v>
      </c>
      <c r="F28" s="16">
        <v>0</v>
      </c>
      <c r="G28" s="22">
        <v>0</v>
      </c>
      <c r="H28" s="22">
        <v>0</v>
      </c>
      <c r="I28" s="22">
        <v>0</v>
      </c>
      <c r="J28" s="22">
        <v>0</v>
      </c>
      <c r="K28" s="22">
        <v>0</v>
      </c>
      <c r="L28" s="107">
        <v>0</v>
      </c>
      <c r="M28" s="190"/>
    </row>
    <row r="29" spans="1:18" s="170" customFormat="1" ht="12" x14ac:dyDescent="0.25">
      <c r="A29" s="79" t="s">
        <v>144</v>
      </c>
      <c r="B29" s="152">
        <v>-2319.6000000000004</v>
      </c>
      <c r="C29" s="22">
        <v>-1954.6000000000004</v>
      </c>
      <c r="D29" s="22">
        <v>-6.2000000000007276</v>
      </c>
      <c r="E29" s="22">
        <v>-276.39999999999964</v>
      </c>
      <c r="F29" s="22">
        <v>1665.2000000000007</v>
      </c>
      <c r="G29" s="22">
        <v>3069.0000000000018</v>
      </c>
      <c r="H29" s="22">
        <v>5721.8000000000011</v>
      </c>
      <c r="I29" s="22">
        <v>7224.1</v>
      </c>
      <c r="J29" s="22">
        <v>9680.3000000000011</v>
      </c>
      <c r="K29" s="22">
        <v>12819.200000000003</v>
      </c>
      <c r="L29" s="107">
        <v>16387</v>
      </c>
      <c r="M29" s="190">
        <v>3086.1760000000013</v>
      </c>
    </row>
    <row r="30" spans="1:18" s="170" customFormat="1" ht="12" x14ac:dyDescent="0.25">
      <c r="A30" s="175" t="s">
        <v>57</v>
      </c>
      <c r="B30" s="177">
        <v>31968.30000000001</v>
      </c>
      <c r="C30" s="164">
        <v>48434.100000000013</v>
      </c>
      <c r="D30" s="164">
        <v>40682.499999999985</v>
      </c>
      <c r="E30" s="164">
        <v>35098.300000000032</v>
      </c>
      <c r="F30" s="164">
        <v>32809.700000000026</v>
      </c>
      <c r="G30" s="164">
        <v>28925.999999999971</v>
      </c>
      <c r="H30" s="164">
        <v>21977.799999999988</v>
      </c>
      <c r="I30" s="164">
        <v>31749.600000000006</v>
      </c>
      <c r="J30" s="164">
        <v>47685.700000000012</v>
      </c>
      <c r="K30" s="164">
        <v>64816.599999999919</v>
      </c>
      <c r="L30" s="163">
        <v>59986.999999999942</v>
      </c>
      <c r="M30" s="191">
        <v>49834.017999999996</v>
      </c>
    </row>
    <row r="31" spans="1:18" s="170" customFormat="1" ht="12" x14ac:dyDescent="0.25">
      <c r="A31" s="178" t="s">
        <v>58</v>
      </c>
      <c r="B31" s="179">
        <v>-31968.300000000007</v>
      </c>
      <c r="C31" s="180">
        <v>-48434.100000000006</v>
      </c>
      <c r="D31" s="180">
        <v>-40682.500000000007</v>
      </c>
      <c r="E31" s="180">
        <v>-35098.300000000047</v>
      </c>
      <c r="F31" s="180">
        <v>-32809.69999999999</v>
      </c>
      <c r="G31" s="180">
        <v>-28926.000000000011</v>
      </c>
      <c r="H31" s="180">
        <v>-21977.8</v>
      </c>
      <c r="I31" s="180">
        <v>-31749.60000000002</v>
      </c>
      <c r="J31" s="180">
        <v>-47685.700000000019</v>
      </c>
      <c r="K31" s="180">
        <v>-64816.600000000028</v>
      </c>
      <c r="L31" s="181">
        <v>-59986.999999999993</v>
      </c>
      <c r="M31" s="192">
        <v>-49834.017999999996</v>
      </c>
    </row>
    <row r="32" spans="1:18" s="170" customFormat="1" ht="12" x14ac:dyDescent="0.25">
      <c r="A32" s="183" t="s">
        <v>145</v>
      </c>
      <c r="B32" s="22">
        <v>-32758.700000000004</v>
      </c>
      <c r="C32" s="22">
        <v>-50264.9</v>
      </c>
      <c r="D32" s="22">
        <v>-43741.8</v>
      </c>
      <c r="E32" s="22">
        <v>-39930.500000000044</v>
      </c>
      <c r="F32" s="22">
        <v>-48419.999999999993</v>
      </c>
      <c r="G32" s="22">
        <v>-48239.000000000015</v>
      </c>
      <c r="H32" s="22">
        <v>-42542.5</v>
      </c>
      <c r="I32" s="22">
        <v>-52993.000000000022</v>
      </c>
      <c r="J32" s="22">
        <v>-74624.900000000023</v>
      </c>
      <c r="K32" s="22">
        <v>-94024.500000000029</v>
      </c>
      <c r="L32" s="22">
        <v>-96255.5</v>
      </c>
      <c r="M32" s="23">
        <v>6366.5299999999988</v>
      </c>
    </row>
    <row r="33" spans="1:13" s="170" customFormat="1" ht="12" x14ac:dyDescent="0.25">
      <c r="A33" s="184" t="s">
        <v>146</v>
      </c>
      <c r="B33" s="107">
        <v>0</v>
      </c>
      <c r="C33" s="107">
        <v>0</v>
      </c>
      <c r="D33" s="107">
        <v>0</v>
      </c>
      <c r="E33" s="107">
        <v>0</v>
      </c>
      <c r="F33" s="22">
        <v>0</v>
      </c>
      <c r="G33" s="107">
        <v>0</v>
      </c>
      <c r="H33" s="107">
        <v>0</v>
      </c>
      <c r="I33" s="107">
        <v>9500</v>
      </c>
      <c r="J33" s="107">
        <v>42582.084999999999</v>
      </c>
      <c r="K33" s="107">
        <v>82662.100000000006</v>
      </c>
      <c r="L33" s="107">
        <v>87662.1</v>
      </c>
      <c r="M33" s="23">
        <v>87774.5</v>
      </c>
    </row>
    <row r="34" spans="1:13" s="170" customFormat="1" ht="12" x14ac:dyDescent="0.25">
      <c r="A34" s="173" t="s">
        <v>147</v>
      </c>
      <c r="B34" s="107">
        <v>0</v>
      </c>
      <c r="C34" s="107">
        <v>0</v>
      </c>
      <c r="D34" s="107">
        <v>0</v>
      </c>
      <c r="E34" s="107">
        <v>0</v>
      </c>
      <c r="F34" s="107">
        <v>0</v>
      </c>
      <c r="G34" s="107">
        <v>0</v>
      </c>
      <c r="H34" s="107">
        <v>0</v>
      </c>
      <c r="I34" s="107">
        <v>9500</v>
      </c>
      <c r="J34" s="107">
        <v>12500</v>
      </c>
      <c r="K34" s="107">
        <v>15500</v>
      </c>
      <c r="L34" s="107">
        <v>20500</v>
      </c>
      <c r="M34" s="23">
        <v>20500</v>
      </c>
    </row>
    <row r="35" spans="1:13" s="170" customFormat="1" ht="12" x14ac:dyDescent="0.25">
      <c r="A35" s="173" t="s">
        <v>148</v>
      </c>
      <c r="B35" s="107">
        <v>0</v>
      </c>
      <c r="C35" s="107">
        <v>0</v>
      </c>
      <c r="D35" s="107">
        <v>0</v>
      </c>
      <c r="E35" s="107">
        <v>0</v>
      </c>
      <c r="F35" s="107">
        <v>0</v>
      </c>
      <c r="G35" s="107">
        <v>0</v>
      </c>
      <c r="H35" s="107">
        <v>0</v>
      </c>
      <c r="I35" s="107">
        <v>0</v>
      </c>
      <c r="J35" s="107">
        <v>25000</v>
      </c>
      <c r="K35" s="107">
        <v>62000</v>
      </c>
      <c r="L35" s="107">
        <v>62000</v>
      </c>
      <c r="M35" s="23">
        <v>62000</v>
      </c>
    </row>
    <row r="36" spans="1:13" s="170" customFormat="1" ht="12" x14ac:dyDescent="0.25">
      <c r="A36" s="173" t="s">
        <v>149</v>
      </c>
      <c r="B36" s="107">
        <v>0</v>
      </c>
      <c r="C36" s="107">
        <v>0</v>
      </c>
      <c r="D36" s="107">
        <v>0</v>
      </c>
      <c r="E36" s="107">
        <v>0</v>
      </c>
      <c r="F36" s="107">
        <v>0</v>
      </c>
      <c r="G36" s="107">
        <v>0</v>
      </c>
      <c r="H36" s="107">
        <v>0</v>
      </c>
      <c r="I36" s="107">
        <v>0</v>
      </c>
      <c r="J36" s="107">
        <v>0</v>
      </c>
      <c r="K36" s="107">
        <v>0</v>
      </c>
      <c r="L36" s="107">
        <v>0</v>
      </c>
      <c r="M36" s="23">
        <v>0</v>
      </c>
    </row>
    <row r="37" spans="1:13" s="170" customFormat="1" ht="12" x14ac:dyDescent="0.25">
      <c r="A37" s="173" t="s">
        <v>150</v>
      </c>
      <c r="B37" s="107">
        <v>0</v>
      </c>
      <c r="C37" s="107">
        <v>0</v>
      </c>
      <c r="D37" s="107">
        <v>0</v>
      </c>
      <c r="E37" s="107">
        <v>0</v>
      </c>
      <c r="F37" s="107">
        <v>0</v>
      </c>
      <c r="G37" s="107">
        <v>0</v>
      </c>
      <c r="H37" s="107">
        <v>0</v>
      </c>
      <c r="I37" s="107">
        <v>0</v>
      </c>
      <c r="J37" s="107">
        <v>5000</v>
      </c>
      <c r="K37" s="107">
        <v>5000</v>
      </c>
      <c r="L37" s="107">
        <v>5000</v>
      </c>
      <c r="M37" s="23">
        <v>5000</v>
      </c>
    </row>
    <row r="38" spans="1:13" s="170" customFormat="1" ht="12" x14ac:dyDescent="0.25">
      <c r="A38" s="173" t="s">
        <v>151</v>
      </c>
      <c r="B38" s="107">
        <v>0</v>
      </c>
      <c r="C38" s="107">
        <v>0</v>
      </c>
      <c r="D38" s="107">
        <v>0</v>
      </c>
      <c r="E38" s="107">
        <v>0</v>
      </c>
      <c r="F38" s="107">
        <v>0</v>
      </c>
      <c r="G38" s="107">
        <v>0</v>
      </c>
      <c r="H38" s="107">
        <v>0</v>
      </c>
      <c r="I38" s="107">
        <v>0</v>
      </c>
      <c r="J38" s="107">
        <v>82.084999999999994</v>
      </c>
      <c r="K38" s="107">
        <v>162.08500000000001</v>
      </c>
      <c r="L38" s="107">
        <v>162.08500000000001</v>
      </c>
      <c r="M38" s="23">
        <v>274.5</v>
      </c>
    </row>
    <row r="39" spans="1:13" s="170" customFormat="1" ht="14.4" x14ac:dyDescent="0.25">
      <c r="A39" s="184" t="s">
        <v>152</v>
      </c>
      <c r="B39" s="107">
        <v>-32752.900000000005</v>
      </c>
      <c r="C39" s="107">
        <v>-50133.200000000004</v>
      </c>
      <c r="D39" s="107">
        <v>-43539.5</v>
      </c>
      <c r="E39" s="107">
        <v>-39737.400000000045</v>
      </c>
      <c r="F39" s="107">
        <v>-48263.799999999996</v>
      </c>
      <c r="G39" s="107">
        <v>-48081.700000000012</v>
      </c>
      <c r="H39" s="107">
        <v>-42384.3</v>
      </c>
      <c r="I39" s="107">
        <v>-62275.10000000002</v>
      </c>
      <c r="J39" s="107">
        <v>-116955.70000000003</v>
      </c>
      <c r="K39" s="107">
        <v>-176403.10000000003</v>
      </c>
      <c r="L39" s="107">
        <v>-183652.6</v>
      </c>
      <c r="M39" s="23">
        <v>-81221.570000000007</v>
      </c>
    </row>
    <row r="40" spans="1:13" s="170" customFormat="1" ht="12" x14ac:dyDescent="0.25">
      <c r="A40" s="185" t="s">
        <v>153</v>
      </c>
      <c r="B40" s="107">
        <v>-5.8</v>
      </c>
      <c r="C40" s="107">
        <v>-131.69999999999999</v>
      </c>
      <c r="D40" s="107">
        <v>-202.3</v>
      </c>
      <c r="E40" s="107">
        <v>-193.1</v>
      </c>
      <c r="F40" s="107">
        <v>-156.19999999999999</v>
      </c>
      <c r="G40" s="107">
        <v>-157.30000000000001</v>
      </c>
      <c r="H40" s="107">
        <v>-158.19999999999999</v>
      </c>
      <c r="I40" s="107">
        <v>-217.89999999999964</v>
      </c>
      <c r="J40" s="107">
        <v>-251.28499999999622</v>
      </c>
      <c r="K40" s="107">
        <v>-283.5</v>
      </c>
      <c r="L40" s="107">
        <v>-265</v>
      </c>
      <c r="M40" s="23">
        <v>-186.39999999999418</v>
      </c>
    </row>
    <row r="41" spans="1:13" s="170" customFormat="1" ht="12" x14ac:dyDescent="0.25">
      <c r="A41" s="183" t="s">
        <v>154</v>
      </c>
      <c r="B41" s="107">
        <v>55.1</v>
      </c>
      <c r="C41" s="107">
        <v>61.7</v>
      </c>
      <c r="D41" s="107">
        <v>61.7</v>
      </c>
      <c r="E41" s="107">
        <v>61.7</v>
      </c>
      <c r="F41" s="107">
        <v>61.8</v>
      </c>
      <c r="G41" s="107">
        <v>220.5</v>
      </c>
      <c r="H41" s="107">
        <v>304.5</v>
      </c>
      <c r="I41" s="107">
        <v>304.5</v>
      </c>
      <c r="J41" s="107">
        <v>5309.5</v>
      </c>
      <c r="K41" s="107">
        <v>5314.9</v>
      </c>
      <c r="L41" s="107">
        <v>9955.9</v>
      </c>
      <c r="M41" s="23">
        <v>13694</v>
      </c>
    </row>
    <row r="42" spans="1:13" s="170" customFormat="1" ht="12.6" thickBot="1" x14ac:dyDescent="0.3">
      <c r="A42" s="186" t="s">
        <v>155</v>
      </c>
      <c r="B42" s="117">
        <v>735.30000000000018</v>
      </c>
      <c r="C42" s="117">
        <v>1769.0999999999995</v>
      </c>
      <c r="D42" s="117">
        <v>2997.5999999999995</v>
      </c>
      <c r="E42" s="117">
        <v>4770.5000000000009</v>
      </c>
      <c r="F42" s="117">
        <v>15548.5</v>
      </c>
      <c r="G42" s="117">
        <v>19092.500000000004</v>
      </c>
      <c r="H42" s="117">
        <v>20260.2</v>
      </c>
      <c r="I42" s="117">
        <v>20938.900000000001</v>
      </c>
      <c r="J42" s="117">
        <v>21629.700000000004</v>
      </c>
      <c r="K42" s="117">
        <v>23893</v>
      </c>
      <c r="L42" s="117">
        <v>26312.6</v>
      </c>
      <c r="M42" s="65">
        <v>29773.488000000001</v>
      </c>
    </row>
    <row r="43" spans="1:13" s="170" customFormat="1" ht="12.6" thickTop="1" x14ac:dyDescent="0.25">
      <c r="A43" s="323" t="s">
        <v>157</v>
      </c>
      <c r="B43" s="318"/>
      <c r="C43" s="318"/>
      <c r="D43" s="318"/>
      <c r="E43" s="318"/>
      <c r="F43" s="318"/>
      <c r="G43" s="318"/>
      <c r="H43" s="318"/>
      <c r="I43" s="318"/>
      <c r="J43" s="318"/>
      <c r="K43" s="318"/>
      <c r="L43" s="318"/>
      <c r="M43" s="318"/>
    </row>
    <row r="44" spans="1:13" s="170" customFormat="1" ht="12" x14ac:dyDescent="0.25">
      <c r="A44" s="318" t="s">
        <v>121</v>
      </c>
      <c r="B44" s="318"/>
      <c r="C44" s="318"/>
      <c r="D44" s="318"/>
      <c r="E44" s="318"/>
      <c r="F44" s="318"/>
      <c r="G44" s="318"/>
      <c r="H44" s="318"/>
      <c r="I44" s="318"/>
      <c r="J44" s="318"/>
      <c r="K44" s="318"/>
      <c r="L44" s="318"/>
      <c r="M44" s="318"/>
    </row>
    <row r="45" spans="1:13" s="170" customFormat="1" ht="12" x14ac:dyDescent="0.25">
      <c r="A45" s="318" t="s">
        <v>122</v>
      </c>
      <c r="B45" s="318"/>
      <c r="C45" s="318"/>
      <c r="D45" s="318"/>
      <c r="E45" s="318"/>
      <c r="F45" s="318"/>
      <c r="G45" s="318"/>
      <c r="H45" s="318"/>
      <c r="I45" s="318"/>
      <c r="J45" s="318"/>
      <c r="K45" s="318"/>
      <c r="L45" s="318"/>
      <c r="M45" s="318"/>
    </row>
    <row r="46" spans="1:13" s="170" customFormat="1" ht="12" x14ac:dyDescent="0.25">
      <c r="A46" s="318" t="s">
        <v>123</v>
      </c>
      <c r="B46" s="318"/>
      <c r="C46" s="318"/>
      <c r="D46" s="318"/>
      <c r="E46" s="318"/>
      <c r="F46" s="318"/>
      <c r="G46" s="318"/>
      <c r="H46" s="318"/>
      <c r="I46" s="318"/>
      <c r="J46" s="318"/>
      <c r="K46" s="318"/>
      <c r="L46" s="318"/>
      <c r="M46" s="318"/>
    </row>
    <row r="47" spans="1:13" s="170" customFormat="1" ht="12" x14ac:dyDescent="0.25">
      <c r="A47" s="318" t="s">
        <v>124</v>
      </c>
      <c r="B47" s="318"/>
      <c r="C47" s="318"/>
      <c r="D47" s="318"/>
      <c r="E47" s="318"/>
      <c r="F47" s="318"/>
      <c r="G47" s="318"/>
      <c r="H47" s="318"/>
      <c r="I47" s="318"/>
      <c r="J47" s="318"/>
      <c r="K47" s="318"/>
      <c r="L47" s="318"/>
      <c r="M47" s="318"/>
    </row>
    <row r="48" spans="1:13" s="170" customFormat="1" ht="12" x14ac:dyDescent="0.25">
      <c r="A48" s="318" t="s">
        <v>126</v>
      </c>
      <c r="B48" s="318"/>
      <c r="C48" s="318"/>
      <c r="D48" s="318"/>
      <c r="E48" s="318"/>
      <c r="F48" s="318"/>
      <c r="G48" s="318"/>
      <c r="H48" s="318"/>
      <c r="I48" s="318"/>
      <c r="J48" s="318"/>
      <c r="K48" s="318"/>
      <c r="L48" s="318"/>
      <c r="M48" s="318"/>
    </row>
  </sheetData>
  <mergeCells count="11">
    <mergeCell ref="A44:M44"/>
    <mergeCell ref="A45:M45"/>
    <mergeCell ref="A46:M46"/>
    <mergeCell ref="A47:M47"/>
    <mergeCell ref="A48:M48"/>
    <mergeCell ref="A43:M43"/>
    <mergeCell ref="A1:M1"/>
    <mergeCell ref="A2:M2"/>
    <mergeCell ref="A3:M3"/>
    <mergeCell ref="A4:A5"/>
    <mergeCell ref="B4:M4"/>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8"/>
  <sheetViews>
    <sheetView tabSelected="1" workbookViewId="0">
      <selection activeCell="A2" sqref="A2:M2"/>
    </sheetView>
  </sheetViews>
  <sheetFormatPr defaultRowHeight="14.4" x14ac:dyDescent="0.3"/>
  <cols>
    <col min="1" max="1" width="31.33203125" customWidth="1"/>
  </cols>
  <sheetData>
    <row r="1" spans="1:13" ht="22.8" x14ac:dyDescent="0.4">
      <c r="A1" s="319" t="s">
        <v>158</v>
      </c>
      <c r="B1" s="319"/>
      <c r="C1" s="319"/>
      <c r="D1" s="319"/>
      <c r="E1" s="319"/>
      <c r="F1" s="319"/>
      <c r="G1" s="319"/>
      <c r="H1" s="319"/>
      <c r="I1" s="319"/>
      <c r="J1" s="319"/>
      <c r="K1" s="319"/>
      <c r="L1" s="319"/>
      <c r="M1" s="319"/>
    </row>
    <row r="2" spans="1:13" x14ac:dyDescent="0.3">
      <c r="A2" s="326"/>
      <c r="B2" s="326"/>
      <c r="C2" s="326"/>
      <c r="D2" s="326"/>
      <c r="E2" s="326"/>
      <c r="F2" s="326"/>
      <c r="G2" s="326"/>
      <c r="H2" s="326"/>
      <c r="I2" s="326"/>
      <c r="J2" s="326"/>
      <c r="K2" s="326"/>
      <c r="L2" s="326"/>
      <c r="M2" s="326"/>
    </row>
    <row r="3" spans="1:13" ht="15" thickBot="1" x14ac:dyDescent="0.35">
      <c r="A3" s="316" t="s">
        <v>0</v>
      </c>
      <c r="B3" s="316"/>
      <c r="C3" s="316"/>
      <c r="D3" s="316"/>
      <c r="E3" s="316"/>
      <c r="F3" s="316"/>
      <c r="G3" s="316"/>
      <c r="H3" s="316"/>
      <c r="I3" s="316"/>
      <c r="J3" s="316"/>
      <c r="K3" s="316"/>
      <c r="L3" s="316"/>
      <c r="M3" s="316"/>
    </row>
    <row r="4" spans="1:13" ht="15" thickTop="1" x14ac:dyDescent="0.3">
      <c r="A4" s="327" t="s">
        <v>1</v>
      </c>
      <c r="B4" s="329" t="s">
        <v>236</v>
      </c>
      <c r="C4" s="329"/>
      <c r="D4" s="329"/>
      <c r="E4" s="329"/>
      <c r="F4" s="329"/>
      <c r="G4" s="329"/>
      <c r="H4" s="329"/>
      <c r="I4" s="329"/>
      <c r="J4" s="329"/>
      <c r="K4" s="329"/>
      <c r="L4" s="329"/>
      <c r="M4" s="330"/>
    </row>
    <row r="5" spans="1:13" x14ac:dyDescent="0.3">
      <c r="A5" s="328"/>
      <c r="B5" s="194" t="s">
        <v>6</v>
      </c>
      <c r="C5" s="194" t="s">
        <v>7</v>
      </c>
      <c r="D5" s="194" t="s">
        <v>8</v>
      </c>
      <c r="E5" s="194" t="s">
        <v>9</v>
      </c>
      <c r="F5" s="194" t="s">
        <v>10</v>
      </c>
      <c r="G5" s="194" t="s">
        <v>11</v>
      </c>
      <c r="H5" s="194" t="s">
        <v>12</v>
      </c>
      <c r="I5" s="194" t="s">
        <v>13</v>
      </c>
      <c r="J5" s="194" t="s">
        <v>14</v>
      </c>
      <c r="K5" s="194" t="s">
        <v>15</v>
      </c>
      <c r="L5" s="194" t="s">
        <v>16</v>
      </c>
      <c r="M5" s="195" t="s">
        <v>17</v>
      </c>
    </row>
    <row r="6" spans="1:13" x14ac:dyDescent="0.3">
      <c r="A6" s="171" t="s">
        <v>130</v>
      </c>
      <c r="B6" s="199">
        <v>2305.4</v>
      </c>
      <c r="C6" s="199">
        <v>31547.599999999999</v>
      </c>
      <c r="D6" s="199">
        <v>95161.7</v>
      </c>
      <c r="E6" s="199">
        <v>140684.39999999997</v>
      </c>
      <c r="F6" s="199">
        <v>194609.4</v>
      </c>
      <c r="G6" s="199">
        <v>248203.6</v>
      </c>
      <c r="H6" s="199">
        <v>313304</v>
      </c>
      <c r="I6" s="199">
        <v>374956.10000000003</v>
      </c>
      <c r="J6" s="199">
        <v>419933.9</v>
      </c>
      <c r="K6" s="199">
        <v>478629.89999999997</v>
      </c>
      <c r="L6" s="199">
        <v>555101.89999999991</v>
      </c>
      <c r="M6" s="31">
        <v>815703</v>
      </c>
    </row>
    <row r="7" spans="1:13" x14ac:dyDescent="0.3">
      <c r="A7" s="171" t="s">
        <v>131</v>
      </c>
      <c r="B7" s="199">
        <v>2304.4</v>
      </c>
      <c r="C7" s="199">
        <v>29578.899999999998</v>
      </c>
      <c r="D7" s="199">
        <v>86791.7</v>
      </c>
      <c r="E7" s="199">
        <v>124894.09999999999</v>
      </c>
      <c r="F7" s="199">
        <v>160987.70000000001</v>
      </c>
      <c r="G7" s="199">
        <v>196466.6</v>
      </c>
      <c r="H7" s="199">
        <v>237536.7</v>
      </c>
      <c r="I7" s="199">
        <v>275807.2</v>
      </c>
      <c r="J7" s="199">
        <v>305772</v>
      </c>
      <c r="K7" s="199">
        <v>344986.1</v>
      </c>
      <c r="L7" s="199">
        <v>394507.8</v>
      </c>
      <c r="M7" s="31">
        <v>513674.80000000005</v>
      </c>
    </row>
    <row r="8" spans="1:13" x14ac:dyDescent="0.3">
      <c r="A8" s="173" t="s">
        <v>132</v>
      </c>
      <c r="B8" s="200">
        <v>2002.9</v>
      </c>
      <c r="C8" s="200">
        <v>22185.599999999999</v>
      </c>
      <c r="D8" s="200">
        <v>72685.2</v>
      </c>
      <c r="E8" s="200">
        <v>106871.7</v>
      </c>
      <c r="F8" s="200">
        <v>141678.20000000001</v>
      </c>
      <c r="G8" s="200">
        <v>175360.9</v>
      </c>
      <c r="H8" s="200">
        <v>213391.2</v>
      </c>
      <c r="I8" s="199">
        <v>252747.2</v>
      </c>
      <c r="J8" s="200">
        <v>280626.59999999998</v>
      </c>
      <c r="K8" s="200">
        <v>318490.5</v>
      </c>
      <c r="L8" s="200">
        <v>363881.8</v>
      </c>
      <c r="M8" s="201">
        <v>476214.7</v>
      </c>
    </row>
    <row r="9" spans="1:13" x14ac:dyDescent="0.3">
      <c r="A9" s="173" t="s">
        <v>133</v>
      </c>
      <c r="B9" s="200">
        <v>0</v>
      </c>
      <c r="C9" s="200">
        <v>5621.7000000000007</v>
      </c>
      <c r="D9" s="200">
        <v>7079</v>
      </c>
      <c r="E9" s="200">
        <v>7569.4000000000005</v>
      </c>
      <c r="F9" s="200">
        <v>7465.5</v>
      </c>
      <c r="G9" s="200">
        <v>8037.7</v>
      </c>
      <c r="H9" s="200">
        <v>9918</v>
      </c>
      <c r="I9" s="199">
        <v>10864.7</v>
      </c>
      <c r="J9" s="200">
        <v>11743.4</v>
      </c>
      <c r="K9" s="200">
        <v>12139.099999999999</v>
      </c>
      <c r="L9" s="200">
        <v>14504.8</v>
      </c>
      <c r="M9" s="201">
        <v>19890.400000000001</v>
      </c>
    </row>
    <row r="10" spans="1:13" x14ac:dyDescent="0.3">
      <c r="A10" s="173" t="s">
        <v>134</v>
      </c>
      <c r="B10" s="200">
        <v>301.5</v>
      </c>
      <c r="C10" s="200">
        <v>1771.6</v>
      </c>
      <c r="D10" s="200">
        <v>7027.5</v>
      </c>
      <c r="E10" s="200">
        <v>10453</v>
      </c>
      <c r="F10" s="200">
        <v>11844</v>
      </c>
      <c r="G10" s="200">
        <v>13068</v>
      </c>
      <c r="H10" s="200">
        <v>14227.5</v>
      </c>
      <c r="I10" s="200">
        <v>12195.3</v>
      </c>
      <c r="J10" s="200">
        <v>13402</v>
      </c>
      <c r="K10" s="200">
        <v>14356.5</v>
      </c>
      <c r="L10" s="200">
        <v>16121.199999999999</v>
      </c>
      <c r="M10" s="201">
        <v>17569.7</v>
      </c>
    </row>
    <row r="11" spans="1:13" x14ac:dyDescent="0.3">
      <c r="A11" s="171" t="s">
        <v>135</v>
      </c>
      <c r="B11" s="199">
        <v>1</v>
      </c>
      <c r="C11" s="199">
        <v>1290.8</v>
      </c>
      <c r="D11" s="199">
        <v>7292.5999999999995</v>
      </c>
      <c r="E11" s="199">
        <v>11862.5</v>
      </c>
      <c r="F11" s="199">
        <v>20672.400000000001</v>
      </c>
      <c r="G11" s="199">
        <v>30970.1</v>
      </c>
      <c r="H11" s="199">
        <v>46940.499999999993</v>
      </c>
      <c r="I11" s="199">
        <v>60229.4</v>
      </c>
      <c r="J11" s="199">
        <v>74094.7</v>
      </c>
      <c r="K11" s="199">
        <v>90242.6</v>
      </c>
      <c r="L11" s="199">
        <v>108434.09999999999</v>
      </c>
      <c r="M11" s="31">
        <v>199191.69999999998</v>
      </c>
    </row>
    <row r="12" spans="1:13" x14ac:dyDescent="0.3">
      <c r="A12" s="173" t="s">
        <v>132</v>
      </c>
      <c r="B12" s="200">
        <v>0.7</v>
      </c>
      <c r="C12" s="200">
        <v>1093.8</v>
      </c>
      <c r="D12" s="200">
        <v>5834.4</v>
      </c>
      <c r="E12" s="200">
        <v>9622.2999999999993</v>
      </c>
      <c r="F12" s="200">
        <v>16616.599999999999</v>
      </c>
      <c r="G12" s="200">
        <v>24143</v>
      </c>
      <c r="H12" s="200">
        <v>36961.199999999997</v>
      </c>
      <c r="I12" s="200">
        <v>47319.9</v>
      </c>
      <c r="J12" s="200">
        <v>58469.7</v>
      </c>
      <c r="K12" s="200">
        <v>71781.899999999994</v>
      </c>
      <c r="L12" s="200">
        <v>86886.7</v>
      </c>
      <c r="M12" s="201">
        <v>160256.4</v>
      </c>
    </row>
    <row r="13" spans="1:13" x14ac:dyDescent="0.3">
      <c r="A13" s="173" t="s">
        <v>133</v>
      </c>
      <c r="B13" s="200">
        <v>0</v>
      </c>
      <c r="C13" s="200">
        <v>172.1</v>
      </c>
      <c r="D13" s="200">
        <v>916.19999999999993</v>
      </c>
      <c r="E13" s="200">
        <v>1306.6000000000001</v>
      </c>
      <c r="F13" s="200">
        <v>2648.9</v>
      </c>
      <c r="G13" s="200">
        <v>4816.6000000000004</v>
      </c>
      <c r="H13" s="200">
        <v>7213.6</v>
      </c>
      <c r="I13" s="200">
        <v>9401.1</v>
      </c>
      <c r="J13" s="200">
        <v>11171.8</v>
      </c>
      <c r="K13" s="200">
        <v>13011.6</v>
      </c>
      <c r="L13" s="200">
        <v>14749.699999999999</v>
      </c>
      <c r="M13" s="201">
        <v>25724.400000000001</v>
      </c>
    </row>
    <row r="14" spans="1:13" x14ac:dyDescent="0.3">
      <c r="A14" s="173" t="s">
        <v>134</v>
      </c>
      <c r="B14" s="200">
        <v>0.3</v>
      </c>
      <c r="C14" s="200">
        <v>24.9</v>
      </c>
      <c r="D14" s="200">
        <v>542</v>
      </c>
      <c r="E14" s="200">
        <v>933.59999999999991</v>
      </c>
      <c r="F14" s="200">
        <v>1406.8999999999999</v>
      </c>
      <c r="G14" s="200">
        <v>2010.5</v>
      </c>
      <c r="H14" s="200">
        <v>2765.7</v>
      </c>
      <c r="I14" s="200">
        <v>3508.4</v>
      </c>
      <c r="J14" s="200">
        <v>4453.2</v>
      </c>
      <c r="K14" s="200">
        <v>5449.1</v>
      </c>
      <c r="L14" s="200">
        <v>6797.7000000000007</v>
      </c>
      <c r="M14" s="201">
        <v>13210.9</v>
      </c>
    </row>
    <row r="15" spans="1:13" x14ac:dyDescent="0.3">
      <c r="A15" s="171" t="s">
        <v>136</v>
      </c>
      <c r="B15" s="199">
        <v>0</v>
      </c>
      <c r="C15" s="199">
        <v>677.9</v>
      </c>
      <c r="D15" s="199">
        <v>1077.4000000000001</v>
      </c>
      <c r="E15" s="199">
        <v>3927.8</v>
      </c>
      <c r="F15" s="199">
        <v>12949.3</v>
      </c>
      <c r="G15" s="199">
        <v>20766.900000000001</v>
      </c>
      <c r="H15" s="199">
        <v>28826.799999999999</v>
      </c>
      <c r="I15" s="199">
        <v>38919.5</v>
      </c>
      <c r="J15" s="199">
        <v>40067.199999999997</v>
      </c>
      <c r="K15" s="199">
        <v>43401.2</v>
      </c>
      <c r="L15" s="199">
        <v>52160</v>
      </c>
      <c r="M15" s="31">
        <v>102836.5</v>
      </c>
    </row>
    <row r="16" spans="1:13" x14ac:dyDescent="0.3">
      <c r="A16" s="173" t="s">
        <v>132</v>
      </c>
      <c r="B16" s="200">
        <v>0</v>
      </c>
      <c r="C16" s="200">
        <v>677.9</v>
      </c>
      <c r="D16" s="200">
        <v>1077.4000000000001</v>
      </c>
      <c r="E16" s="200">
        <v>3927.8</v>
      </c>
      <c r="F16" s="200">
        <v>12949.3</v>
      </c>
      <c r="G16" s="200">
        <v>20266.900000000001</v>
      </c>
      <c r="H16" s="200">
        <v>28038.3</v>
      </c>
      <c r="I16" s="200">
        <v>38131</v>
      </c>
      <c r="J16" s="200">
        <v>39278.699999999997</v>
      </c>
      <c r="K16" s="200">
        <v>42212.7</v>
      </c>
      <c r="L16" s="200">
        <v>50971.5</v>
      </c>
      <c r="M16" s="201">
        <v>100771</v>
      </c>
    </row>
    <row r="17" spans="1:13" x14ac:dyDescent="0.3">
      <c r="A17" s="173" t="s">
        <v>133</v>
      </c>
      <c r="B17" s="200">
        <v>0</v>
      </c>
      <c r="C17" s="200">
        <v>0</v>
      </c>
      <c r="D17" s="200">
        <v>0</v>
      </c>
      <c r="E17" s="200">
        <v>0</v>
      </c>
      <c r="F17" s="200">
        <v>0</v>
      </c>
      <c r="G17" s="200">
        <v>460</v>
      </c>
      <c r="H17" s="200">
        <v>460</v>
      </c>
      <c r="I17" s="200">
        <v>460</v>
      </c>
      <c r="J17" s="200">
        <v>460</v>
      </c>
      <c r="K17" s="200">
        <v>860</v>
      </c>
      <c r="L17" s="200">
        <v>860</v>
      </c>
      <c r="M17" s="201">
        <v>1737</v>
      </c>
    </row>
    <row r="18" spans="1:13" x14ac:dyDescent="0.3">
      <c r="A18" s="174" t="s">
        <v>134</v>
      </c>
      <c r="B18" s="202">
        <v>0</v>
      </c>
      <c r="C18" s="202">
        <v>0</v>
      </c>
      <c r="D18" s="202">
        <v>0</v>
      </c>
      <c r="E18" s="202">
        <v>0</v>
      </c>
      <c r="F18" s="202">
        <v>0</v>
      </c>
      <c r="G18" s="202">
        <v>40</v>
      </c>
      <c r="H18" s="202">
        <v>328.5</v>
      </c>
      <c r="I18" s="202">
        <v>328.5</v>
      </c>
      <c r="J18" s="202">
        <v>328.5</v>
      </c>
      <c r="K18" s="202">
        <v>328.5</v>
      </c>
      <c r="L18" s="202">
        <v>328.5</v>
      </c>
      <c r="M18" s="203">
        <v>328.5</v>
      </c>
    </row>
    <row r="19" spans="1:13" x14ac:dyDescent="0.3">
      <c r="A19" s="175" t="s">
        <v>113</v>
      </c>
      <c r="B19" s="199">
        <v>2305.4</v>
      </c>
      <c r="C19" s="204">
        <v>31547.599999999999</v>
      </c>
      <c r="D19" s="204">
        <v>95161.7</v>
      </c>
      <c r="E19" s="204">
        <v>140684.4</v>
      </c>
      <c r="F19" s="204">
        <v>194609.40000000002</v>
      </c>
      <c r="G19" s="204">
        <v>248203.6</v>
      </c>
      <c r="H19" s="204">
        <v>313304</v>
      </c>
      <c r="I19" s="204">
        <v>374956.1</v>
      </c>
      <c r="J19" s="204">
        <v>419933.9</v>
      </c>
      <c r="K19" s="204">
        <v>478629.89999999997</v>
      </c>
      <c r="L19" s="204">
        <v>555101.89999999991</v>
      </c>
      <c r="M19" s="205">
        <f>M6</f>
        <v>815703</v>
      </c>
    </row>
    <row r="20" spans="1:13" x14ac:dyDescent="0.3">
      <c r="A20" s="175" t="s">
        <v>82</v>
      </c>
      <c r="B20" s="204">
        <v>54346.200000000004</v>
      </c>
      <c r="C20" s="204">
        <v>97999</v>
      </c>
      <c r="D20" s="204">
        <v>149767.70000000001</v>
      </c>
      <c r="E20" s="204">
        <v>193971.80000000002</v>
      </c>
      <c r="F20" s="204">
        <v>247127.6</v>
      </c>
      <c r="G20" s="204">
        <v>328573.39999999997</v>
      </c>
      <c r="H20" s="204">
        <v>377154.40000000008</v>
      </c>
      <c r="I20" s="204">
        <v>417408.99999999988</v>
      </c>
      <c r="J20" s="204">
        <v>483522</v>
      </c>
      <c r="K20" s="204">
        <v>538538.80000000005</v>
      </c>
      <c r="L20" s="204">
        <v>542456.69999999995</v>
      </c>
      <c r="M20" s="205">
        <v>627008.4</v>
      </c>
    </row>
    <row r="21" spans="1:13" x14ac:dyDescent="0.3">
      <c r="A21" s="79" t="s">
        <v>83</v>
      </c>
      <c r="B21" s="200">
        <v>35820.800000000003</v>
      </c>
      <c r="C21" s="200">
        <v>76205</v>
      </c>
      <c r="D21" s="200">
        <v>122910.1</v>
      </c>
      <c r="E21" s="200">
        <v>166599</v>
      </c>
      <c r="F21" s="200">
        <v>210994</v>
      </c>
      <c r="G21" s="200">
        <v>287093.8</v>
      </c>
      <c r="H21" s="200">
        <v>329630.40000000002</v>
      </c>
      <c r="I21" s="200">
        <v>364458.49999999994</v>
      </c>
      <c r="J21" s="200">
        <v>429736.30000000005</v>
      </c>
      <c r="K21" s="200">
        <v>476010.3</v>
      </c>
      <c r="L21" s="200">
        <v>540136</v>
      </c>
      <c r="M21" s="201">
        <v>623594.10000000009</v>
      </c>
    </row>
    <row r="22" spans="1:13" x14ac:dyDescent="0.3">
      <c r="A22" s="176" t="s">
        <v>137</v>
      </c>
      <c r="B22" s="200">
        <v>41065.9</v>
      </c>
      <c r="C22" s="200">
        <v>80474.600000000006</v>
      </c>
      <c r="D22" s="200">
        <v>126115.3</v>
      </c>
      <c r="E22" s="200">
        <v>168039.2</v>
      </c>
      <c r="F22" s="200">
        <v>207599.5</v>
      </c>
      <c r="G22" s="200">
        <v>277571.5</v>
      </c>
      <c r="H22" s="200">
        <v>319152.3</v>
      </c>
      <c r="I22" s="200">
        <v>354160.19999999995</v>
      </c>
      <c r="J22" s="200">
        <v>418946.9</v>
      </c>
      <c r="K22" s="200">
        <v>464416.8</v>
      </c>
      <c r="L22" s="200">
        <v>527140.6</v>
      </c>
      <c r="M22" s="201">
        <v>609117.30000000005</v>
      </c>
    </row>
    <row r="23" spans="1:13" x14ac:dyDescent="0.3">
      <c r="A23" s="176" t="s">
        <v>138</v>
      </c>
      <c r="B23" s="200">
        <v>-5245.0999999999985</v>
      </c>
      <c r="C23" s="200">
        <v>-4269.6000000000058</v>
      </c>
      <c r="D23" s="200">
        <v>-3205.1999999999971</v>
      </c>
      <c r="E23" s="200">
        <v>-1440.1999999999971</v>
      </c>
      <c r="F23" s="200">
        <v>3394.5000000000073</v>
      </c>
      <c r="G23" s="200">
        <v>9522.2999999999956</v>
      </c>
      <c r="H23" s="200">
        <v>10478.100000000006</v>
      </c>
      <c r="I23" s="200">
        <v>10298.299999999992</v>
      </c>
      <c r="J23" s="200">
        <v>10789.400000000005</v>
      </c>
      <c r="K23" s="200">
        <v>11593.500000000004</v>
      </c>
      <c r="L23" s="200">
        <v>12995.399999999998</v>
      </c>
      <c r="M23" s="201">
        <v>14476.799999999996</v>
      </c>
    </row>
    <row r="24" spans="1:13" x14ac:dyDescent="0.3">
      <c r="A24" s="79" t="s">
        <v>139</v>
      </c>
      <c r="B24" s="200">
        <v>3543.5</v>
      </c>
      <c r="C24" s="200">
        <v>4633.7</v>
      </c>
      <c r="D24" s="200">
        <v>4724.2</v>
      </c>
      <c r="E24" s="200">
        <v>6221.2000000000007</v>
      </c>
      <c r="F24" s="293">
        <v>7549.0000000000009</v>
      </c>
      <c r="G24" s="200">
        <v>9439.5</v>
      </c>
      <c r="H24" s="200">
        <v>10989.700000000003</v>
      </c>
      <c r="I24" s="200">
        <v>13136.500000000002</v>
      </c>
      <c r="J24" s="200">
        <v>14674.8</v>
      </c>
      <c r="K24" s="200">
        <v>16157.500000000002</v>
      </c>
      <c r="L24" s="200"/>
      <c r="M24" s="201"/>
    </row>
    <row r="25" spans="1:13" x14ac:dyDescent="0.3">
      <c r="A25" s="79" t="s">
        <v>140</v>
      </c>
      <c r="B25" s="200">
        <v>-157.20000000000005</v>
      </c>
      <c r="C25" s="200">
        <v>-243.29999999999995</v>
      </c>
      <c r="D25" s="200">
        <v>-804.2</v>
      </c>
      <c r="E25" s="200">
        <v>-664.90000000000009</v>
      </c>
      <c r="F25" s="200">
        <v>-560.4</v>
      </c>
      <c r="G25" s="200">
        <v>-823.80000000000007</v>
      </c>
      <c r="H25" s="200">
        <v>-886.59999999999991</v>
      </c>
      <c r="I25" s="200">
        <v>-902.89999999999986</v>
      </c>
      <c r="J25" s="200">
        <v>-1002.9999999999998</v>
      </c>
      <c r="K25" s="200">
        <v>-1038.9999999999998</v>
      </c>
      <c r="L25" s="200">
        <v>14566.4</v>
      </c>
      <c r="M25" s="201">
        <v>11938</v>
      </c>
    </row>
    <row r="26" spans="1:13" x14ac:dyDescent="0.3">
      <c r="A26" s="79" t="s">
        <v>141</v>
      </c>
      <c r="B26" s="200">
        <v>-582.1</v>
      </c>
      <c r="C26" s="200">
        <v>275.5</v>
      </c>
      <c r="D26" s="200">
        <v>796</v>
      </c>
      <c r="E26" s="200">
        <v>-363.1</v>
      </c>
      <c r="F26" s="200">
        <v>2633</v>
      </c>
      <c r="G26" s="200">
        <v>646.09999999999991</v>
      </c>
      <c r="H26" s="200">
        <v>37.200000000000045</v>
      </c>
      <c r="I26" s="200">
        <v>-31.700000000000045</v>
      </c>
      <c r="J26" s="200">
        <v>859.3</v>
      </c>
      <c r="K26" s="200">
        <v>-775.80000000000007</v>
      </c>
      <c r="L26" s="200">
        <v>-639.20000000000005</v>
      </c>
      <c r="M26" s="201">
        <v>-853.5</v>
      </c>
    </row>
    <row r="27" spans="1:13" x14ac:dyDescent="0.3">
      <c r="A27" s="79" t="s">
        <v>142</v>
      </c>
      <c r="B27" s="200">
        <v>1535.6</v>
      </c>
      <c r="C27" s="200">
        <v>457</v>
      </c>
      <c r="D27" s="200">
        <v>210.29999999999995</v>
      </c>
      <c r="E27" s="200">
        <v>35.299999999999955</v>
      </c>
      <c r="F27" s="200">
        <v>-213.09999999999991</v>
      </c>
      <c r="G27" s="200">
        <v>58.299999999999955</v>
      </c>
      <c r="H27" s="200">
        <v>803.90000000000009</v>
      </c>
      <c r="I27" s="200">
        <v>443</v>
      </c>
      <c r="J27" s="200">
        <v>355.29999999999995</v>
      </c>
      <c r="K27" s="200">
        <v>135.20000000000005</v>
      </c>
      <c r="L27" s="200">
        <v>1887.1999999999998</v>
      </c>
      <c r="M27" s="201">
        <v>225.20000000000005</v>
      </c>
    </row>
    <row r="28" spans="1:13" x14ac:dyDescent="0.3">
      <c r="A28" s="79" t="s">
        <v>143</v>
      </c>
      <c r="B28" s="217">
        <v>18260</v>
      </c>
      <c r="C28" s="215">
        <v>18260</v>
      </c>
      <c r="D28" s="215">
        <v>18260</v>
      </c>
      <c r="E28" s="215">
        <v>18262.599999999999</v>
      </c>
      <c r="F28" s="200">
        <v>18271.099999999999</v>
      </c>
      <c r="G28" s="215">
        <v>18281.599999999999</v>
      </c>
      <c r="H28" s="215">
        <v>18281.599999999999</v>
      </c>
      <c r="I28" s="215">
        <v>18281.599999999999</v>
      </c>
      <c r="J28" s="215">
        <v>18287.099999999999</v>
      </c>
      <c r="K28" s="215">
        <v>18287.099999999999</v>
      </c>
      <c r="L28" s="217">
        <v>18287.099999999999</v>
      </c>
      <c r="M28" s="223">
        <v>17038.599999999999</v>
      </c>
    </row>
    <row r="29" spans="1:13" x14ac:dyDescent="0.3">
      <c r="A29" s="79" t="s">
        <v>144</v>
      </c>
      <c r="B29" s="224">
        <v>-4074.3999999999996</v>
      </c>
      <c r="C29" s="215">
        <v>-1588.8999999999978</v>
      </c>
      <c r="D29" s="215">
        <v>3671.2999999999993</v>
      </c>
      <c r="E29" s="215">
        <v>3881.7000000000007</v>
      </c>
      <c r="F29" s="215">
        <v>8454</v>
      </c>
      <c r="G29" s="215">
        <v>13877.899999999998</v>
      </c>
      <c r="H29" s="215">
        <v>18298.199999999997</v>
      </c>
      <c r="I29" s="215">
        <v>22024</v>
      </c>
      <c r="J29" s="215">
        <v>20612.199999999997</v>
      </c>
      <c r="K29" s="215">
        <v>29763.5</v>
      </c>
      <c r="L29" s="217">
        <v>28676.1</v>
      </c>
      <c r="M29" s="223">
        <v>13323.8</v>
      </c>
    </row>
    <row r="30" spans="1:13" x14ac:dyDescent="0.3">
      <c r="A30" s="175" t="s">
        <v>57</v>
      </c>
      <c r="B30" s="207">
        <v>52040.800000000003</v>
      </c>
      <c r="C30" s="208">
        <v>66451.399999999994</v>
      </c>
      <c r="D30" s="208">
        <v>54606.000000000015</v>
      </c>
      <c r="E30" s="208">
        <v>53287.400000000023</v>
      </c>
      <c r="F30" s="208">
        <v>52518.199999999983</v>
      </c>
      <c r="G30" s="208">
        <v>80369.799999999959</v>
      </c>
      <c r="H30" s="208">
        <v>63850.400000000081</v>
      </c>
      <c r="I30" s="208">
        <v>42452.899999999907</v>
      </c>
      <c r="J30" s="208">
        <v>63588.099999999977</v>
      </c>
      <c r="K30" s="208">
        <v>59908.900000000081</v>
      </c>
      <c r="L30" s="209">
        <v>50132.400000000023</v>
      </c>
      <c r="M30" s="210">
        <v>-188694.59999999998</v>
      </c>
    </row>
    <row r="31" spans="1:13" x14ac:dyDescent="0.3">
      <c r="A31" s="178" t="s">
        <v>58</v>
      </c>
      <c r="B31" s="211">
        <v>-52040.800000000003</v>
      </c>
      <c r="C31" s="212">
        <v>-66451.400000000009</v>
      </c>
      <c r="D31" s="212">
        <v>-54606.000000000007</v>
      </c>
      <c r="E31" s="212">
        <v>-53287.4</v>
      </c>
      <c r="F31" s="212">
        <v>-52518.200000000004</v>
      </c>
      <c r="G31" s="212">
        <v>-80369.799999999959</v>
      </c>
      <c r="H31" s="212">
        <v>-63850.399999999994</v>
      </c>
      <c r="I31" s="212">
        <v>-42452.909999999989</v>
      </c>
      <c r="J31" s="212">
        <v>-63588.07000000008</v>
      </c>
      <c r="K31" s="212">
        <v>-59908.869999999937</v>
      </c>
      <c r="L31" s="213">
        <v>-50132.369999999915</v>
      </c>
      <c r="M31" s="214">
        <v>188694.60000000003</v>
      </c>
    </row>
    <row r="32" spans="1:13" x14ac:dyDescent="0.3">
      <c r="A32" s="183" t="s">
        <v>145</v>
      </c>
      <c r="B32" s="215">
        <v>-57586.8</v>
      </c>
      <c r="C32" s="215">
        <v>-73610.7</v>
      </c>
      <c r="D32" s="215">
        <v>-69446.400000000009</v>
      </c>
      <c r="E32" s="215">
        <v>-68994.600000000006</v>
      </c>
      <c r="F32" s="215">
        <v>-69657.400000000009</v>
      </c>
      <c r="G32" s="215">
        <v>-102967.69999999997</v>
      </c>
      <c r="H32" s="215">
        <v>-86486.7</v>
      </c>
      <c r="I32" s="215">
        <v>-61135.00999999998</v>
      </c>
      <c r="J32" s="215">
        <v>-89988.170000000086</v>
      </c>
      <c r="K32" s="215">
        <v>-89708.16999999994</v>
      </c>
      <c r="L32" s="215">
        <v>-91492.469999999914</v>
      </c>
      <c r="M32" s="216">
        <v>137947.9</v>
      </c>
    </row>
    <row r="33" spans="1:13" x14ac:dyDescent="0.3">
      <c r="A33" s="184" t="s">
        <v>146</v>
      </c>
      <c r="B33" s="217">
        <v>0</v>
      </c>
      <c r="C33" s="217">
        <v>0</v>
      </c>
      <c r="D33" s="217">
        <v>0</v>
      </c>
      <c r="E33" s="217">
        <v>0</v>
      </c>
      <c r="F33" s="215">
        <v>0</v>
      </c>
      <c r="G33" s="217">
        <v>0</v>
      </c>
      <c r="H33" s="217">
        <v>500</v>
      </c>
      <c r="I33" s="217">
        <v>12246.69</v>
      </c>
      <c r="J33" s="217">
        <v>30254.13</v>
      </c>
      <c r="K33" s="217">
        <v>58256.53</v>
      </c>
      <c r="L33" s="217">
        <v>63337.729999999996</v>
      </c>
      <c r="M33" s="216">
        <v>88337.700000000012</v>
      </c>
    </row>
    <row r="34" spans="1:13" x14ac:dyDescent="0.3">
      <c r="A34" s="173" t="s">
        <v>147</v>
      </c>
      <c r="B34" s="217">
        <v>0</v>
      </c>
      <c r="C34" s="217">
        <v>0</v>
      </c>
      <c r="D34" s="217">
        <v>0</v>
      </c>
      <c r="E34" s="217">
        <v>0</v>
      </c>
      <c r="F34" s="217">
        <v>0</v>
      </c>
      <c r="G34" s="217">
        <v>0</v>
      </c>
      <c r="H34" s="217">
        <v>500</v>
      </c>
      <c r="I34" s="217">
        <v>5000</v>
      </c>
      <c r="J34" s="217">
        <v>13000</v>
      </c>
      <c r="K34" s="217">
        <v>23000</v>
      </c>
      <c r="L34" s="217">
        <v>28000</v>
      </c>
      <c r="M34" s="216">
        <v>33000</v>
      </c>
    </row>
    <row r="35" spans="1:13" x14ac:dyDescent="0.3">
      <c r="A35" s="173" t="s">
        <v>148</v>
      </c>
      <c r="B35" s="217">
        <v>0</v>
      </c>
      <c r="C35" s="217">
        <v>0</v>
      </c>
      <c r="D35" s="217">
        <v>0</v>
      </c>
      <c r="E35" s="217">
        <v>0</v>
      </c>
      <c r="F35" s="217">
        <v>0</v>
      </c>
      <c r="G35" s="217">
        <v>0</v>
      </c>
      <c r="H35" s="217">
        <v>0</v>
      </c>
      <c r="I35" s="217">
        <v>7000</v>
      </c>
      <c r="J35" s="217">
        <v>17000</v>
      </c>
      <c r="K35" s="217">
        <v>35000</v>
      </c>
      <c r="L35" s="217">
        <v>35000</v>
      </c>
      <c r="M35" s="216">
        <v>55000</v>
      </c>
    </row>
    <row r="36" spans="1:13" x14ac:dyDescent="0.3">
      <c r="A36" s="173" t="s">
        <v>149</v>
      </c>
      <c r="B36" s="217">
        <v>0</v>
      </c>
      <c r="C36" s="217">
        <v>0</v>
      </c>
      <c r="D36" s="217">
        <v>0</v>
      </c>
      <c r="E36" s="217">
        <v>0</v>
      </c>
      <c r="F36" s="217">
        <v>0</v>
      </c>
      <c r="G36" s="217">
        <v>0</v>
      </c>
      <c r="H36" s="217">
        <v>0</v>
      </c>
      <c r="I36" s="217">
        <v>0</v>
      </c>
      <c r="J36" s="217">
        <v>0</v>
      </c>
      <c r="K36" s="217">
        <v>0</v>
      </c>
      <c r="L36" s="217">
        <v>0</v>
      </c>
      <c r="M36" s="216">
        <v>0</v>
      </c>
    </row>
    <row r="37" spans="1:13" x14ac:dyDescent="0.3">
      <c r="A37" s="173" t="s">
        <v>150</v>
      </c>
      <c r="B37" s="217">
        <v>0</v>
      </c>
      <c r="C37" s="217">
        <v>0</v>
      </c>
      <c r="D37" s="217">
        <v>0</v>
      </c>
      <c r="E37" s="217">
        <v>0</v>
      </c>
      <c r="F37" s="217">
        <v>0</v>
      </c>
      <c r="G37" s="217">
        <v>0</v>
      </c>
      <c r="H37" s="217">
        <v>0</v>
      </c>
      <c r="I37" s="217">
        <v>204.43</v>
      </c>
      <c r="J37" s="217">
        <v>204.43</v>
      </c>
      <c r="K37" s="217">
        <v>204.43</v>
      </c>
      <c r="L37" s="217">
        <v>285.63</v>
      </c>
      <c r="M37" s="216">
        <v>285.60000000000002</v>
      </c>
    </row>
    <row r="38" spans="1:13" x14ac:dyDescent="0.3">
      <c r="A38" s="173" t="s">
        <v>151</v>
      </c>
      <c r="B38" s="217">
        <v>0</v>
      </c>
      <c r="C38" s="217">
        <v>0</v>
      </c>
      <c r="D38" s="217">
        <v>0</v>
      </c>
      <c r="E38" s="217">
        <v>0</v>
      </c>
      <c r="F38" s="217">
        <v>0</v>
      </c>
      <c r="G38" s="217">
        <v>0</v>
      </c>
      <c r="H38" s="217">
        <v>0</v>
      </c>
      <c r="I38" s="217">
        <v>42.26</v>
      </c>
      <c r="J38" s="217">
        <v>49.7</v>
      </c>
      <c r="K38" s="217">
        <v>52.1</v>
      </c>
      <c r="L38" s="217">
        <v>52.1</v>
      </c>
      <c r="M38" s="216">
        <v>52.1</v>
      </c>
    </row>
    <row r="39" spans="1:13" x14ac:dyDescent="0.3">
      <c r="A39" s="184" t="s">
        <v>152</v>
      </c>
      <c r="B39" s="217">
        <v>-57593</v>
      </c>
      <c r="C39" s="217">
        <v>-73518.8</v>
      </c>
      <c r="D39" s="217">
        <v>-69244.100000000006</v>
      </c>
      <c r="E39" s="217">
        <v>-68585</v>
      </c>
      <c r="F39" s="217">
        <v>-71757.200000000012</v>
      </c>
      <c r="G39" s="217">
        <v>-102575.79999999997</v>
      </c>
      <c r="H39" s="217">
        <v>-86592.9</v>
      </c>
      <c r="I39" s="217">
        <v>-80693.499999999985</v>
      </c>
      <c r="J39" s="217">
        <v>-119642.60000000009</v>
      </c>
      <c r="K39" s="217">
        <v>-147330.99999999994</v>
      </c>
      <c r="L39" s="217">
        <v>-154054.49999999991</v>
      </c>
      <c r="M39" s="216">
        <v>50418.5</v>
      </c>
    </row>
    <row r="40" spans="1:13" x14ac:dyDescent="0.3">
      <c r="A40" s="185" t="s">
        <v>153</v>
      </c>
      <c r="B40" s="217">
        <v>6.2</v>
      </c>
      <c r="C40" s="217">
        <v>-91.9</v>
      </c>
      <c r="D40" s="217">
        <v>-202.3</v>
      </c>
      <c r="E40" s="217">
        <v>-409.6</v>
      </c>
      <c r="F40" s="217">
        <v>2099.8000000000002</v>
      </c>
      <c r="G40" s="217">
        <v>-391.9</v>
      </c>
      <c r="H40" s="217">
        <v>-393.8</v>
      </c>
      <c r="I40" s="217">
        <v>7311.7999999999993</v>
      </c>
      <c r="J40" s="217">
        <v>-599.70000000000073</v>
      </c>
      <c r="K40" s="217">
        <v>-633.69999999999709</v>
      </c>
      <c r="L40" s="217">
        <v>-775.69999999999709</v>
      </c>
      <c r="M40" s="216">
        <v>-808.3</v>
      </c>
    </row>
    <row r="41" spans="1:13" x14ac:dyDescent="0.3">
      <c r="A41" s="183" t="s">
        <v>154</v>
      </c>
      <c r="B41" s="217">
        <v>0</v>
      </c>
      <c r="C41" s="217">
        <v>33.9</v>
      </c>
      <c r="D41" s="217">
        <v>33.9</v>
      </c>
      <c r="E41" s="217">
        <v>33.9</v>
      </c>
      <c r="F41" s="217">
        <v>33.9</v>
      </c>
      <c r="G41" s="217">
        <v>1112.8</v>
      </c>
      <c r="H41" s="217">
        <v>1112.8</v>
      </c>
      <c r="I41" s="217">
        <v>1118.7</v>
      </c>
      <c r="J41" s="217">
        <v>1118.7</v>
      </c>
      <c r="K41" s="217">
        <v>1124.3</v>
      </c>
      <c r="L41" s="217">
        <v>1590.4</v>
      </c>
      <c r="M41" s="216">
        <v>2940.2</v>
      </c>
    </row>
    <row r="42" spans="1:13" ht="15" thickBot="1" x14ac:dyDescent="0.35">
      <c r="A42" s="186" t="s">
        <v>155</v>
      </c>
      <c r="B42" s="218">
        <v>5546</v>
      </c>
      <c r="C42" s="218">
        <v>7125.3999999999978</v>
      </c>
      <c r="D42" s="218">
        <v>14806.499999999996</v>
      </c>
      <c r="E42" s="218">
        <v>15673.3</v>
      </c>
      <c r="F42" s="218">
        <v>17105.3</v>
      </c>
      <c r="G42" s="218">
        <v>21485.100000000002</v>
      </c>
      <c r="H42" s="218">
        <v>21523.500000000004</v>
      </c>
      <c r="I42" s="218">
        <v>17563.399999999998</v>
      </c>
      <c r="J42" s="218">
        <v>25281.400000000009</v>
      </c>
      <c r="K42" s="218">
        <v>28675.000000000004</v>
      </c>
      <c r="L42" s="218">
        <v>39769.699999999997</v>
      </c>
      <c r="M42" s="219">
        <v>47806.5</v>
      </c>
    </row>
    <row r="43" spans="1:13" ht="32.4" customHeight="1" thickTop="1" x14ac:dyDescent="0.3">
      <c r="A43" s="323" t="s">
        <v>157</v>
      </c>
      <c r="B43" s="318"/>
      <c r="C43" s="318"/>
      <c r="D43" s="318"/>
      <c r="E43" s="318"/>
      <c r="F43" s="318"/>
      <c r="G43" s="318"/>
      <c r="H43" s="318"/>
      <c r="I43" s="318"/>
      <c r="J43" s="318"/>
      <c r="K43" s="318"/>
      <c r="L43" s="318"/>
      <c r="M43" s="318"/>
    </row>
    <row r="44" spans="1:13" x14ac:dyDescent="0.3">
      <c r="A44" s="318" t="s">
        <v>121</v>
      </c>
      <c r="B44" s="318"/>
      <c r="C44" s="318"/>
      <c r="D44" s="318"/>
      <c r="E44" s="318"/>
      <c r="F44" s="318"/>
      <c r="G44" s="318"/>
      <c r="H44" s="318"/>
      <c r="I44" s="318"/>
      <c r="J44" s="318"/>
      <c r="K44" s="318"/>
      <c r="L44" s="318"/>
      <c r="M44" s="318"/>
    </row>
    <row r="45" spans="1:13" x14ac:dyDescent="0.3">
      <c r="A45" s="318" t="s">
        <v>122</v>
      </c>
      <c r="B45" s="318"/>
      <c r="C45" s="318"/>
      <c r="D45" s="318"/>
      <c r="E45" s="318"/>
      <c r="F45" s="318"/>
      <c r="G45" s="318"/>
      <c r="H45" s="318"/>
      <c r="I45" s="318"/>
      <c r="J45" s="318"/>
      <c r="K45" s="318"/>
      <c r="L45" s="318"/>
      <c r="M45" s="318"/>
    </row>
    <row r="46" spans="1:13" x14ac:dyDescent="0.3">
      <c r="A46" s="318" t="s">
        <v>123</v>
      </c>
      <c r="B46" s="318"/>
      <c r="C46" s="318"/>
      <c r="D46" s="318"/>
      <c r="E46" s="318"/>
      <c r="F46" s="318"/>
      <c r="G46" s="318"/>
      <c r="H46" s="318"/>
      <c r="I46" s="318"/>
      <c r="J46" s="318"/>
      <c r="K46" s="318"/>
      <c r="L46" s="318"/>
      <c r="M46" s="318"/>
    </row>
    <row r="47" spans="1:13" x14ac:dyDescent="0.3">
      <c r="A47" s="318" t="s">
        <v>124</v>
      </c>
      <c r="B47" s="318"/>
      <c r="C47" s="318"/>
      <c r="D47" s="318"/>
      <c r="E47" s="318"/>
      <c r="F47" s="318"/>
      <c r="G47" s="318"/>
      <c r="H47" s="318"/>
      <c r="I47" s="318"/>
      <c r="J47" s="318"/>
      <c r="K47" s="318"/>
      <c r="L47" s="318"/>
      <c r="M47" s="318"/>
    </row>
    <row r="48" spans="1:13" x14ac:dyDescent="0.3">
      <c r="A48" s="318" t="s">
        <v>126</v>
      </c>
      <c r="B48" s="318"/>
      <c r="C48" s="318"/>
      <c r="D48" s="318"/>
      <c r="E48" s="318"/>
      <c r="F48" s="318"/>
      <c r="G48" s="318"/>
      <c r="H48" s="318"/>
      <c r="I48" s="318"/>
      <c r="J48" s="318"/>
      <c r="K48" s="318"/>
      <c r="L48" s="318"/>
      <c r="M48" s="318"/>
    </row>
  </sheetData>
  <mergeCells count="11">
    <mergeCell ref="A1:M1"/>
    <mergeCell ref="A3:M3"/>
    <mergeCell ref="A4:A5"/>
    <mergeCell ref="B4:M4"/>
    <mergeCell ref="A43:M43"/>
    <mergeCell ref="A45:M45"/>
    <mergeCell ref="A46:M46"/>
    <mergeCell ref="A47:M47"/>
    <mergeCell ref="A48:M48"/>
    <mergeCell ref="A2:M2"/>
    <mergeCell ref="A44:M44"/>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7"/>
  <sheetViews>
    <sheetView topLeftCell="A40" workbookViewId="0">
      <selection activeCell="N12" sqref="N12"/>
    </sheetView>
  </sheetViews>
  <sheetFormatPr defaultRowHeight="14.4" x14ac:dyDescent="0.3"/>
  <cols>
    <col min="1" max="1" width="26.5546875" customWidth="1"/>
    <col min="2" max="2" width="11.21875" customWidth="1"/>
    <col min="13" max="13" width="11.77734375" customWidth="1"/>
  </cols>
  <sheetData>
    <row r="1" spans="1:13" ht="22.8" x14ac:dyDescent="0.4">
      <c r="A1" s="319" t="s">
        <v>158</v>
      </c>
      <c r="B1" s="319"/>
      <c r="C1" s="319"/>
      <c r="D1" s="319"/>
      <c r="E1" s="319"/>
      <c r="F1" s="319"/>
      <c r="G1" s="319"/>
      <c r="H1" s="319"/>
      <c r="I1" s="319"/>
      <c r="J1" s="319"/>
      <c r="K1" s="319"/>
      <c r="L1" s="319"/>
      <c r="M1" s="319"/>
    </row>
    <row r="3" spans="1:13" ht="15" thickBot="1" x14ac:dyDescent="0.35">
      <c r="A3" s="316" t="s">
        <v>0</v>
      </c>
      <c r="B3" s="316"/>
      <c r="C3" s="316"/>
      <c r="D3" s="316"/>
      <c r="E3" s="316"/>
      <c r="F3" s="316"/>
      <c r="G3" s="316"/>
      <c r="H3" s="316"/>
      <c r="I3" s="316"/>
      <c r="J3" s="316"/>
      <c r="K3" s="316"/>
      <c r="L3" s="316"/>
      <c r="M3" s="316"/>
    </row>
    <row r="4" spans="1:13" ht="15" thickTop="1" x14ac:dyDescent="0.3">
      <c r="A4" s="327" t="s">
        <v>1</v>
      </c>
      <c r="B4" s="329" t="s">
        <v>238</v>
      </c>
      <c r="C4" s="329"/>
      <c r="D4" s="329"/>
      <c r="E4" s="329"/>
      <c r="F4" s="329"/>
      <c r="G4" s="329"/>
      <c r="H4" s="329"/>
      <c r="I4" s="329"/>
      <c r="J4" s="329"/>
      <c r="K4" s="329"/>
      <c r="L4" s="329"/>
      <c r="M4" s="330"/>
    </row>
    <row r="5" spans="1:13" ht="15" thickBot="1" x14ac:dyDescent="0.35">
      <c r="A5" s="328"/>
      <c r="B5" s="194" t="s">
        <v>6</v>
      </c>
      <c r="C5" s="194" t="s">
        <v>7</v>
      </c>
      <c r="D5" s="194" t="s">
        <v>8</v>
      </c>
      <c r="E5" s="194" t="s">
        <v>9</v>
      </c>
      <c r="F5" s="194" t="s">
        <v>10</v>
      </c>
      <c r="G5" s="194" t="s">
        <v>11</v>
      </c>
      <c r="H5" s="194" t="s">
        <v>12</v>
      </c>
      <c r="I5" s="194" t="s">
        <v>13</v>
      </c>
      <c r="J5" s="194" t="s">
        <v>14</v>
      </c>
      <c r="K5" s="194" t="s">
        <v>15</v>
      </c>
      <c r="L5" s="238" t="s">
        <v>16</v>
      </c>
      <c r="M5" s="239" t="s">
        <v>17</v>
      </c>
    </row>
    <row r="6" spans="1:13" ht="15" thickTop="1" x14ac:dyDescent="0.3">
      <c r="A6" s="175" t="s">
        <v>113</v>
      </c>
      <c r="B6" s="196">
        <v>18572</v>
      </c>
      <c r="C6" s="197">
        <v>72376.100000000006</v>
      </c>
      <c r="D6" s="197">
        <v>138836</v>
      </c>
      <c r="E6" s="197">
        <v>176703</v>
      </c>
      <c r="F6" s="197">
        <v>256299.00000000003</v>
      </c>
      <c r="G6" s="197">
        <v>364946.2</v>
      </c>
      <c r="H6" s="197">
        <v>428883.5</v>
      </c>
      <c r="I6" s="197">
        <v>506551</v>
      </c>
      <c r="J6" s="197">
        <v>643636.39999999991</v>
      </c>
      <c r="K6" s="197">
        <v>727560.3</v>
      </c>
      <c r="L6" s="233">
        <v>832040.4</v>
      </c>
      <c r="M6" s="237">
        <v>1066175.4000000001</v>
      </c>
    </row>
    <row r="7" spans="1:13" x14ac:dyDescent="0.3">
      <c r="A7" s="171" t="s">
        <v>131</v>
      </c>
      <c r="B7" s="199">
        <v>18456.7</v>
      </c>
      <c r="C7" s="199">
        <v>70256.400000000009</v>
      </c>
      <c r="D7" s="199">
        <v>126351.7</v>
      </c>
      <c r="E7" s="199">
        <v>152118.29999999999</v>
      </c>
      <c r="F7" s="199">
        <v>222616.40000000002</v>
      </c>
      <c r="G7" s="199">
        <v>303332.5</v>
      </c>
      <c r="H7" s="199">
        <v>349753.7</v>
      </c>
      <c r="I7" s="199">
        <v>389672.5</v>
      </c>
      <c r="J7" s="199">
        <v>491298.79999999993</v>
      </c>
      <c r="K7" s="199">
        <v>547221.6</v>
      </c>
      <c r="L7" s="199">
        <v>607723.69999999995</v>
      </c>
      <c r="M7" s="31">
        <v>693457.20000000007</v>
      </c>
    </row>
    <row r="8" spans="1:13" x14ac:dyDescent="0.3">
      <c r="A8" s="173" t="s">
        <v>132</v>
      </c>
      <c r="B8" s="200">
        <v>18453.7</v>
      </c>
      <c r="C8" s="200">
        <v>69300.800000000003</v>
      </c>
      <c r="D8" s="200">
        <v>122514.5</v>
      </c>
      <c r="E8" s="200">
        <v>146033.29999999999</v>
      </c>
      <c r="F8" s="200">
        <v>214915.7</v>
      </c>
      <c r="G8" s="200">
        <v>292631.09999999998</v>
      </c>
      <c r="H8" s="200">
        <v>328130.2</v>
      </c>
      <c r="I8" s="200">
        <v>357489.3</v>
      </c>
      <c r="J8" s="200">
        <v>449843.6</v>
      </c>
      <c r="K8" s="200">
        <v>501074.3</v>
      </c>
      <c r="L8" s="200">
        <v>561025.19999999995</v>
      </c>
      <c r="M8" s="201">
        <v>635885.30000000005</v>
      </c>
    </row>
    <row r="9" spans="1:13" x14ac:dyDescent="0.3">
      <c r="A9" s="173" t="s">
        <v>133</v>
      </c>
      <c r="B9" s="200">
        <v>0</v>
      </c>
      <c r="C9" s="200">
        <v>499.1</v>
      </c>
      <c r="D9" s="200">
        <v>2404.9</v>
      </c>
      <c r="E9" s="200">
        <v>3791.3</v>
      </c>
      <c r="F9" s="200">
        <v>4687.8</v>
      </c>
      <c r="G9" s="200">
        <v>5897.5</v>
      </c>
      <c r="H9" s="200">
        <v>14308.3</v>
      </c>
      <c r="I9" s="200">
        <v>17290.599999999999</v>
      </c>
      <c r="J9" s="200">
        <v>23956.799999999999</v>
      </c>
      <c r="K9" s="200">
        <v>25895.899999999998</v>
      </c>
      <c r="L9" s="200">
        <v>24880.899999999998</v>
      </c>
      <c r="M9" s="201">
        <v>32757.8</v>
      </c>
    </row>
    <row r="10" spans="1:13" x14ac:dyDescent="0.3">
      <c r="A10" s="173" t="s">
        <v>134</v>
      </c>
      <c r="B10" s="200">
        <v>3</v>
      </c>
      <c r="C10" s="200">
        <v>456.5</v>
      </c>
      <c r="D10" s="200">
        <v>1432.3</v>
      </c>
      <c r="E10" s="200">
        <v>2293.6999999999998</v>
      </c>
      <c r="F10" s="200">
        <v>3012.8999999999996</v>
      </c>
      <c r="G10" s="200">
        <v>4803.8999999999996</v>
      </c>
      <c r="H10" s="200">
        <v>7315.2</v>
      </c>
      <c r="I10" s="200">
        <v>14892.6</v>
      </c>
      <c r="J10" s="200">
        <v>17498.400000000001</v>
      </c>
      <c r="K10" s="200">
        <v>20251.400000000001</v>
      </c>
      <c r="L10" s="200">
        <v>21817.599999999999</v>
      </c>
      <c r="M10" s="201">
        <v>24814.1</v>
      </c>
    </row>
    <row r="11" spans="1:13" x14ac:dyDescent="0.3">
      <c r="A11" s="171" t="s">
        <v>135</v>
      </c>
      <c r="B11" s="199">
        <v>115.3</v>
      </c>
      <c r="C11" s="199">
        <v>1548.8999999999999</v>
      </c>
      <c r="D11" s="199">
        <v>11641</v>
      </c>
      <c r="E11" s="199">
        <v>17861.2</v>
      </c>
      <c r="F11" s="199">
        <v>24790.899999999998</v>
      </c>
      <c r="G11" s="199">
        <v>42723.30000000001</v>
      </c>
      <c r="H11" s="199">
        <v>60084.3</v>
      </c>
      <c r="I11" s="199">
        <v>86437.5</v>
      </c>
      <c r="J11" s="199">
        <v>108958.90000000001</v>
      </c>
      <c r="K11" s="199">
        <v>128477.40000000001</v>
      </c>
      <c r="L11" s="199">
        <v>151879.30000000002</v>
      </c>
      <c r="M11" s="31">
        <v>263547.40000000002</v>
      </c>
    </row>
    <row r="12" spans="1:13" x14ac:dyDescent="0.3">
      <c r="A12" s="173" t="s">
        <v>132</v>
      </c>
      <c r="B12" s="200">
        <v>104.8</v>
      </c>
      <c r="C12" s="200">
        <v>1471</v>
      </c>
      <c r="D12" s="200">
        <v>9091.2999999999993</v>
      </c>
      <c r="E12" s="200">
        <v>13696.5</v>
      </c>
      <c r="F12" s="200">
        <v>18920.8</v>
      </c>
      <c r="G12" s="200">
        <v>33593.5</v>
      </c>
      <c r="H12" s="200">
        <v>47616.5</v>
      </c>
      <c r="I12" s="200">
        <v>69728.600000000006</v>
      </c>
      <c r="J12" s="200">
        <v>87240.9</v>
      </c>
      <c r="K12" s="200">
        <v>102554</v>
      </c>
      <c r="L12" s="200">
        <v>121138.7</v>
      </c>
      <c r="M12" s="201">
        <v>216396.1</v>
      </c>
    </row>
    <row r="13" spans="1:13" x14ac:dyDescent="0.3">
      <c r="A13" s="173" t="s">
        <v>133</v>
      </c>
      <c r="B13" s="200">
        <v>0.3</v>
      </c>
      <c r="C13" s="200">
        <v>51.1</v>
      </c>
      <c r="D13" s="200">
        <v>2189.4</v>
      </c>
      <c r="E13" s="200">
        <v>3487.8</v>
      </c>
      <c r="F13" s="200">
        <v>4942.7</v>
      </c>
      <c r="G13" s="200">
        <v>7459.6</v>
      </c>
      <c r="H13" s="200">
        <v>10370</v>
      </c>
      <c r="I13" s="200">
        <v>13849.1</v>
      </c>
      <c r="J13" s="200">
        <v>18079.2</v>
      </c>
      <c r="K13" s="200">
        <v>21881.4</v>
      </c>
      <c r="L13" s="200">
        <v>25875.5</v>
      </c>
      <c r="M13" s="201">
        <v>39922.9</v>
      </c>
    </row>
    <row r="14" spans="1:13" x14ac:dyDescent="0.3">
      <c r="A14" s="173" t="s">
        <v>134</v>
      </c>
      <c r="B14" s="200">
        <v>10.199999999999999</v>
      </c>
      <c r="C14" s="200">
        <v>26.8</v>
      </c>
      <c r="D14" s="200">
        <v>360.3</v>
      </c>
      <c r="E14" s="200">
        <v>676.9</v>
      </c>
      <c r="F14" s="200">
        <v>927.4</v>
      </c>
      <c r="G14" s="200">
        <v>1670.2</v>
      </c>
      <c r="H14" s="200">
        <v>2097.8000000000002</v>
      </c>
      <c r="I14" s="200">
        <v>2859.8</v>
      </c>
      <c r="J14" s="200">
        <v>3638.8</v>
      </c>
      <c r="K14" s="200">
        <v>4042</v>
      </c>
      <c r="L14" s="200">
        <v>4865.0999999999995</v>
      </c>
      <c r="M14" s="201">
        <v>7228.4</v>
      </c>
    </row>
    <row r="15" spans="1:13" x14ac:dyDescent="0.3">
      <c r="A15" s="171" t="s">
        <v>136</v>
      </c>
      <c r="B15" s="199">
        <v>0</v>
      </c>
      <c r="C15" s="199">
        <v>570.79999999999995</v>
      </c>
      <c r="D15" s="199">
        <v>843.3</v>
      </c>
      <c r="E15" s="199">
        <v>6723.5</v>
      </c>
      <c r="F15" s="199">
        <v>8891.7000000000007</v>
      </c>
      <c r="G15" s="199">
        <v>18890.400000000001</v>
      </c>
      <c r="H15" s="199">
        <v>19045.5</v>
      </c>
      <c r="I15" s="199">
        <v>30441</v>
      </c>
      <c r="J15" s="199">
        <v>43378.7</v>
      </c>
      <c r="K15" s="199">
        <v>51861.3</v>
      </c>
      <c r="L15" s="199">
        <v>72437.400000000009</v>
      </c>
      <c r="M15" s="31">
        <v>109170.8</v>
      </c>
    </row>
    <row r="16" spans="1:13" x14ac:dyDescent="0.3">
      <c r="A16" s="173" t="s">
        <v>132</v>
      </c>
      <c r="B16" s="200">
        <v>0</v>
      </c>
      <c r="C16" s="200">
        <v>570.79999999999995</v>
      </c>
      <c r="D16" s="200">
        <v>843.3</v>
      </c>
      <c r="E16" s="200">
        <v>6723.5</v>
      </c>
      <c r="F16" s="200">
        <v>8891.7000000000007</v>
      </c>
      <c r="G16" s="200">
        <v>17894.400000000001</v>
      </c>
      <c r="H16" s="200">
        <v>18049.5</v>
      </c>
      <c r="I16" s="200">
        <v>29445</v>
      </c>
      <c r="J16" s="200">
        <v>42382.7</v>
      </c>
      <c r="K16" s="200">
        <v>48781.8</v>
      </c>
      <c r="L16" s="200">
        <v>67589.600000000006</v>
      </c>
      <c r="M16" s="201">
        <v>103326.3</v>
      </c>
    </row>
    <row r="17" spans="1:13" x14ac:dyDescent="0.3">
      <c r="A17" s="173" t="s">
        <v>133</v>
      </c>
      <c r="B17" s="200">
        <v>0</v>
      </c>
      <c r="C17" s="200">
        <v>0</v>
      </c>
      <c r="D17" s="200">
        <v>0</v>
      </c>
      <c r="E17" s="200">
        <v>0</v>
      </c>
      <c r="F17" s="200">
        <v>0</v>
      </c>
      <c r="G17" s="200">
        <v>916</v>
      </c>
      <c r="H17" s="200">
        <v>916</v>
      </c>
      <c r="I17" s="200">
        <v>916</v>
      </c>
      <c r="J17" s="200">
        <v>916</v>
      </c>
      <c r="K17" s="200">
        <v>2745.4</v>
      </c>
      <c r="L17" s="200">
        <v>4513.7</v>
      </c>
      <c r="M17" s="201">
        <v>5510.4</v>
      </c>
    </row>
    <row r="18" spans="1:13" x14ac:dyDescent="0.3">
      <c r="A18" s="174" t="s">
        <v>134</v>
      </c>
      <c r="B18" s="202">
        <v>0</v>
      </c>
      <c r="C18" s="202">
        <v>0</v>
      </c>
      <c r="D18" s="202">
        <v>0</v>
      </c>
      <c r="E18" s="202">
        <v>0</v>
      </c>
      <c r="F18" s="202">
        <v>0</v>
      </c>
      <c r="G18" s="202">
        <v>80</v>
      </c>
      <c r="H18" s="202">
        <v>80</v>
      </c>
      <c r="I18" s="202">
        <v>80</v>
      </c>
      <c r="J18" s="202">
        <v>80</v>
      </c>
      <c r="K18" s="202">
        <v>334.1</v>
      </c>
      <c r="L18" s="202">
        <v>334.1</v>
      </c>
      <c r="M18" s="203">
        <v>334.1</v>
      </c>
    </row>
    <row r="19" spans="1:13" x14ac:dyDescent="0.3">
      <c r="A19" s="175" t="s">
        <v>82</v>
      </c>
      <c r="B19" s="204">
        <v>92585.4</v>
      </c>
      <c r="C19" s="204">
        <v>91558.5</v>
      </c>
      <c r="D19" s="204">
        <v>150469.59999999998</v>
      </c>
      <c r="E19" s="204">
        <v>208848.5</v>
      </c>
      <c r="F19" s="204">
        <v>261224.5</v>
      </c>
      <c r="G19" s="204">
        <v>329481</v>
      </c>
      <c r="H19" s="204">
        <v>402408.7</v>
      </c>
      <c r="I19" s="204">
        <v>452923.70000000007</v>
      </c>
      <c r="J19" s="204">
        <v>530890.30000000005</v>
      </c>
      <c r="K19" s="204">
        <v>589332.10000000009</v>
      </c>
      <c r="L19" s="204">
        <v>654216.70000000007</v>
      </c>
      <c r="M19" s="205">
        <v>760676.7</v>
      </c>
    </row>
    <row r="20" spans="1:13" x14ac:dyDescent="0.3">
      <c r="A20" s="75" t="s">
        <v>83</v>
      </c>
      <c r="B20" s="200">
        <v>46116.400000000009</v>
      </c>
      <c r="C20" s="200">
        <v>90208.6</v>
      </c>
      <c r="D20" s="200">
        <v>148171.1</v>
      </c>
      <c r="E20" s="200">
        <v>206065.6</v>
      </c>
      <c r="F20" s="200">
        <v>258240.5</v>
      </c>
      <c r="G20" s="200">
        <v>326308.59999999998</v>
      </c>
      <c r="H20" s="200">
        <v>398906.9</v>
      </c>
      <c r="I20" s="200">
        <v>449106.2</v>
      </c>
      <c r="J20" s="200">
        <v>526626.29999999993</v>
      </c>
      <c r="K20" s="200">
        <v>584739.69999999995</v>
      </c>
      <c r="L20" s="200">
        <v>648982.30000000005</v>
      </c>
      <c r="M20" s="201">
        <v>755156.29999999993</v>
      </c>
    </row>
    <row r="21" spans="1:13" x14ac:dyDescent="0.3">
      <c r="A21" s="173" t="s">
        <v>137</v>
      </c>
      <c r="B21" s="200">
        <v>45787.3</v>
      </c>
      <c r="C21" s="200">
        <v>88791.1</v>
      </c>
      <c r="D21" s="200">
        <v>139648.79999999999</v>
      </c>
      <c r="E21" s="200">
        <v>195425.6</v>
      </c>
      <c r="F21" s="200">
        <v>242972.2</v>
      </c>
      <c r="G21" s="200">
        <v>331206.8</v>
      </c>
      <c r="H21" s="200">
        <v>381343.2</v>
      </c>
      <c r="I21" s="200">
        <v>430057.9</v>
      </c>
      <c r="J21" s="200">
        <v>505903.3</v>
      </c>
      <c r="K21" s="200">
        <v>562536.6</v>
      </c>
      <c r="L21" s="200">
        <v>625774.5</v>
      </c>
      <c r="M21" s="201">
        <v>726724.6</v>
      </c>
    </row>
    <row r="22" spans="1:13" x14ac:dyDescent="0.3">
      <c r="A22" s="173" t="s">
        <v>138</v>
      </c>
      <c r="B22" s="200">
        <v>329.10000000000582</v>
      </c>
      <c r="C22" s="200">
        <v>1417.5</v>
      </c>
      <c r="D22" s="200">
        <v>8522.3000000000029</v>
      </c>
      <c r="E22" s="200">
        <v>10640</v>
      </c>
      <c r="F22" s="200">
        <v>15268.299999999996</v>
      </c>
      <c r="G22" s="200">
        <v>-4898.1999999999971</v>
      </c>
      <c r="H22" s="200">
        <v>17563.7</v>
      </c>
      <c r="I22" s="200">
        <v>19048.300000000007</v>
      </c>
      <c r="J22" s="200">
        <v>20723.000000000004</v>
      </c>
      <c r="K22" s="200">
        <v>22203.099999999995</v>
      </c>
      <c r="L22" s="200">
        <v>23207.799999999996</v>
      </c>
      <c r="M22" s="201">
        <v>28431.69999999999</v>
      </c>
    </row>
    <row r="23" spans="1:13" x14ac:dyDescent="0.3">
      <c r="A23" s="206" t="s">
        <v>159</v>
      </c>
      <c r="B23" s="200"/>
      <c r="C23" s="200">
        <v>1349.9</v>
      </c>
      <c r="D23" s="200">
        <v>2298.5</v>
      </c>
      <c r="E23" s="200">
        <v>2782.9</v>
      </c>
      <c r="F23" s="200">
        <v>2984</v>
      </c>
      <c r="G23" s="200">
        <v>3172.4</v>
      </c>
      <c r="H23" s="200">
        <v>3501.8</v>
      </c>
      <c r="I23" s="200">
        <v>3817.5</v>
      </c>
      <c r="J23" s="200">
        <v>4264</v>
      </c>
      <c r="K23" s="200">
        <v>4592.3999999999996</v>
      </c>
      <c r="L23" s="200">
        <v>5234.3999999999996</v>
      </c>
      <c r="M23" s="201">
        <v>5520.4</v>
      </c>
    </row>
    <row r="24" spans="1:13" x14ac:dyDescent="0.3">
      <c r="A24" s="175" t="s">
        <v>57</v>
      </c>
      <c r="B24" s="207">
        <v>74013.399999999994</v>
      </c>
      <c r="C24" s="208">
        <v>19182.399999999994</v>
      </c>
      <c r="D24" s="208">
        <v>11633.599999999977</v>
      </c>
      <c r="E24" s="208">
        <v>32145.5</v>
      </c>
      <c r="F24" s="208">
        <v>4925.4999999999709</v>
      </c>
      <c r="G24" s="208">
        <v>-35465.200000000012</v>
      </c>
      <c r="H24" s="208">
        <v>-26474.799999999988</v>
      </c>
      <c r="I24" s="208">
        <v>-53627.29999999993</v>
      </c>
      <c r="J24" s="208">
        <v>-112746.09999999986</v>
      </c>
      <c r="K24" s="208">
        <v>-138228.19999999995</v>
      </c>
      <c r="L24" s="209">
        <v>-177823.69999999995</v>
      </c>
      <c r="M24" s="210">
        <v>-305498.70000000019</v>
      </c>
    </row>
    <row r="25" spans="1:13" x14ac:dyDescent="0.3">
      <c r="A25" s="178" t="s">
        <v>58</v>
      </c>
      <c r="B25" s="211">
        <v>-74013.399999999994</v>
      </c>
      <c r="C25" s="212">
        <v>-19182.399999999998</v>
      </c>
      <c r="D25" s="212">
        <v>-11633.599999999973</v>
      </c>
      <c r="E25" s="212">
        <v>-32145.499999999978</v>
      </c>
      <c r="F25" s="212">
        <v>-4925.4999999999673</v>
      </c>
      <c r="G25" s="212">
        <v>35465.170000000013</v>
      </c>
      <c r="H25" s="212">
        <v>134288.17000000001</v>
      </c>
      <c r="I25" s="212">
        <v>139426.34999999998</v>
      </c>
      <c r="J25" s="212">
        <v>161924.4</v>
      </c>
      <c r="K25" s="212">
        <v>166156</v>
      </c>
      <c r="L25" s="213">
        <v>204385.83</v>
      </c>
      <c r="M25" s="214">
        <v>224234.79999999996</v>
      </c>
    </row>
    <row r="26" spans="1:13" x14ac:dyDescent="0.3">
      <c r="A26" s="183" t="s">
        <v>145</v>
      </c>
      <c r="B26" s="215">
        <v>-76315.299999999988</v>
      </c>
      <c r="C26" s="215">
        <v>-26506.600000000006</v>
      </c>
      <c r="D26" s="215">
        <v>-21004.499999999978</v>
      </c>
      <c r="E26" s="215">
        <v>-46610.599999999991</v>
      </c>
      <c r="F26" s="215">
        <v>-21556.39999999998</v>
      </c>
      <c r="G26" s="215">
        <v>11400.570000000007</v>
      </c>
      <c r="H26" s="215">
        <v>113614.17000000001</v>
      </c>
      <c r="I26" s="215">
        <v>118293.45</v>
      </c>
      <c r="J26" s="215">
        <v>133385.9</v>
      </c>
      <c r="K26" s="215">
        <v>133882.5</v>
      </c>
      <c r="L26" s="215">
        <v>141931.32999999999</v>
      </c>
      <c r="M26" s="216">
        <v>142036.79999999999</v>
      </c>
    </row>
    <row r="27" spans="1:13" x14ac:dyDescent="0.3">
      <c r="A27" s="184" t="s">
        <v>146</v>
      </c>
      <c r="B27" s="217">
        <v>25000</v>
      </c>
      <c r="C27" s="217">
        <v>48625</v>
      </c>
      <c r="D27" s="217">
        <v>57540</v>
      </c>
      <c r="E27" s="217">
        <v>99335.6</v>
      </c>
      <c r="F27" s="215">
        <v>108835.6</v>
      </c>
      <c r="G27" s="217">
        <v>114788.77</v>
      </c>
      <c r="H27" s="217">
        <v>114788.77</v>
      </c>
      <c r="I27" s="217">
        <v>119797.8</v>
      </c>
      <c r="J27" s="217">
        <v>135677.45000000001</v>
      </c>
      <c r="K27" s="217">
        <v>136387.45000000001</v>
      </c>
      <c r="L27" s="217">
        <v>144746.98000000001</v>
      </c>
      <c r="M27" s="216">
        <v>144750.95000000001</v>
      </c>
    </row>
    <row r="28" spans="1:13" x14ac:dyDescent="0.3">
      <c r="A28" s="173" t="s">
        <v>147</v>
      </c>
      <c r="B28" s="217">
        <v>15000</v>
      </c>
      <c r="C28" s="217">
        <v>13625</v>
      </c>
      <c r="D28" s="217">
        <v>17540</v>
      </c>
      <c r="E28" s="217">
        <v>27335.599999999999</v>
      </c>
      <c r="F28" s="217">
        <v>36596.379999999997</v>
      </c>
      <c r="G28" s="217">
        <v>42521.35</v>
      </c>
      <c r="H28" s="217">
        <v>42521.35</v>
      </c>
      <c r="I28" s="217">
        <v>14268.06</v>
      </c>
      <c r="J28" s="217">
        <v>14268.06</v>
      </c>
      <c r="K28" s="217">
        <v>54097.5</v>
      </c>
      <c r="L28" s="217">
        <v>71958.679999999993</v>
      </c>
      <c r="M28" s="216">
        <v>71958.7</v>
      </c>
    </row>
    <row r="29" spans="1:13" x14ac:dyDescent="0.3">
      <c r="A29" s="173" t="s">
        <v>148</v>
      </c>
      <c r="B29" s="217">
        <v>10000</v>
      </c>
      <c r="C29" s="217">
        <v>35000</v>
      </c>
      <c r="D29" s="217">
        <v>40000</v>
      </c>
      <c r="E29" s="217">
        <v>72000</v>
      </c>
      <c r="F29" s="217">
        <v>72000</v>
      </c>
      <c r="G29" s="217">
        <v>72000</v>
      </c>
      <c r="H29" s="217">
        <v>72000</v>
      </c>
      <c r="I29" s="217">
        <v>23590</v>
      </c>
      <c r="J29" s="217">
        <v>23590</v>
      </c>
      <c r="K29" s="217">
        <v>72000</v>
      </c>
      <c r="L29" s="217">
        <v>72000</v>
      </c>
      <c r="M29" s="216">
        <v>72000</v>
      </c>
    </row>
    <row r="30" spans="1:13" x14ac:dyDescent="0.3">
      <c r="A30" s="173" t="s">
        <v>149</v>
      </c>
      <c r="B30" s="217">
        <v>0</v>
      </c>
      <c r="C30" s="217">
        <v>0</v>
      </c>
      <c r="D30" s="217">
        <v>0</v>
      </c>
      <c r="E30" s="217">
        <v>0</v>
      </c>
      <c r="F30" s="217">
        <v>0</v>
      </c>
      <c r="G30" s="217">
        <v>0</v>
      </c>
      <c r="H30" s="217">
        <v>0</v>
      </c>
      <c r="I30" s="217">
        <v>90.65</v>
      </c>
      <c r="J30" s="217">
        <v>90.65</v>
      </c>
      <c r="K30" s="217">
        <v>0</v>
      </c>
      <c r="L30" s="217">
        <v>0</v>
      </c>
      <c r="M30" s="216">
        <v>0</v>
      </c>
    </row>
    <row r="31" spans="1:13" x14ac:dyDescent="0.3">
      <c r="A31" s="173" t="s">
        <v>150</v>
      </c>
      <c r="B31" s="217">
        <v>0</v>
      </c>
      <c r="C31" s="217">
        <v>0</v>
      </c>
      <c r="D31" s="217">
        <v>0</v>
      </c>
      <c r="E31" s="217">
        <v>0</v>
      </c>
      <c r="F31" s="217">
        <v>239.22</v>
      </c>
      <c r="G31" s="217">
        <v>239.22</v>
      </c>
      <c r="H31" s="217">
        <v>239.22</v>
      </c>
      <c r="I31" s="217">
        <v>820.45</v>
      </c>
      <c r="J31" s="217">
        <v>820.45</v>
      </c>
      <c r="K31" s="217">
        <v>239.22</v>
      </c>
      <c r="L31" s="217">
        <v>751.07</v>
      </c>
      <c r="M31" s="216">
        <v>751.1</v>
      </c>
    </row>
    <row r="32" spans="1:13" x14ac:dyDescent="0.3">
      <c r="A32" s="173" t="s">
        <v>151</v>
      </c>
      <c r="B32" s="217">
        <v>0</v>
      </c>
      <c r="C32" s="217">
        <v>0</v>
      </c>
      <c r="D32" s="217">
        <v>0</v>
      </c>
      <c r="E32" s="217">
        <v>0</v>
      </c>
      <c r="F32" s="217">
        <v>0</v>
      </c>
      <c r="G32" s="217">
        <v>28.2</v>
      </c>
      <c r="H32" s="217">
        <v>28.2</v>
      </c>
      <c r="I32" s="217">
        <v>56.68</v>
      </c>
      <c r="J32" s="217">
        <v>56.68</v>
      </c>
      <c r="K32" s="217">
        <v>37.18</v>
      </c>
      <c r="L32" s="217">
        <v>37.18</v>
      </c>
      <c r="M32" s="216">
        <v>41.2</v>
      </c>
    </row>
    <row r="33" spans="1:13" x14ac:dyDescent="0.3">
      <c r="A33" s="184" t="s">
        <v>152</v>
      </c>
      <c r="B33" s="217">
        <v>-101255.79999999999</v>
      </c>
      <c r="C33" s="217">
        <v>-75088.100000000006</v>
      </c>
      <c r="D33" s="217">
        <v>-78407.099999999977</v>
      </c>
      <c r="E33" s="217">
        <v>-145579.29999999999</v>
      </c>
      <c r="F33" s="217">
        <v>-129864.79999999997</v>
      </c>
      <c r="G33" s="217">
        <v>-102267.29999999999</v>
      </c>
      <c r="H33" s="217"/>
      <c r="I33" s="217"/>
      <c r="J33" s="217"/>
      <c r="K33" s="217"/>
      <c r="L33" s="217"/>
      <c r="M33" s="216">
        <v>0</v>
      </c>
    </row>
    <row r="34" spans="1:13" x14ac:dyDescent="0.3">
      <c r="A34" s="185" t="s">
        <v>160</v>
      </c>
      <c r="B34" s="217">
        <v>-59.5</v>
      </c>
      <c r="C34" s="217">
        <v>-43.5</v>
      </c>
      <c r="D34" s="217">
        <v>-137.40000000000146</v>
      </c>
      <c r="E34" s="217">
        <v>-366.90000000000873</v>
      </c>
      <c r="F34" s="217">
        <v>-527.20000000001164</v>
      </c>
      <c r="G34" s="217">
        <v>-1120.9000000000087</v>
      </c>
      <c r="H34" s="217">
        <v>-1174.5999999999913</v>
      </c>
      <c r="I34" s="217">
        <v>-1504.3500000000058</v>
      </c>
      <c r="J34" s="217">
        <v>-2291.5500000000175</v>
      </c>
      <c r="K34" s="217">
        <v>-2504.9500000000116</v>
      </c>
      <c r="L34" s="217">
        <v>-2815.6500000000233</v>
      </c>
      <c r="M34" s="216">
        <v>-2714.1500000000233</v>
      </c>
    </row>
    <row r="35" spans="1:13" ht="22.8" customHeight="1" x14ac:dyDescent="0.3">
      <c r="A35" s="183" t="s">
        <v>154</v>
      </c>
      <c r="B35" s="217">
        <v>0</v>
      </c>
      <c r="C35" s="217">
        <v>614.29999999999995</v>
      </c>
      <c r="D35" s="217">
        <v>614.29999999999995</v>
      </c>
      <c r="E35" s="217">
        <v>620.4</v>
      </c>
      <c r="F35" s="217">
        <v>626.20000000000005</v>
      </c>
      <c r="G35" s="217">
        <v>1128.7</v>
      </c>
      <c r="H35" s="217">
        <v>1166</v>
      </c>
      <c r="I35" s="217">
        <v>1166</v>
      </c>
      <c r="J35" s="217">
        <v>1172.9000000000001</v>
      </c>
      <c r="K35" s="217">
        <v>1354</v>
      </c>
      <c r="L35" s="217">
        <v>1366</v>
      </c>
      <c r="M35" s="216">
        <v>3235.3</v>
      </c>
    </row>
    <row r="36" spans="1:13" ht="15" thickBot="1" x14ac:dyDescent="0.35">
      <c r="A36" s="186" t="s">
        <v>155</v>
      </c>
      <c r="B36" s="218">
        <v>2301.9000000000015</v>
      </c>
      <c r="C36" s="218">
        <v>6709.9000000000087</v>
      </c>
      <c r="D36" s="218">
        <v>8756.6000000000058</v>
      </c>
      <c r="E36" s="218">
        <v>13844.700000000012</v>
      </c>
      <c r="F36" s="218">
        <v>16004.700000000012</v>
      </c>
      <c r="G36" s="218">
        <v>22935.9</v>
      </c>
      <c r="H36" s="218">
        <v>19507.999999999993</v>
      </c>
      <c r="I36" s="218">
        <v>19966.899999999994</v>
      </c>
      <c r="J36" s="218">
        <v>27365.599999999999</v>
      </c>
      <c r="K36" s="218">
        <v>30919.499999999993</v>
      </c>
      <c r="L36" s="218">
        <v>61088.499999999993</v>
      </c>
      <c r="M36" s="219">
        <v>78962.699999999983</v>
      </c>
    </row>
    <row r="37" spans="1:13" ht="21" customHeight="1" thickTop="1" thickBot="1" x14ac:dyDescent="0.35">
      <c r="A37" s="220" t="s">
        <v>161</v>
      </c>
      <c r="B37" s="221">
        <v>45488.499999999993</v>
      </c>
      <c r="C37" s="221">
        <v>55606.6</v>
      </c>
      <c r="D37" s="221">
        <v>39947.299999999988</v>
      </c>
      <c r="E37" s="221">
        <v>35474.5</v>
      </c>
      <c r="F37" s="221">
        <v>91442.599999999991</v>
      </c>
      <c r="G37" s="221">
        <v>94634.5</v>
      </c>
      <c r="H37" s="221">
        <v>87554.099999999991</v>
      </c>
      <c r="I37" s="221">
        <v>81954.200000000012</v>
      </c>
      <c r="J37" s="221">
        <v>133187.80000000002</v>
      </c>
      <c r="K37" s="221">
        <v>135307.69999999998</v>
      </c>
      <c r="L37" s="221">
        <v>115650.40000000001</v>
      </c>
      <c r="M37" s="222">
        <v>64489</v>
      </c>
    </row>
    <row r="38" spans="1:13" ht="15" thickTop="1" x14ac:dyDescent="0.3">
      <c r="A38" s="79" t="s">
        <v>141</v>
      </c>
      <c r="B38" s="200">
        <v>72.300000000000011</v>
      </c>
      <c r="C38" s="200">
        <v>1730.5</v>
      </c>
      <c r="D38" s="200">
        <v>1586.2</v>
      </c>
      <c r="E38" s="200">
        <v>585.79999999999995</v>
      </c>
      <c r="F38" s="200">
        <v>1749.0000000000002</v>
      </c>
      <c r="G38" s="200">
        <v>2292.4</v>
      </c>
      <c r="H38" s="200">
        <v>932.69999999999993</v>
      </c>
      <c r="I38" s="200">
        <v>101.79999999999995</v>
      </c>
      <c r="J38" s="200">
        <v>1001.9</v>
      </c>
      <c r="K38" s="200">
        <v>1969.9</v>
      </c>
      <c r="L38" s="200">
        <v>554.1</v>
      </c>
      <c r="M38" s="201">
        <v>34.099999999999966</v>
      </c>
    </row>
    <row r="39" spans="1:13" x14ac:dyDescent="0.3">
      <c r="A39" s="79" t="s">
        <v>142</v>
      </c>
      <c r="B39" s="200">
        <v>1898.1</v>
      </c>
      <c r="C39" s="200">
        <v>766.59999999999991</v>
      </c>
      <c r="D39" s="200">
        <v>1134</v>
      </c>
      <c r="E39" s="200">
        <v>-512</v>
      </c>
      <c r="F39" s="200">
        <v>-723.5</v>
      </c>
      <c r="G39" s="200">
        <v>-299.90000000000009</v>
      </c>
      <c r="H39" s="200">
        <v>-701.7</v>
      </c>
      <c r="I39" s="200">
        <v>-186.5</v>
      </c>
      <c r="J39" s="200">
        <v>411.29999999999995</v>
      </c>
      <c r="K39" s="200">
        <v>-477.29999999999995</v>
      </c>
      <c r="L39" s="200">
        <v>526.89999999999986</v>
      </c>
      <c r="M39" s="201">
        <v>-443.60000000000014</v>
      </c>
    </row>
    <row r="40" spans="1:13" x14ac:dyDescent="0.3">
      <c r="A40" s="79" t="s">
        <v>143</v>
      </c>
      <c r="B40" s="217">
        <v>0</v>
      </c>
      <c r="C40" s="215">
        <v>0</v>
      </c>
      <c r="D40" s="215">
        <v>0</v>
      </c>
      <c r="E40" s="215">
        <v>0</v>
      </c>
      <c r="F40" s="200">
        <v>0</v>
      </c>
      <c r="G40" s="215">
        <v>0</v>
      </c>
      <c r="H40" s="215">
        <v>1248.5</v>
      </c>
      <c r="I40" s="215">
        <v>1248.5</v>
      </c>
      <c r="J40" s="215">
        <v>1248.5</v>
      </c>
      <c r="K40" s="215">
        <v>1248.5</v>
      </c>
      <c r="L40" s="217">
        <v>1248.5</v>
      </c>
      <c r="M40" s="223">
        <v>1248.5</v>
      </c>
    </row>
    <row r="41" spans="1:13" x14ac:dyDescent="0.3">
      <c r="A41" s="79" t="s">
        <v>144</v>
      </c>
      <c r="B41" s="224">
        <v>44481.599999999991</v>
      </c>
      <c r="C41" s="215">
        <v>54567.5</v>
      </c>
      <c r="D41" s="215">
        <v>38251.899999999994</v>
      </c>
      <c r="E41" s="215">
        <v>36558.199999999997</v>
      </c>
      <c r="F41" s="215">
        <v>88236.2</v>
      </c>
      <c r="G41" s="215">
        <v>93054.8</v>
      </c>
      <c r="H41" s="215">
        <v>84350.7</v>
      </c>
      <c r="I41" s="215">
        <v>72478.600000000006</v>
      </c>
      <c r="J41" s="215">
        <v>121914.00000000001</v>
      </c>
      <c r="K41" s="215">
        <v>124467.59999999999</v>
      </c>
      <c r="L41" s="217">
        <v>103772.40000000001</v>
      </c>
      <c r="M41" s="225">
        <v>44059.8</v>
      </c>
    </row>
    <row r="42" spans="1:13" x14ac:dyDescent="0.3">
      <c r="A42" s="79" t="s">
        <v>162</v>
      </c>
      <c r="B42" s="224"/>
      <c r="C42" s="215">
        <v>-1458.0000000000023</v>
      </c>
      <c r="D42" s="215">
        <v>-1024.800000000002</v>
      </c>
      <c r="E42" s="215">
        <v>-1157.5000000000027</v>
      </c>
      <c r="F42" s="215">
        <v>2180.8999999999978</v>
      </c>
      <c r="G42" s="215">
        <v>-412.79999999999927</v>
      </c>
      <c r="H42" s="215">
        <v>1723.8999999999978</v>
      </c>
      <c r="I42" s="215">
        <v>8311.8000000000011</v>
      </c>
      <c r="J42" s="215">
        <v>8612.1</v>
      </c>
      <c r="K42" s="215">
        <v>8098.9999999999991</v>
      </c>
      <c r="L42" s="217">
        <v>9548.5</v>
      </c>
      <c r="M42" s="223">
        <v>19590.199999999997</v>
      </c>
    </row>
    <row r="43" spans="1:13" ht="16.8" customHeight="1" x14ac:dyDescent="0.3">
      <c r="A43" s="175" t="s">
        <v>163</v>
      </c>
      <c r="B43" s="207"/>
      <c r="C43" s="208">
        <v>130694.70000000001</v>
      </c>
      <c r="D43" s="208">
        <v>118354.39999999997</v>
      </c>
      <c r="E43" s="208">
        <v>181053.8</v>
      </c>
      <c r="F43" s="208">
        <v>221307.39999999997</v>
      </c>
      <c r="G43" s="208">
        <v>196901.8</v>
      </c>
      <c r="H43" s="208">
        <v>195367.5</v>
      </c>
      <c r="I43" s="208">
        <v>167753.20000000007</v>
      </c>
      <c r="J43" s="208">
        <v>182366.10000000015</v>
      </c>
      <c r="K43" s="208">
        <v>163235.50000000003</v>
      </c>
      <c r="L43" s="209">
        <v>142212.50000000006</v>
      </c>
      <c r="M43" s="210">
        <v>-16774.900000000198</v>
      </c>
    </row>
    <row r="44" spans="1:13" ht="61.8" customHeight="1" x14ac:dyDescent="0.3">
      <c r="A44" s="331" t="s">
        <v>166</v>
      </c>
      <c r="B44" s="331"/>
      <c r="C44" s="331"/>
      <c r="D44" s="331"/>
      <c r="E44" s="331"/>
      <c r="F44" s="331"/>
      <c r="G44" s="331"/>
      <c r="H44" s="331"/>
      <c r="I44" s="331"/>
      <c r="J44" s="331"/>
      <c r="K44" s="331"/>
      <c r="L44" s="331"/>
      <c r="M44" s="331"/>
    </row>
    <row r="45" spans="1:13" x14ac:dyDescent="0.3">
      <c r="A45" s="193" t="s">
        <v>122</v>
      </c>
      <c r="B45" s="193"/>
      <c r="C45" s="236"/>
      <c r="D45" s="193"/>
      <c r="E45" s="193"/>
      <c r="F45" s="193"/>
      <c r="G45" s="193"/>
      <c r="H45" s="193"/>
      <c r="I45" s="193"/>
      <c r="J45" s="193"/>
      <c r="K45" s="193"/>
      <c r="L45" s="193"/>
      <c r="M45" s="193"/>
    </row>
    <row r="46" spans="1:13" x14ac:dyDescent="0.3">
      <c r="A46" s="193" t="s">
        <v>123</v>
      </c>
      <c r="B46" s="193"/>
      <c r="C46" s="236"/>
      <c r="D46" s="193"/>
      <c r="E46" s="193"/>
      <c r="F46" s="193"/>
      <c r="G46" s="193"/>
      <c r="H46" s="193"/>
      <c r="I46" s="193"/>
      <c r="J46" s="193"/>
      <c r="K46" s="193"/>
      <c r="L46" s="193"/>
      <c r="M46" s="193"/>
    </row>
    <row r="47" spans="1:13" x14ac:dyDescent="0.3">
      <c r="A47" s="193" t="s">
        <v>167</v>
      </c>
      <c r="B47" s="193"/>
      <c r="C47" s="236"/>
      <c r="D47" s="193"/>
      <c r="E47" s="193"/>
      <c r="F47" s="193"/>
      <c r="G47" s="193"/>
      <c r="H47" s="193"/>
      <c r="I47" s="193"/>
      <c r="J47" s="193"/>
      <c r="K47" s="193"/>
      <c r="L47" s="193"/>
      <c r="M47" s="193"/>
    </row>
  </sheetData>
  <mergeCells count="5">
    <mergeCell ref="A1:M1"/>
    <mergeCell ref="A3:M3"/>
    <mergeCell ref="A4:A5"/>
    <mergeCell ref="B4:M4"/>
    <mergeCell ref="A44:M44"/>
  </mergeCells>
  <pageMargins left="0.7" right="0.7" top="0.75" bottom="0.75" header="0.3" footer="0.3"/>
  <pageSetup paperSize="9" orientation="portrait" horizontalDpi="300" verticalDpi="3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9"/>
  <sheetViews>
    <sheetView topLeftCell="A40" workbookViewId="0">
      <selection sqref="A1:M1"/>
    </sheetView>
  </sheetViews>
  <sheetFormatPr defaultRowHeight="14.4" x14ac:dyDescent="0.3"/>
  <cols>
    <col min="1" max="1" width="35.109375" customWidth="1"/>
    <col min="13" max="13" width="12.109375" customWidth="1"/>
  </cols>
  <sheetData>
    <row r="1" spans="1:13" ht="22.8" x14ac:dyDescent="0.4">
      <c r="A1" s="319" t="s">
        <v>158</v>
      </c>
      <c r="B1" s="319"/>
      <c r="C1" s="319"/>
      <c r="D1" s="319"/>
      <c r="E1" s="319"/>
      <c r="F1" s="319"/>
      <c r="G1" s="319"/>
      <c r="H1" s="319"/>
      <c r="I1" s="319"/>
      <c r="J1" s="319"/>
      <c r="K1" s="319"/>
      <c r="L1" s="319"/>
      <c r="M1" s="319"/>
    </row>
    <row r="3" spans="1:13" ht="15" thickBot="1" x14ac:dyDescent="0.35">
      <c r="A3" s="316" t="s">
        <v>0</v>
      </c>
      <c r="B3" s="316"/>
      <c r="C3" s="316"/>
      <c r="D3" s="316"/>
      <c r="E3" s="316"/>
      <c r="F3" s="316"/>
      <c r="G3" s="316"/>
      <c r="H3" s="316"/>
      <c r="I3" s="316"/>
      <c r="J3" s="316"/>
      <c r="K3" s="316"/>
      <c r="L3" s="316"/>
      <c r="M3" s="316"/>
    </row>
    <row r="4" spans="1:13" ht="15" thickTop="1" x14ac:dyDescent="0.3">
      <c r="A4" s="327" t="s">
        <v>1</v>
      </c>
      <c r="B4" s="329" t="s">
        <v>175</v>
      </c>
      <c r="C4" s="329"/>
      <c r="D4" s="329"/>
      <c r="E4" s="329"/>
      <c r="F4" s="329"/>
      <c r="G4" s="329"/>
      <c r="H4" s="329"/>
      <c r="I4" s="329"/>
      <c r="J4" s="329"/>
      <c r="K4" s="329"/>
      <c r="L4" s="329"/>
      <c r="M4" s="330"/>
    </row>
    <row r="5" spans="1:13" x14ac:dyDescent="0.3">
      <c r="A5" s="328"/>
      <c r="B5" s="240" t="s">
        <v>6</v>
      </c>
      <c r="C5" s="240" t="s">
        <v>7</v>
      </c>
      <c r="D5" s="240" t="s">
        <v>8</v>
      </c>
      <c r="E5" s="240" t="s">
        <v>9</v>
      </c>
      <c r="F5" s="240" t="s">
        <v>10</v>
      </c>
      <c r="G5" s="240" t="s">
        <v>11</v>
      </c>
      <c r="H5" s="240" t="s">
        <v>12</v>
      </c>
      <c r="I5" s="240" t="s">
        <v>13</v>
      </c>
      <c r="J5" s="240" t="s">
        <v>14</v>
      </c>
      <c r="K5" s="240" t="s">
        <v>15</v>
      </c>
      <c r="L5" s="240" t="s">
        <v>16</v>
      </c>
      <c r="M5" s="241" t="s">
        <v>17</v>
      </c>
    </row>
    <row r="6" spans="1:13" ht="27" customHeight="1" thickBot="1" x14ac:dyDescent="0.35">
      <c r="A6" s="242" t="s">
        <v>113</v>
      </c>
      <c r="B6" s="208">
        <v>10640</v>
      </c>
      <c r="C6" s="209">
        <v>66333.100000000006</v>
      </c>
      <c r="D6" s="209">
        <v>170952.5</v>
      </c>
      <c r="E6" s="209">
        <v>207680.30000000002</v>
      </c>
      <c r="F6" s="209">
        <v>273736.49999999994</v>
      </c>
      <c r="G6" s="209">
        <v>339292.5</v>
      </c>
      <c r="H6" s="209">
        <v>415508</v>
      </c>
      <c r="I6" s="209">
        <v>519577.1</v>
      </c>
      <c r="J6" s="209">
        <v>596617.89999999991</v>
      </c>
      <c r="K6" s="243">
        <v>677681.60000000009</v>
      </c>
      <c r="L6" s="209">
        <v>792633.5</v>
      </c>
      <c r="M6" s="198">
        <v>1067289.5</v>
      </c>
    </row>
    <row r="7" spans="1:13" ht="17.399999999999999" customHeight="1" thickTop="1" x14ac:dyDescent="0.3">
      <c r="A7" s="171" t="s">
        <v>131</v>
      </c>
      <c r="B7" s="199">
        <v>10066.299999999999</v>
      </c>
      <c r="C7" s="199">
        <v>61508.200000000004</v>
      </c>
      <c r="D7" s="199">
        <v>149574.69999999998</v>
      </c>
      <c r="E7" s="199">
        <v>173784.40000000002</v>
      </c>
      <c r="F7" s="199">
        <v>221961.09999999998</v>
      </c>
      <c r="G7" s="199">
        <v>269970.3</v>
      </c>
      <c r="H7" s="199">
        <v>319742.2</v>
      </c>
      <c r="I7" s="199">
        <v>392348.1</v>
      </c>
      <c r="J7" s="199">
        <v>447547.69999999995</v>
      </c>
      <c r="K7" s="244">
        <v>507389.1</v>
      </c>
      <c r="L7" s="199">
        <v>584015</v>
      </c>
      <c r="M7" s="31">
        <v>712043.1</v>
      </c>
    </row>
    <row r="8" spans="1:13" x14ac:dyDescent="0.3">
      <c r="A8" s="173" t="s">
        <v>132</v>
      </c>
      <c r="B8" s="200">
        <v>9902.9</v>
      </c>
      <c r="C8" s="200">
        <v>57835.4</v>
      </c>
      <c r="D8" s="200">
        <v>138852.79999999999</v>
      </c>
      <c r="E8" s="200">
        <v>161455.20000000001</v>
      </c>
      <c r="F8" s="200">
        <v>207503.7</v>
      </c>
      <c r="G8" s="200">
        <v>253058.5</v>
      </c>
      <c r="H8" s="200">
        <v>300519.2</v>
      </c>
      <c r="I8" s="199">
        <v>368693.1</v>
      </c>
      <c r="J8" s="200">
        <v>421811.1</v>
      </c>
      <c r="K8" s="245">
        <v>479329.4</v>
      </c>
      <c r="L8" s="200">
        <v>551970.80000000005</v>
      </c>
      <c r="M8" s="201">
        <v>671045.4</v>
      </c>
    </row>
    <row r="9" spans="1:13" x14ac:dyDescent="0.3">
      <c r="A9" s="173" t="s">
        <v>133</v>
      </c>
      <c r="B9" s="200">
        <v>77</v>
      </c>
      <c r="C9" s="200">
        <v>2840.3</v>
      </c>
      <c r="D9" s="200">
        <v>8497.2999999999993</v>
      </c>
      <c r="E9" s="200">
        <v>9782.2000000000007</v>
      </c>
      <c r="F9" s="200">
        <v>11444.099999999999</v>
      </c>
      <c r="G9" s="200">
        <v>13218.1</v>
      </c>
      <c r="H9" s="200">
        <v>14723</v>
      </c>
      <c r="I9" s="199">
        <v>18322</v>
      </c>
      <c r="J9" s="200">
        <v>19760.100000000002</v>
      </c>
      <c r="K9" s="245">
        <v>21572.6</v>
      </c>
      <c r="L9" s="200">
        <v>23828</v>
      </c>
      <c r="M9" s="201">
        <v>31821.1</v>
      </c>
    </row>
    <row r="10" spans="1:13" x14ac:dyDescent="0.3">
      <c r="A10" s="173" t="s">
        <v>134</v>
      </c>
      <c r="B10" s="200">
        <v>86.4</v>
      </c>
      <c r="C10" s="200">
        <v>832.5</v>
      </c>
      <c r="D10" s="200">
        <v>2224.6</v>
      </c>
      <c r="E10" s="200">
        <v>2547</v>
      </c>
      <c r="F10" s="200">
        <v>3013.3</v>
      </c>
      <c r="G10" s="200">
        <v>3693.7000000000003</v>
      </c>
      <c r="H10" s="200">
        <v>4500</v>
      </c>
      <c r="I10" s="200">
        <v>5333</v>
      </c>
      <c r="J10" s="200">
        <v>5976.5</v>
      </c>
      <c r="K10" s="245">
        <v>6487.1</v>
      </c>
      <c r="L10" s="200">
        <v>8216.2000000000007</v>
      </c>
      <c r="M10" s="201">
        <v>9176.5999999999985</v>
      </c>
    </row>
    <row r="11" spans="1:13" x14ac:dyDescent="0.3">
      <c r="A11" s="171" t="s">
        <v>135</v>
      </c>
      <c r="B11" s="199">
        <v>573.70000000000005</v>
      </c>
      <c r="C11" s="199">
        <v>4141.3</v>
      </c>
      <c r="D11" s="199">
        <v>18775.099999999999</v>
      </c>
      <c r="E11" s="199">
        <v>26013.3</v>
      </c>
      <c r="F11" s="199">
        <v>34044.300000000003</v>
      </c>
      <c r="G11" s="199">
        <v>45778.8</v>
      </c>
      <c r="H11" s="199">
        <v>63630.1</v>
      </c>
      <c r="I11" s="199">
        <v>85215.5</v>
      </c>
      <c r="J11" s="199">
        <v>103486.59999999999</v>
      </c>
      <c r="K11" s="244">
        <v>123096.20000000001</v>
      </c>
      <c r="L11" s="199">
        <v>145166</v>
      </c>
      <c r="M11" s="31">
        <v>232308.5</v>
      </c>
    </row>
    <row r="12" spans="1:13" x14ac:dyDescent="0.3">
      <c r="A12" s="173" t="s">
        <v>132</v>
      </c>
      <c r="B12" s="200">
        <v>456.9</v>
      </c>
      <c r="C12" s="200">
        <v>3393</v>
      </c>
      <c r="D12" s="200">
        <v>14259</v>
      </c>
      <c r="E12" s="200">
        <v>19527</v>
      </c>
      <c r="F12" s="200">
        <v>25242.3</v>
      </c>
      <c r="G12" s="200">
        <v>33482.300000000003</v>
      </c>
      <c r="H12" s="200">
        <v>45626</v>
      </c>
      <c r="I12" s="200">
        <v>61814.7</v>
      </c>
      <c r="J12" s="200">
        <v>74884.5</v>
      </c>
      <c r="K12" s="245">
        <v>89687.6</v>
      </c>
      <c r="L12" s="200">
        <v>105828.5</v>
      </c>
      <c r="M12" s="201">
        <v>172113.7</v>
      </c>
    </row>
    <row r="13" spans="1:13" x14ac:dyDescent="0.3">
      <c r="A13" s="173" t="s">
        <v>133</v>
      </c>
      <c r="B13" s="200">
        <v>116.8</v>
      </c>
      <c r="C13" s="200">
        <v>685.5</v>
      </c>
      <c r="D13" s="200">
        <v>4351.1000000000004</v>
      </c>
      <c r="E13" s="200">
        <v>6165</v>
      </c>
      <c r="F13" s="200">
        <v>7953.3</v>
      </c>
      <c r="G13" s="200">
        <v>10864.400000000001</v>
      </c>
      <c r="H13" s="200">
        <v>16247.1</v>
      </c>
      <c r="I13" s="200">
        <v>21394.9</v>
      </c>
      <c r="J13" s="200">
        <v>26105.7</v>
      </c>
      <c r="K13" s="245">
        <v>30456</v>
      </c>
      <c r="L13" s="200">
        <v>35801.1</v>
      </c>
      <c r="M13" s="201">
        <v>54702.8</v>
      </c>
    </row>
    <row r="14" spans="1:13" x14ac:dyDescent="0.3">
      <c r="A14" s="173" t="s">
        <v>134</v>
      </c>
      <c r="B14" s="200">
        <v>0</v>
      </c>
      <c r="C14" s="200">
        <v>62.8</v>
      </c>
      <c r="D14" s="200">
        <v>165</v>
      </c>
      <c r="E14" s="200">
        <v>321.3</v>
      </c>
      <c r="F14" s="200">
        <v>848.7</v>
      </c>
      <c r="G14" s="200">
        <v>1432.1</v>
      </c>
      <c r="H14" s="200">
        <v>1757</v>
      </c>
      <c r="I14" s="200">
        <v>2005.9</v>
      </c>
      <c r="J14" s="200">
        <v>2496.3999999999996</v>
      </c>
      <c r="K14" s="245">
        <v>2952.6000000000004</v>
      </c>
      <c r="L14" s="200">
        <v>3536.3999999999996</v>
      </c>
      <c r="M14" s="201">
        <v>5492</v>
      </c>
    </row>
    <row r="15" spans="1:13" x14ac:dyDescent="0.3">
      <c r="A15" s="171" t="s">
        <v>136</v>
      </c>
      <c r="B15" s="199">
        <v>0</v>
      </c>
      <c r="C15" s="199">
        <v>683.6</v>
      </c>
      <c r="D15" s="199">
        <v>2602.6999999999998</v>
      </c>
      <c r="E15" s="199">
        <v>7882.6</v>
      </c>
      <c r="F15" s="199">
        <v>17731.099999999999</v>
      </c>
      <c r="G15" s="199">
        <v>23543.4</v>
      </c>
      <c r="H15" s="199">
        <v>32135.7</v>
      </c>
      <c r="I15" s="199">
        <v>42013.5</v>
      </c>
      <c r="J15" s="199">
        <v>45583.6</v>
      </c>
      <c r="K15" s="244">
        <v>47196.299999999996</v>
      </c>
      <c r="L15" s="199">
        <v>63452.5</v>
      </c>
      <c r="M15" s="31">
        <v>122937.9</v>
      </c>
    </row>
    <row r="16" spans="1:13" x14ac:dyDescent="0.3">
      <c r="A16" s="173" t="s">
        <v>132</v>
      </c>
      <c r="B16" s="200">
        <v>0</v>
      </c>
      <c r="C16" s="200">
        <v>683.6</v>
      </c>
      <c r="D16" s="200">
        <v>2602.6999999999998</v>
      </c>
      <c r="E16" s="200">
        <v>7882.6</v>
      </c>
      <c r="F16" s="200">
        <v>17731.099999999999</v>
      </c>
      <c r="G16" s="200">
        <v>23213.4</v>
      </c>
      <c r="H16" s="200">
        <v>31805.7</v>
      </c>
      <c r="I16" s="200">
        <v>41346.9</v>
      </c>
      <c r="J16" s="200">
        <v>44782</v>
      </c>
      <c r="K16" s="245">
        <v>45921.2</v>
      </c>
      <c r="L16" s="200">
        <v>59844</v>
      </c>
      <c r="M16" s="201">
        <v>122937.9</v>
      </c>
    </row>
    <row r="17" spans="1:13" x14ac:dyDescent="0.3">
      <c r="A17" s="173" t="s">
        <v>133</v>
      </c>
      <c r="B17" s="200">
        <v>0</v>
      </c>
      <c r="C17" s="200">
        <v>0</v>
      </c>
      <c r="D17" s="200">
        <v>0</v>
      </c>
      <c r="E17" s="200">
        <v>0</v>
      </c>
      <c r="F17" s="200">
        <v>0</v>
      </c>
      <c r="G17" s="200">
        <v>330</v>
      </c>
      <c r="H17" s="200">
        <v>330</v>
      </c>
      <c r="I17" s="200">
        <v>666.6</v>
      </c>
      <c r="J17" s="200">
        <v>801.6</v>
      </c>
      <c r="K17" s="245">
        <v>1275.0999999999999</v>
      </c>
      <c r="L17" s="200">
        <v>3600.5</v>
      </c>
      <c r="M17" s="201">
        <v>0</v>
      </c>
    </row>
    <row r="18" spans="1:13" x14ac:dyDescent="0.3">
      <c r="A18" s="174" t="s">
        <v>134</v>
      </c>
      <c r="B18" s="202">
        <v>0</v>
      </c>
      <c r="C18" s="202">
        <v>0</v>
      </c>
      <c r="D18" s="202">
        <v>0</v>
      </c>
      <c r="E18" s="202">
        <v>0</v>
      </c>
      <c r="F18" s="202">
        <v>0</v>
      </c>
      <c r="G18" s="202">
        <v>0</v>
      </c>
      <c r="H18" s="202">
        <v>0</v>
      </c>
      <c r="I18" s="202">
        <v>0</v>
      </c>
      <c r="J18" s="202">
        <v>0</v>
      </c>
      <c r="K18" s="246">
        <v>0</v>
      </c>
      <c r="L18" s="202">
        <v>8</v>
      </c>
      <c r="M18" s="203">
        <v>0</v>
      </c>
    </row>
    <row r="19" spans="1:13" x14ac:dyDescent="0.3">
      <c r="A19" s="175" t="s">
        <v>82</v>
      </c>
      <c r="B19" s="204">
        <v>68181.600000000006</v>
      </c>
      <c r="C19" s="204">
        <v>122263.90000000001</v>
      </c>
      <c r="D19" s="204">
        <v>203783.79999999996</v>
      </c>
      <c r="E19" s="204">
        <v>258693.1</v>
      </c>
      <c r="F19" s="204">
        <v>311292.19999999995</v>
      </c>
      <c r="G19" s="204">
        <v>421356.2</v>
      </c>
      <c r="H19" s="204">
        <v>473251.80000000005</v>
      </c>
      <c r="I19" s="204">
        <v>528477.80000000005</v>
      </c>
      <c r="J19" s="204">
        <v>613910.70000000007</v>
      </c>
      <c r="K19" s="247">
        <v>677242.60000000009</v>
      </c>
      <c r="L19" s="204">
        <v>756868.4</v>
      </c>
      <c r="M19" s="205">
        <v>886784.8</v>
      </c>
    </row>
    <row r="20" spans="1:13" x14ac:dyDescent="0.3">
      <c r="A20" s="75" t="s">
        <v>83</v>
      </c>
      <c r="B20" s="200">
        <v>68045.5</v>
      </c>
      <c r="C20" s="200">
        <v>122154.70000000001</v>
      </c>
      <c r="D20" s="200">
        <v>203643.89999999997</v>
      </c>
      <c r="E20" s="200">
        <v>258552.2</v>
      </c>
      <c r="F20" s="200">
        <v>311292.2</v>
      </c>
      <c r="G20" s="200">
        <v>421356.2</v>
      </c>
      <c r="H20" s="200">
        <v>473251.80000000005</v>
      </c>
      <c r="I20" s="200">
        <v>528477.80000000005</v>
      </c>
      <c r="J20" s="200">
        <v>613910.70000000007</v>
      </c>
      <c r="K20" s="245">
        <v>677242.60000000009</v>
      </c>
      <c r="L20" s="200">
        <v>756868.4</v>
      </c>
      <c r="M20" s="201">
        <f>M21+M22</f>
        <v>886784.8</v>
      </c>
    </row>
    <row r="21" spans="1:13" x14ac:dyDescent="0.3">
      <c r="A21" s="173" t="s">
        <v>137</v>
      </c>
      <c r="B21" s="200">
        <v>65578.100000000006</v>
      </c>
      <c r="C21" s="200">
        <v>119202.8</v>
      </c>
      <c r="D21" s="200">
        <v>200320.09999999998</v>
      </c>
      <c r="E21" s="200">
        <v>255016.80000000002</v>
      </c>
      <c r="F21" s="200">
        <v>306868.8</v>
      </c>
      <c r="G21" s="200">
        <v>414271.2</v>
      </c>
      <c r="H21" s="200">
        <v>465741.9</v>
      </c>
      <c r="I21" s="200">
        <v>520792.4</v>
      </c>
      <c r="J21" s="200">
        <v>604601.9</v>
      </c>
      <c r="K21" s="245">
        <v>665912.30000000005</v>
      </c>
      <c r="L21" s="200">
        <v>745592.4</v>
      </c>
      <c r="M21" s="201">
        <v>871781.8</v>
      </c>
    </row>
    <row r="22" spans="1:13" x14ac:dyDescent="0.3">
      <c r="A22" s="173" t="s">
        <v>138</v>
      </c>
      <c r="B22" s="200">
        <v>2467.4</v>
      </c>
      <c r="C22" s="200">
        <v>2951.9000000000015</v>
      </c>
      <c r="D22" s="200">
        <v>3323.7999999999956</v>
      </c>
      <c r="E22" s="200">
        <v>3535.4000000000015</v>
      </c>
      <c r="F22" s="200">
        <v>4423.3999999999996</v>
      </c>
      <c r="G22" s="200">
        <v>7085.0000000000036</v>
      </c>
      <c r="H22" s="200">
        <v>7509.9000000000051</v>
      </c>
      <c r="I22" s="200">
        <v>7685.4000000000051</v>
      </c>
      <c r="J22" s="200">
        <v>9308.8000000000029</v>
      </c>
      <c r="K22" s="245">
        <v>11330.3</v>
      </c>
      <c r="L22" s="200">
        <v>11276.000000000011</v>
      </c>
      <c r="M22" s="201">
        <v>15003.000000000005</v>
      </c>
    </row>
    <row r="23" spans="1:13" x14ac:dyDescent="0.3">
      <c r="A23" s="248" t="s">
        <v>159</v>
      </c>
      <c r="B23" s="199">
        <v>136.1</v>
      </c>
      <c r="C23" s="199">
        <v>109.2</v>
      </c>
      <c r="D23" s="199">
        <v>139.9</v>
      </c>
      <c r="E23" s="199">
        <v>140.9</v>
      </c>
      <c r="F23" s="199">
        <v>0</v>
      </c>
      <c r="G23" s="199">
        <v>0</v>
      </c>
      <c r="H23" s="199">
        <v>0</v>
      </c>
      <c r="I23" s="199">
        <v>0</v>
      </c>
      <c r="J23" s="199">
        <v>0</v>
      </c>
      <c r="K23" s="244">
        <v>0</v>
      </c>
      <c r="L23" s="199">
        <v>0</v>
      </c>
      <c r="M23" s="31">
        <v>0</v>
      </c>
    </row>
    <row r="24" spans="1:13" x14ac:dyDescent="0.3">
      <c r="A24" s="175" t="s">
        <v>57</v>
      </c>
      <c r="B24" s="207">
        <v>57541.599999999999</v>
      </c>
      <c r="C24" s="208">
        <v>55930.8</v>
      </c>
      <c r="D24" s="208">
        <v>32831.299999999959</v>
      </c>
      <c r="E24" s="208">
        <v>51012.799999999988</v>
      </c>
      <c r="F24" s="208">
        <v>37555.700000000012</v>
      </c>
      <c r="G24" s="208">
        <v>82063.700000000012</v>
      </c>
      <c r="H24" s="208">
        <v>57743.800000000047</v>
      </c>
      <c r="I24" s="208">
        <v>8900.7000000000698</v>
      </c>
      <c r="J24" s="208">
        <v>17292.800000000163</v>
      </c>
      <c r="K24" s="235">
        <v>-439</v>
      </c>
      <c r="L24" s="209">
        <v>-35765.099999999977</v>
      </c>
      <c r="M24" s="210">
        <v>-180504.69999999995</v>
      </c>
    </row>
    <row r="25" spans="1:13" x14ac:dyDescent="0.3">
      <c r="A25" s="178" t="s">
        <v>58</v>
      </c>
      <c r="B25" s="211">
        <v>2507.4000000000015</v>
      </c>
      <c r="C25" s="212">
        <v>7864</v>
      </c>
      <c r="D25" s="212">
        <v>11805.799999999997</v>
      </c>
      <c r="E25" s="212">
        <v>12218.5</v>
      </c>
      <c r="F25" s="212">
        <v>15588.400000000003</v>
      </c>
      <c r="G25" s="212">
        <v>29150.099999999995</v>
      </c>
      <c r="H25" s="212">
        <v>44107.1</v>
      </c>
      <c r="I25" s="212">
        <v>46726.100000000006</v>
      </c>
      <c r="J25" s="212">
        <v>49372.200000000004</v>
      </c>
      <c r="K25" s="249">
        <v>53573.3</v>
      </c>
      <c r="L25" s="213">
        <v>107386.99999999999</v>
      </c>
      <c r="M25" s="214">
        <v>170109.5</v>
      </c>
    </row>
    <row r="26" spans="1:13" x14ac:dyDescent="0.3">
      <c r="A26" s="183" t="s">
        <v>145</v>
      </c>
      <c r="B26" s="215">
        <v>-60</v>
      </c>
      <c r="C26" s="215">
        <v>-55.8</v>
      </c>
      <c r="D26" s="215">
        <v>103.3</v>
      </c>
      <c r="E26" s="215">
        <v>284.60000000000002</v>
      </c>
      <c r="F26" s="215">
        <v>363</v>
      </c>
      <c r="G26" s="215">
        <v>646.70000000000005</v>
      </c>
      <c r="H26" s="215">
        <v>577.29999999999995</v>
      </c>
      <c r="I26" s="215">
        <v>504.5</v>
      </c>
      <c r="J26" s="215">
        <v>370.5</v>
      </c>
      <c r="K26" s="250">
        <v>2240.9</v>
      </c>
      <c r="L26" s="215">
        <v>53217</v>
      </c>
      <c r="M26" s="216">
        <v>95619.4</v>
      </c>
    </row>
    <row r="27" spans="1:13" x14ac:dyDescent="0.3">
      <c r="A27" s="184" t="s">
        <v>146</v>
      </c>
      <c r="B27" s="217">
        <v>0</v>
      </c>
      <c r="C27" s="217">
        <v>0</v>
      </c>
      <c r="D27" s="217">
        <v>0</v>
      </c>
      <c r="E27" s="217">
        <v>0</v>
      </c>
      <c r="F27" s="215">
        <v>0</v>
      </c>
      <c r="G27" s="217">
        <v>0</v>
      </c>
      <c r="H27" s="217">
        <v>0</v>
      </c>
      <c r="I27" s="217">
        <v>0</v>
      </c>
      <c r="J27" s="217">
        <v>0</v>
      </c>
      <c r="K27" s="251">
        <v>2080</v>
      </c>
      <c r="L27" s="217">
        <v>53382</v>
      </c>
      <c r="M27" s="216">
        <v>96382</v>
      </c>
    </row>
    <row r="28" spans="1:13" x14ac:dyDescent="0.3">
      <c r="A28" s="173" t="s">
        <v>147</v>
      </c>
      <c r="B28" s="217">
        <v>0</v>
      </c>
      <c r="C28" s="217">
        <v>0</v>
      </c>
      <c r="D28" s="217">
        <v>0</v>
      </c>
      <c r="E28" s="217">
        <v>0</v>
      </c>
      <c r="F28" s="217">
        <v>0</v>
      </c>
      <c r="G28" s="217">
        <v>0</v>
      </c>
      <c r="H28" s="217">
        <v>0</v>
      </c>
      <c r="I28" s="217">
        <v>0</v>
      </c>
      <c r="J28" s="217">
        <v>0</v>
      </c>
      <c r="K28" s="251">
        <v>2080</v>
      </c>
      <c r="L28" s="217">
        <v>6435</v>
      </c>
      <c r="M28" s="216">
        <v>26435</v>
      </c>
    </row>
    <row r="29" spans="1:13" x14ac:dyDescent="0.3">
      <c r="A29" s="173" t="s">
        <v>148</v>
      </c>
      <c r="B29" s="217">
        <v>0</v>
      </c>
      <c r="C29" s="217">
        <v>0</v>
      </c>
      <c r="D29" s="217">
        <v>0</v>
      </c>
      <c r="E29" s="217">
        <v>0</v>
      </c>
      <c r="F29" s="217">
        <v>0</v>
      </c>
      <c r="G29" s="217">
        <v>0</v>
      </c>
      <c r="H29" s="217">
        <v>0</v>
      </c>
      <c r="I29" s="217">
        <v>0</v>
      </c>
      <c r="J29" s="217">
        <v>0</v>
      </c>
      <c r="K29" s="251">
        <v>0</v>
      </c>
      <c r="L29" s="217">
        <v>46947</v>
      </c>
      <c r="M29" s="216">
        <v>69947</v>
      </c>
    </row>
    <row r="30" spans="1:13" x14ac:dyDescent="0.3">
      <c r="A30" s="173" t="s">
        <v>149</v>
      </c>
      <c r="B30" s="217">
        <v>0</v>
      </c>
      <c r="C30" s="217">
        <v>0</v>
      </c>
      <c r="D30" s="217">
        <v>0</v>
      </c>
      <c r="E30" s="217">
        <v>0</v>
      </c>
      <c r="F30" s="217">
        <v>0</v>
      </c>
      <c r="G30" s="217">
        <v>0</v>
      </c>
      <c r="H30" s="217">
        <v>0</v>
      </c>
      <c r="I30" s="217">
        <v>0</v>
      </c>
      <c r="J30" s="217">
        <v>0</v>
      </c>
      <c r="K30" s="251">
        <v>0</v>
      </c>
      <c r="L30" s="217">
        <v>0</v>
      </c>
      <c r="M30" s="216">
        <v>0</v>
      </c>
    </row>
    <row r="31" spans="1:13" x14ac:dyDescent="0.3">
      <c r="A31" s="173" t="s">
        <v>150</v>
      </c>
      <c r="B31" s="217">
        <v>0</v>
      </c>
      <c r="C31" s="217">
        <v>0</v>
      </c>
      <c r="D31" s="217">
        <v>0</v>
      </c>
      <c r="E31" s="217">
        <v>0</v>
      </c>
      <c r="F31" s="217">
        <v>0</v>
      </c>
      <c r="G31" s="217">
        <v>0</v>
      </c>
      <c r="H31" s="217">
        <v>0</v>
      </c>
      <c r="I31" s="217">
        <v>0</v>
      </c>
      <c r="J31" s="217">
        <v>0</v>
      </c>
      <c r="K31" s="251">
        <v>0</v>
      </c>
      <c r="L31" s="217">
        <v>0</v>
      </c>
      <c r="M31" s="216">
        <v>0</v>
      </c>
    </row>
    <row r="32" spans="1:13" x14ac:dyDescent="0.3">
      <c r="A32" s="173" t="s">
        <v>151</v>
      </c>
      <c r="B32" s="217">
        <v>0</v>
      </c>
      <c r="C32" s="217">
        <v>0</v>
      </c>
      <c r="D32" s="217">
        <v>0</v>
      </c>
      <c r="E32" s="217">
        <v>0</v>
      </c>
      <c r="F32" s="217">
        <v>0</v>
      </c>
      <c r="G32" s="217">
        <v>0</v>
      </c>
      <c r="H32" s="217">
        <v>0</v>
      </c>
      <c r="I32" s="217">
        <v>0</v>
      </c>
      <c r="J32" s="217">
        <v>0</v>
      </c>
      <c r="K32" s="251">
        <v>0</v>
      </c>
      <c r="L32" s="217">
        <v>0</v>
      </c>
      <c r="M32" s="216">
        <v>0</v>
      </c>
    </row>
    <row r="33" spans="1:13" x14ac:dyDescent="0.3">
      <c r="A33" s="173" t="s">
        <v>168</v>
      </c>
      <c r="B33" s="217"/>
      <c r="C33" s="217"/>
      <c r="D33" s="217"/>
      <c r="E33" s="217"/>
      <c r="F33" s="217">
        <v>0</v>
      </c>
      <c r="G33" s="217"/>
      <c r="H33" s="217"/>
      <c r="I33" s="217">
        <v>0</v>
      </c>
      <c r="J33" s="217">
        <v>0</v>
      </c>
      <c r="K33" s="251">
        <v>0</v>
      </c>
      <c r="L33" s="217">
        <v>0</v>
      </c>
      <c r="M33" s="216">
        <v>0</v>
      </c>
    </row>
    <row r="34" spans="1:13" x14ac:dyDescent="0.3">
      <c r="A34" s="185" t="s">
        <v>160</v>
      </c>
      <c r="B34" s="217">
        <v>-60</v>
      </c>
      <c r="C34" s="217">
        <v>-55.8</v>
      </c>
      <c r="D34" s="217">
        <v>103.3</v>
      </c>
      <c r="E34" s="217">
        <v>284.60000000000002</v>
      </c>
      <c r="F34" s="217">
        <v>363</v>
      </c>
      <c r="G34" s="217">
        <v>646.70000000000005</v>
      </c>
      <c r="H34" s="217">
        <v>577.29999999999995</v>
      </c>
      <c r="I34" s="217">
        <v>504.5</v>
      </c>
      <c r="J34" s="217">
        <v>370.5</v>
      </c>
      <c r="K34" s="251">
        <v>160.90000000000009</v>
      </c>
      <c r="L34" s="217">
        <v>-165</v>
      </c>
      <c r="M34" s="216">
        <v>-762.60000000000582</v>
      </c>
    </row>
    <row r="35" spans="1:13" ht="26.4" customHeight="1" x14ac:dyDescent="0.3">
      <c r="A35" s="183" t="s">
        <v>154</v>
      </c>
      <c r="B35" s="217">
        <v>0</v>
      </c>
      <c r="C35" s="217">
        <v>361.8</v>
      </c>
      <c r="D35" s="217">
        <v>361.8</v>
      </c>
      <c r="E35" s="217">
        <v>565.9</v>
      </c>
      <c r="F35" s="217">
        <v>1565.9</v>
      </c>
      <c r="G35" s="217">
        <v>1950.3</v>
      </c>
      <c r="H35" s="217">
        <v>1950.3</v>
      </c>
      <c r="I35" s="217">
        <v>1950.3</v>
      </c>
      <c r="J35" s="217">
        <v>1950.3</v>
      </c>
      <c r="K35" s="251">
        <v>2132.9</v>
      </c>
      <c r="L35" s="217">
        <v>2139.1999999999998</v>
      </c>
      <c r="M35" s="216">
        <v>3066.1</v>
      </c>
    </row>
    <row r="36" spans="1:13" x14ac:dyDescent="0.3">
      <c r="A36" s="183" t="s">
        <v>155</v>
      </c>
      <c r="B36" s="217">
        <v>2567.4</v>
      </c>
      <c r="C36" s="217">
        <v>7558</v>
      </c>
      <c r="D36" s="217">
        <v>11340.699999999997</v>
      </c>
      <c r="E36" s="217">
        <v>11368</v>
      </c>
      <c r="F36" s="217">
        <v>13659.500000000004</v>
      </c>
      <c r="G36" s="217">
        <v>26553.099999999995</v>
      </c>
      <c r="H36" s="217">
        <v>41579.5</v>
      </c>
      <c r="I36" s="217">
        <v>44271.3</v>
      </c>
      <c r="J36" s="217">
        <v>47051.4</v>
      </c>
      <c r="K36" s="251">
        <v>49199.5</v>
      </c>
      <c r="L36" s="217">
        <v>52030.799999999988</v>
      </c>
      <c r="M36" s="216">
        <v>71424</v>
      </c>
    </row>
    <row r="37" spans="1:13" ht="31.8" customHeight="1" x14ac:dyDescent="0.3">
      <c r="A37" s="175" t="s">
        <v>169</v>
      </c>
      <c r="B37" s="209">
        <v>60049.000000000007</v>
      </c>
      <c r="C37" s="209">
        <v>63794.8</v>
      </c>
      <c r="D37" s="209">
        <v>44637.099999999955</v>
      </c>
      <c r="E37" s="209">
        <v>63231.299999999988</v>
      </c>
      <c r="F37" s="209">
        <v>53144.100000000013</v>
      </c>
      <c r="G37" s="209">
        <v>111213.8</v>
      </c>
      <c r="H37" s="209">
        <v>101850.90000000005</v>
      </c>
      <c r="I37" s="209">
        <v>55626.800000000076</v>
      </c>
      <c r="J37" s="209">
        <v>66665.000000000175</v>
      </c>
      <c r="K37" s="243">
        <v>53134.3</v>
      </c>
      <c r="L37" s="209">
        <v>71621.900000000009</v>
      </c>
      <c r="M37" s="210">
        <v>-10395.199999999953</v>
      </c>
    </row>
    <row r="38" spans="1:13" ht="19.8" customHeight="1" x14ac:dyDescent="0.3">
      <c r="A38" s="175" t="s">
        <v>170</v>
      </c>
      <c r="B38" s="209">
        <v>-8079.8</v>
      </c>
      <c r="C38" s="209">
        <v>11506.400000000009</v>
      </c>
      <c r="D38" s="209">
        <v>11093.400000000012</v>
      </c>
      <c r="E38" s="209">
        <v>16871.100000000002</v>
      </c>
      <c r="F38" s="209">
        <v>-23261.899999999994</v>
      </c>
      <c r="G38" s="209">
        <v>-50248.799999999996</v>
      </c>
      <c r="H38" s="209">
        <v>-39888.799999999996</v>
      </c>
      <c r="I38" s="209">
        <v>-41467.399999999994</v>
      </c>
      <c r="J38" s="209">
        <v>-39528.399999999994</v>
      </c>
      <c r="K38" s="243">
        <v>-13600</v>
      </c>
      <c r="L38" s="209">
        <v>-12334.8</v>
      </c>
      <c r="M38" s="210">
        <v>-17925.099999999995</v>
      </c>
    </row>
    <row r="39" spans="1:13" x14ac:dyDescent="0.3">
      <c r="A39" s="79" t="s">
        <v>141</v>
      </c>
      <c r="B39" s="200">
        <v>396</v>
      </c>
      <c r="C39" s="200">
        <v>-88.5</v>
      </c>
      <c r="D39" s="200">
        <v>83.199999999999989</v>
      </c>
      <c r="E39" s="200">
        <v>-101.20000000000002</v>
      </c>
      <c r="F39" s="200">
        <v>266.69999999999993</v>
      </c>
      <c r="G39" s="200">
        <v>410.00000000000006</v>
      </c>
      <c r="H39" s="200">
        <v>581.40000000000009</v>
      </c>
      <c r="I39" s="200">
        <v>497.90000000000003</v>
      </c>
      <c r="J39" s="200">
        <v>163</v>
      </c>
      <c r="K39" s="245">
        <v>425.40000000000003</v>
      </c>
      <c r="L39" s="200">
        <v>396.09999999999997</v>
      </c>
      <c r="M39" s="201">
        <v>-42.699999999999989</v>
      </c>
    </row>
    <row r="40" spans="1:13" x14ac:dyDescent="0.3">
      <c r="A40" s="79" t="s">
        <v>142</v>
      </c>
      <c r="B40" s="200">
        <v>620.6</v>
      </c>
      <c r="C40" s="200">
        <v>3410.2</v>
      </c>
      <c r="D40" s="200">
        <v>324.29999999999995</v>
      </c>
      <c r="E40" s="200">
        <v>110.79999999999995</v>
      </c>
      <c r="F40" s="200">
        <v>241.5</v>
      </c>
      <c r="G40" s="200">
        <v>-127.69999999999982</v>
      </c>
      <c r="H40" s="200">
        <v>554.5</v>
      </c>
      <c r="I40" s="200">
        <v>713.30000000000018</v>
      </c>
      <c r="J40" s="200">
        <v>716.7</v>
      </c>
      <c r="K40" s="245">
        <v>489</v>
      </c>
      <c r="L40" s="200">
        <v>1582.5</v>
      </c>
      <c r="M40" s="201">
        <v>-156.69999999999982</v>
      </c>
    </row>
    <row r="41" spans="1:13" x14ac:dyDescent="0.3">
      <c r="A41" s="79" t="s">
        <v>143</v>
      </c>
      <c r="B41" s="217">
        <v>0</v>
      </c>
      <c r="C41" s="215">
        <v>0</v>
      </c>
      <c r="D41" s="215">
        <v>0</v>
      </c>
      <c r="E41" s="215">
        <v>-9.9999999998544808E-2</v>
      </c>
      <c r="F41" s="200">
        <v>0</v>
      </c>
      <c r="G41" s="215">
        <v>-28287.1</v>
      </c>
      <c r="H41" s="215">
        <v>-28287.1</v>
      </c>
      <c r="I41" s="215">
        <v>-28287.1</v>
      </c>
      <c r="J41" s="215">
        <v>-28287.1</v>
      </c>
      <c r="K41" s="250">
        <v>-28287.1</v>
      </c>
      <c r="L41" s="217">
        <v>-28287.1</v>
      </c>
      <c r="M41" s="223">
        <v>-28287.1</v>
      </c>
    </row>
    <row r="42" spans="1:13" x14ac:dyDescent="0.3">
      <c r="A42" s="79" t="s">
        <v>171</v>
      </c>
      <c r="B42" s="224">
        <v>-9348</v>
      </c>
      <c r="C42" s="215">
        <v>7686.9000000000087</v>
      </c>
      <c r="D42" s="215">
        <v>-5174.2999999999884</v>
      </c>
      <c r="E42" s="215">
        <v>17.100000000005821</v>
      </c>
      <c r="F42" s="215">
        <v>-28970.199999999997</v>
      </c>
      <c r="G42" s="215">
        <v>-26551.9</v>
      </c>
      <c r="H42" s="215">
        <v>-25227.4</v>
      </c>
      <c r="I42" s="215">
        <v>-24793</v>
      </c>
      <c r="J42" s="215">
        <v>-24275.699999999997</v>
      </c>
      <c r="K42" s="250">
        <v>-20132</v>
      </c>
      <c r="L42" s="217">
        <v>-12528.5</v>
      </c>
      <c r="M42" s="223">
        <v>-23811</v>
      </c>
    </row>
    <row r="43" spans="1:13" x14ac:dyDescent="0.3">
      <c r="A43" s="79" t="s">
        <v>160</v>
      </c>
      <c r="B43" s="224">
        <v>251.6</v>
      </c>
      <c r="C43" s="215">
        <v>497.79999999999853</v>
      </c>
      <c r="D43" s="215">
        <v>15860.2</v>
      </c>
      <c r="E43" s="215">
        <v>16844.499999999996</v>
      </c>
      <c r="F43" s="215">
        <v>5200.1000000000004</v>
      </c>
      <c r="G43" s="215">
        <v>4307.8999999999987</v>
      </c>
      <c r="H43" s="215">
        <v>12489.800000000001</v>
      </c>
      <c r="I43" s="215">
        <v>10401.5</v>
      </c>
      <c r="J43" s="215">
        <v>12154.7</v>
      </c>
      <c r="K43" s="250">
        <v>13772.400000000005</v>
      </c>
      <c r="L43" s="217">
        <v>13973.699999999999</v>
      </c>
      <c r="M43" s="223">
        <v>10561.400000000005</v>
      </c>
    </row>
    <row r="44" spans="1:13" x14ac:dyDescent="0.3">
      <c r="A44" s="175" t="s">
        <v>163</v>
      </c>
      <c r="B44" s="207">
        <v>51969.2</v>
      </c>
      <c r="C44" s="208">
        <v>75301.200000000012</v>
      </c>
      <c r="D44" s="208">
        <v>55730.5</v>
      </c>
      <c r="E44" s="208">
        <v>80102.399999999994</v>
      </c>
      <c r="F44" s="208">
        <v>29882.199999999957</v>
      </c>
      <c r="G44" s="208">
        <v>60964.999999999985</v>
      </c>
      <c r="H44" s="208">
        <v>61962.100000000057</v>
      </c>
      <c r="I44" s="208">
        <v>14159.400000000081</v>
      </c>
      <c r="J44" s="208">
        <v>27136.60000000018</v>
      </c>
      <c r="K44" s="235">
        <v>19402.000000000015</v>
      </c>
      <c r="L44" s="209">
        <v>46758.600000000006</v>
      </c>
      <c r="M44" s="210">
        <v>-52131.3</v>
      </c>
    </row>
    <row r="45" spans="1:13" ht="25.8" customHeight="1" x14ac:dyDescent="0.3">
      <c r="A45" s="252" t="s">
        <v>172</v>
      </c>
      <c r="B45" s="226"/>
      <c r="C45" s="227"/>
      <c r="D45" s="227"/>
      <c r="E45" s="227"/>
      <c r="F45" s="227"/>
      <c r="G45" s="227"/>
      <c r="H45" s="227">
        <v>89497.8</v>
      </c>
      <c r="I45" s="227">
        <v>89497.8</v>
      </c>
      <c r="J45" s="227">
        <v>89497.8</v>
      </c>
      <c r="K45" s="228">
        <v>89497.8</v>
      </c>
      <c r="L45" s="229">
        <v>89497.8</v>
      </c>
      <c r="M45" s="227">
        <v>89497.8</v>
      </c>
    </row>
    <row r="46" spans="1:13" ht="21" customHeight="1" x14ac:dyDescent="0.3">
      <c r="A46" s="253" t="s">
        <v>164</v>
      </c>
      <c r="B46" s="230"/>
      <c r="C46" s="231"/>
      <c r="D46" s="231"/>
      <c r="E46" s="231"/>
      <c r="F46" s="231"/>
      <c r="G46" s="231"/>
      <c r="H46" s="231">
        <v>28287.199999999997</v>
      </c>
      <c r="I46" s="231">
        <v>28287.199999999997</v>
      </c>
      <c r="J46" s="231">
        <v>28287.199999999997</v>
      </c>
      <c r="K46" s="232">
        <v>28287.199999999997</v>
      </c>
      <c r="L46" s="233">
        <v>28287.199999999997</v>
      </c>
      <c r="M46" s="231">
        <v>28287.199999999997</v>
      </c>
    </row>
    <row r="47" spans="1:13" ht="24" customHeight="1" x14ac:dyDescent="0.3">
      <c r="A47" s="234" t="s">
        <v>165</v>
      </c>
      <c r="B47" s="207"/>
      <c r="C47" s="208"/>
      <c r="D47" s="208"/>
      <c r="E47" s="208"/>
      <c r="F47" s="208"/>
      <c r="G47" s="208"/>
      <c r="H47" s="208">
        <v>179747.10000000003</v>
      </c>
      <c r="I47" s="208">
        <v>131944.40000000008</v>
      </c>
      <c r="J47" s="208">
        <v>144921.60000000018</v>
      </c>
      <c r="K47" s="235">
        <v>137187</v>
      </c>
      <c r="L47" s="209">
        <v>164543.6</v>
      </c>
      <c r="M47" s="208">
        <v>65653.700000000055</v>
      </c>
    </row>
    <row r="48" spans="1:13" ht="31.8" customHeight="1" x14ac:dyDescent="0.3">
      <c r="A48" s="333" t="s">
        <v>173</v>
      </c>
      <c r="B48" s="333"/>
      <c r="C48" s="333"/>
      <c r="D48" s="333"/>
      <c r="E48" s="333"/>
      <c r="F48" s="333"/>
      <c r="G48" s="333"/>
      <c r="H48" s="333"/>
      <c r="I48" s="333"/>
      <c r="J48" s="333"/>
      <c r="K48" s="333"/>
      <c r="L48" s="333"/>
      <c r="M48" s="333"/>
    </row>
    <row r="49" spans="1:13" ht="24" customHeight="1" x14ac:dyDescent="0.3">
      <c r="A49" s="332" t="s">
        <v>174</v>
      </c>
      <c r="B49" s="332"/>
      <c r="C49" s="332"/>
      <c r="D49" s="332"/>
      <c r="E49" s="332"/>
      <c r="F49" s="332"/>
      <c r="G49" s="332"/>
      <c r="H49" s="332"/>
      <c r="I49" s="332"/>
      <c r="J49" s="332"/>
      <c r="K49" s="332"/>
      <c r="L49" s="332"/>
      <c r="M49" s="332"/>
    </row>
  </sheetData>
  <mergeCells count="6">
    <mergeCell ref="A49:M49"/>
    <mergeCell ref="A1:M1"/>
    <mergeCell ref="A3:M3"/>
    <mergeCell ref="A4:A5"/>
    <mergeCell ref="B4:M4"/>
    <mergeCell ref="A48:M48"/>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7"/>
  <sheetViews>
    <sheetView topLeftCell="A46" workbookViewId="0">
      <selection activeCell="M18" sqref="M18"/>
    </sheetView>
  </sheetViews>
  <sheetFormatPr defaultRowHeight="14.4" x14ac:dyDescent="0.3"/>
  <cols>
    <col min="1" max="1" width="42.109375" customWidth="1"/>
    <col min="13" max="13" width="12.5546875" customWidth="1"/>
  </cols>
  <sheetData>
    <row r="1" spans="1:13" ht="22.8" x14ac:dyDescent="0.4">
      <c r="A1" s="319" t="s">
        <v>158</v>
      </c>
      <c r="B1" s="319"/>
      <c r="C1" s="319"/>
      <c r="D1" s="319"/>
      <c r="E1" s="319"/>
      <c r="F1" s="319"/>
      <c r="G1" s="319"/>
      <c r="H1" s="319"/>
      <c r="I1" s="319"/>
      <c r="J1" s="319"/>
      <c r="K1" s="319"/>
      <c r="L1" s="319"/>
      <c r="M1" s="319"/>
    </row>
    <row r="2" spans="1:13" x14ac:dyDescent="0.3">
      <c r="A2" s="326"/>
      <c r="B2" s="326"/>
      <c r="C2" s="326"/>
      <c r="D2" s="326"/>
      <c r="E2" s="326"/>
      <c r="F2" s="326"/>
      <c r="G2" s="326"/>
      <c r="H2" s="326"/>
      <c r="I2" s="326"/>
      <c r="J2" s="326"/>
      <c r="K2" s="326"/>
      <c r="L2" s="326"/>
      <c r="M2" s="326"/>
    </row>
    <row r="3" spans="1:13" ht="15" thickBot="1" x14ac:dyDescent="0.35">
      <c r="A3" s="316" t="s">
        <v>0</v>
      </c>
      <c r="B3" s="316"/>
      <c r="C3" s="316"/>
      <c r="D3" s="316"/>
      <c r="E3" s="316"/>
      <c r="F3" s="316"/>
      <c r="G3" s="316"/>
      <c r="H3" s="316"/>
      <c r="I3" s="316"/>
      <c r="J3" s="316"/>
      <c r="K3" s="316"/>
      <c r="L3" s="316"/>
      <c r="M3" s="316"/>
    </row>
    <row r="4" spans="1:13" ht="15" thickTop="1" x14ac:dyDescent="0.3">
      <c r="A4" s="334" t="s">
        <v>176</v>
      </c>
      <c r="B4" s="329" t="s">
        <v>237</v>
      </c>
      <c r="C4" s="329"/>
      <c r="D4" s="329"/>
      <c r="E4" s="329"/>
      <c r="F4" s="329"/>
      <c r="G4" s="329"/>
      <c r="H4" s="329"/>
      <c r="I4" s="329"/>
      <c r="J4" s="329"/>
      <c r="K4" s="329"/>
      <c r="L4" s="329"/>
      <c r="M4" s="330"/>
    </row>
    <row r="5" spans="1:13" x14ac:dyDescent="0.3">
      <c r="A5" s="335"/>
      <c r="B5" s="240" t="s">
        <v>6</v>
      </c>
      <c r="C5" s="240" t="s">
        <v>7</v>
      </c>
      <c r="D5" s="240" t="s">
        <v>8</v>
      </c>
      <c r="E5" s="240" t="s">
        <v>9</v>
      </c>
      <c r="F5" s="240" t="s">
        <v>10</v>
      </c>
      <c r="G5" s="240" t="s">
        <v>11</v>
      </c>
      <c r="H5" s="240" t="s">
        <v>12</v>
      </c>
      <c r="I5" s="240" t="s">
        <v>13</v>
      </c>
      <c r="J5" s="240" t="s">
        <v>14</v>
      </c>
      <c r="K5" s="240" t="s">
        <v>15</v>
      </c>
      <c r="L5" s="240" t="s">
        <v>16</v>
      </c>
      <c r="M5" s="241" t="s">
        <v>17</v>
      </c>
    </row>
    <row r="6" spans="1:13" x14ac:dyDescent="0.3">
      <c r="A6" s="254" t="s">
        <v>113</v>
      </c>
      <c r="B6" s="208">
        <v>2620.1</v>
      </c>
      <c r="C6" s="209">
        <v>43118.6</v>
      </c>
      <c r="D6" s="209">
        <v>172325</v>
      </c>
      <c r="E6" s="209">
        <v>219170.4</v>
      </c>
      <c r="F6" s="209">
        <v>287840.09999999998</v>
      </c>
      <c r="G6" s="209">
        <v>378165</v>
      </c>
      <c r="H6" s="209">
        <v>449225.3</v>
      </c>
      <c r="I6" s="209">
        <v>562972.9</v>
      </c>
      <c r="J6" s="209">
        <v>638013.69999999995</v>
      </c>
      <c r="K6" s="209">
        <v>725610</v>
      </c>
      <c r="L6" s="209">
        <v>843937.3</v>
      </c>
      <c r="M6" s="198">
        <v>1048889.8</v>
      </c>
    </row>
    <row r="7" spans="1:13" x14ac:dyDescent="0.3">
      <c r="A7" s="255" t="s">
        <v>177</v>
      </c>
      <c r="B7" s="199">
        <v>0</v>
      </c>
      <c r="C7" s="199">
        <v>0</v>
      </c>
      <c r="D7" s="199">
        <v>0</v>
      </c>
      <c r="E7" s="199">
        <v>0</v>
      </c>
      <c r="F7" s="199">
        <v>0</v>
      </c>
      <c r="G7" s="199">
        <v>0</v>
      </c>
      <c r="H7" s="199">
        <v>0</v>
      </c>
      <c r="I7" s="199"/>
      <c r="J7" s="199">
        <v>0</v>
      </c>
      <c r="K7" s="199">
        <v>0</v>
      </c>
      <c r="L7" s="199">
        <v>0</v>
      </c>
      <c r="M7" s="31">
        <v>778779.7</v>
      </c>
    </row>
    <row r="8" spans="1:13" x14ac:dyDescent="0.3">
      <c r="A8" s="256" t="s">
        <v>178</v>
      </c>
      <c r="B8" s="200">
        <v>0</v>
      </c>
      <c r="C8" s="200">
        <v>0</v>
      </c>
      <c r="D8" s="200">
        <v>0</v>
      </c>
      <c r="E8" s="200">
        <v>0</v>
      </c>
      <c r="F8" s="200">
        <v>0</v>
      </c>
      <c r="G8" s="200">
        <v>0</v>
      </c>
      <c r="H8" s="200">
        <v>0</v>
      </c>
      <c r="I8" s="199"/>
      <c r="J8" s="200">
        <v>0</v>
      </c>
      <c r="K8" s="200">
        <v>0</v>
      </c>
      <c r="L8" s="200">
        <v>0</v>
      </c>
      <c r="M8" s="201">
        <v>732618.2</v>
      </c>
    </row>
    <row r="9" spans="1:13" x14ac:dyDescent="0.3">
      <c r="A9" s="256" t="s">
        <v>179</v>
      </c>
      <c r="B9" s="200">
        <v>0</v>
      </c>
      <c r="C9" s="200">
        <v>0</v>
      </c>
      <c r="D9" s="200">
        <v>0</v>
      </c>
      <c r="E9" s="200">
        <v>0</v>
      </c>
      <c r="F9" s="200">
        <v>0</v>
      </c>
      <c r="G9" s="200">
        <v>0</v>
      </c>
      <c r="H9" s="200">
        <v>0</v>
      </c>
      <c r="I9" s="199">
        <v>0</v>
      </c>
      <c r="J9" s="200">
        <v>0</v>
      </c>
      <c r="K9" s="200">
        <v>0</v>
      </c>
      <c r="L9" s="200">
        <v>0</v>
      </c>
      <c r="M9" s="201">
        <v>37379.800000000003</v>
      </c>
    </row>
    <row r="10" spans="1:13" x14ac:dyDescent="0.3">
      <c r="A10" s="256" t="s">
        <v>180</v>
      </c>
      <c r="B10" s="200">
        <v>0</v>
      </c>
      <c r="C10" s="200">
        <v>0</v>
      </c>
      <c r="D10" s="200">
        <v>0</v>
      </c>
      <c r="E10" s="200">
        <v>0</v>
      </c>
      <c r="F10" s="200">
        <v>0</v>
      </c>
      <c r="G10" s="200">
        <v>0</v>
      </c>
      <c r="H10" s="200">
        <v>0</v>
      </c>
      <c r="I10" s="200">
        <v>0</v>
      </c>
      <c r="J10" s="200">
        <v>0</v>
      </c>
      <c r="K10" s="200">
        <v>0</v>
      </c>
      <c r="L10" s="200">
        <v>0</v>
      </c>
      <c r="M10" s="201">
        <v>8781.7000000000007</v>
      </c>
    </row>
    <row r="11" spans="1:13" x14ac:dyDescent="0.3">
      <c r="A11" s="255" t="s">
        <v>181</v>
      </c>
      <c r="B11" s="199">
        <v>0</v>
      </c>
      <c r="C11" s="199">
        <v>0</v>
      </c>
      <c r="D11" s="199">
        <v>0</v>
      </c>
      <c r="E11" s="199">
        <v>0</v>
      </c>
      <c r="F11" s="199">
        <v>0</v>
      </c>
      <c r="G11" s="199">
        <v>0</v>
      </c>
      <c r="H11" s="199">
        <v>0</v>
      </c>
      <c r="I11" s="199">
        <v>0</v>
      </c>
      <c r="J11" s="199">
        <v>0</v>
      </c>
      <c r="K11" s="199">
        <v>0</v>
      </c>
      <c r="L11" s="199">
        <v>0</v>
      </c>
      <c r="M11" s="31">
        <v>178727</v>
      </c>
    </row>
    <row r="12" spans="1:13" x14ac:dyDescent="0.3">
      <c r="A12" s="256" t="s">
        <v>178</v>
      </c>
      <c r="B12" s="200">
        <v>0</v>
      </c>
      <c r="C12" s="200">
        <v>0</v>
      </c>
      <c r="D12" s="200">
        <v>0</v>
      </c>
      <c r="E12" s="200">
        <v>0</v>
      </c>
      <c r="F12" s="200">
        <v>0</v>
      </c>
      <c r="G12" s="200">
        <v>0</v>
      </c>
      <c r="H12" s="200">
        <v>0</v>
      </c>
      <c r="I12" s="200">
        <v>0</v>
      </c>
      <c r="J12" s="200">
        <v>0</v>
      </c>
      <c r="K12" s="200">
        <v>0</v>
      </c>
      <c r="L12" s="200">
        <v>0</v>
      </c>
      <c r="M12" s="201">
        <v>135861.9</v>
      </c>
    </row>
    <row r="13" spans="1:13" x14ac:dyDescent="0.3">
      <c r="A13" s="256" t="s">
        <v>179</v>
      </c>
      <c r="B13" s="200">
        <v>0</v>
      </c>
      <c r="C13" s="200">
        <v>0</v>
      </c>
      <c r="D13" s="200">
        <v>0</v>
      </c>
      <c r="E13" s="200">
        <v>0</v>
      </c>
      <c r="F13" s="200">
        <v>0</v>
      </c>
      <c r="G13" s="200">
        <v>0</v>
      </c>
      <c r="H13" s="200">
        <v>0</v>
      </c>
      <c r="I13" s="200">
        <v>0</v>
      </c>
      <c r="J13" s="200">
        <v>0</v>
      </c>
      <c r="K13" s="200">
        <v>0</v>
      </c>
      <c r="L13" s="200">
        <v>0</v>
      </c>
      <c r="M13" s="201">
        <v>39326.399999999994</v>
      </c>
    </row>
    <row r="14" spans="1:13" x14ac:dyDescent="0.3">
      <c r="A14" s="256" t="s">
        <v>180</v>
      </c>
      <c r="B14" s="200">
        <v>0</v>
      </c>
      <c r="C14" s="200">
        <v>0</v>
      </c>
      <c r="D14" s="200">
        <v>0</v>
      </c>
      <c r="E14" s="200">
        <v>0</v>
      </c>
      <c r="F14" s="200">
        <v>0</v>
      </c>
      <c r="G14" s="200">
        <v>0</v>
      </c>
      <c r="H14" s="200">
        <v>0</v>
      </c>
      <c r="I14" s="200">
        <v>0</v>
      </c>
      <c r="J14" s="200">
        <v>0</v>
      </c>
      <c r="K14" s="200">
        <v>0</v>
      </c>
      <c r="L14" s="200">
        <v>0</v>
      </c>
      <c r="M14" s="201">
        <v>3538.7</v>
      </c>
    </row>
    <row r="15" spans="1:13" x14ac:dyDescent="0.3">
      <c r="A15" s="255" t="s">
        <v>182</v>
      </c>
      <c r="B15" s="199">
        <v>0</v>
      </c>
      <c r="C15" s="199">
        <v>0</v>
      </c>
      <c r="D15" s="199">
        <v>0</v>
      </c>
      <c r="E15" s="199">
        <v>0</v>
      </c>
      <c r="F15" s="199">
        <v>0</v>
      </c>
      <c r="G15" s="199">
        <v>0</v>
      </c>
      <c r="H15" s="199">
        <v>0</v>
      </c>
      <c r="I15" s="199">
        <v>0</v>
      </c>
      <c r="J15" s="199">
        <v>0</v>
      </c>
      <c r="K15" s="199">
        <v>0</v>
      </c>
      <c r="L15" s="199">
        <v>0</v>
      </c>
      <c r="M15" s="31">
        <v>91383.1</v>
      </c>
    </row>
    <row r="16" spans="1:13" x14ac:dyDescent="0.3">
      <c r="A16" s="256" t="s">
        <v>178</v>
      </c>
      <c r="B16" s="200">
        <v>0</v>
      </c>
      <c r="C16" s="200">
        <v>0</v>
      </c>
      <c r="D16" s="200">
        <v>0</v>
      </c>
      <c r="E16" s="200">
        <v>0</v>
      </c>
      <c r="F16" s="200">
        <v>0</v>
      </c>
      <c r="G16" s="200">
        <v>0</v>
      </c>
      <c r="H16" s="200">
        <v>0</v>
      </c>
      <c r="I16" s="200">
        <v>0</v>
      </c>
      <c r="J16" s="200">
        <v>0</v>
      </c>
      <c r="K16" s="200">
        <v>0</v>
      </c>
      <c r="L16" s="200">
        <v>0</v>
      </c>
      <c r="M16" s="201">
        <v>91383.1</v>
      </c>
    </row>
    <row r="17" spans="1:13" x14ac:dyDescent="0.3">
      <c r="A17" s="256" t="s">
        <v>179</v>
      </c>
      <c r="B17" s="200">
        <v>0</v>
      </c>
      <c r="C17" s="200">
        <v>0</v>
      </c>
      <c r="D17" s="200">
        <v>0</v>
      </c>
      <c r="E17" s="200">
        <v>0</v>
      </c>
      <c r="F17" s="200">
        <v>0</v>
      </c>
      <c r="G17" s="200">
        <v>0</v>
      </c>
      <c r="H17" s="200">
        <v>0</v>
      </c>
      <c r="I17" s="200">
        <v>0</v>
      </c>
      <c r="J17" s="200">
        <v>0</v>
      </c>
      <c r="K17" s="200">
        <v>0</v>
      </c>
      <c r="L17" s="200">
        <v>0</v>
      </c>
      <c r="M17" s="201">
        <v>0</v>
      </c>
    </row>
    <row r="18" spans="1:13" x14ac:dyDescent="0.3">
      <c r="A18" s="256" t="s">
        <v>180</v>
      </c>
      <c r="B18" s="202">
        <v>0</v>
      </c>
      <c r="C18" s="202">
        <v>0</v>
      </c>
      <c r="D18" s="202">
        <v>0</v>
      </c>
      <c r="E18" s="202">
        <v>0</v>
      </c>
      <c r="F18" s="202">
        <v>0</v>
      </c>
      <c r="G18" s="202">
        <v>0</v>
      </c>
      <c r="H18" s="202">
        <v>0</v>
      </c>
      <c r="I18" s="202">
        <v>0</v>
      </c>
      <c r="J18" s="202">
        <v>0</v>
      </c>
      <c r="K18" s="202">
        <v>0</v>
      </c>
      <c r="L18" s="202">
        <v>0</v>
      </c>
      <c r="M18" s="203">
        <v>0</v>
      </c>
    </row>
    <row r="19" spans="1:13" x14ac:dyDescent="0.3">
      <c r="A19" s="254" t="s">
        <v>183</v>
      </c>
      <c r="B19" s="204">
        <v>79590.7</v>
      </c>
      <c r="C19" s="204">
        <v>148169.59999999998</v>
      </c>
      <c r="D19" s="204">
        <v>218707.69999999998</v>
      </c>
      <c r="E19" s="204">
        <v>285090.90000000002</v>
      </c>
      <c r="F19" s="204">
        <v>350069.50000000006</v>
      </c>
      <c r="G19" s="204">
        <v>497479.9</v>
      </c>
      <c r="H19" s="204">
        <v>565340.1</v>
      </c>
      <c r="I19" s="204">
        <v>646501.80000000005</v>
      </c>
      <c r="J19" s="204">
        <v>581736.29999999993</v>
      </c>
      <c r="K19" s="204">
        <v>596431.80000000005</v>
      </c>
      <c r="L19" s="204">
        <v>633390.19999999995</v>
      </c>
      <c r="M19" s="205">
        <v>772404.6</v>
      </c>
    </row>
    <row r="20" spans="1:13" x14ac:dyDescent="0.3">
      <c r="A20" s="257" t="s">
        <v>184</v>
      </c>
      <c r="B20" s="200">
        <v>79590.7</v>
      </c>
      <c r="C20" s="200">
        <v>148169.59999999998</v>
      </c>
      <c r="D20" s="200">
        <v>218707.69999999998</v>
      </c>
      <c r="E20" s="200">
        <v>285090.90000000002</v>
      </c>
      <c r="F20" s="200">
        <v>350042.10000000003</v>
      </c>
      <c r="G20" s="200">
        <v>497452.5</v>
      </c>
      <c r="H20" s="200">
        <v>565312.69999999995</v>
      </c>
      <c r="I20" s="200">
        <v>646474.4</v>
      </c>
      <c r="J20" s="200">
        <v>537762.49999999988</v>
      </c>
      <c r="K20" s="200">
        <v>552177.9</v>
      </c>
      <c r="L20" s="200">
        <v>588705.29999999993</v>
      </c>
      <c r="M20" s="201">
        <v>724838.79999999993</v>
      </c>
    </row>
    <row r="21" spans="1:13" x14ac:dyDescent="0.3">
      <c r="A21" s="258" t="s">
        <v>185</v>
      </c>
      <c r="B21" s="200">
        <v>77528.399999999994</v>
      </c>
      <c r="C21" s="200">
        <v>141505.29999999999</v>
      </c>
      <c r="D21" s="200">
        <v>211283.9</v>
      </c>
      <c r="E21" s="200">
        <v>275023.40000000002</v>
      </c>
      <c r="F21" s="200">
        <v>337706.5</v>
      </c>
      <c r="G21" s="200">
        <v>483718.6</v>
      </c>
      <c r="H21" s="200">
        <v>551818.5</v>
      </c>
      <c r="I21" s="200">
        <v>630801.4</v>
      </c>
      <c r="J21" s="200">
        <v>590761.6</v>
      </c>
      <c r="K21" s="200">
        <v>606824.1</v>
      </c>
      <c r="L21" s="200">
        <v>647795.29999999993</v>
      </c>
      <c r="M21" s="201">
        <v>794851.2</v>
      </c>
    </row>
    <row r="22" spans="1:13" x14ac:dyDescent="0.3">
      <c r="A22" s="259" t="s">
        <v>186</v>
      </c>
      <c r="B22" s="200" t="s">
        <v>35</v>
      </c>
      <c r="C22" s="200">
        <v>141505.29999999999</v>
      </c>
      <c r="D22" s="200">
        <v>211283.9</v>
      </c>
      <c r="E22" s="200">
        <v>275023.40000000002</v>
      </c>
      <c r="F22" s="200">
        <v>337706.5</v>
      </c>
      <c r="G22" s="200">
        <v>483718.6</v>
      </c>
      <c r="H22" s="200">
        <v>551818.5</v>
      </c>
      <c r="I22" s="200">
        <v>630801.4</v>
      </c>
      <c r="J22" s="200">
        <v>521599.8</v>
      </c>
      <c r="K22" s="200">
        <v>535957.5</v>
      </c>
      <c r="L22" s="200">
        <v>572005.1</v>
      </c>
      <c r="M22" s="201">
        <v>705498.2</v>
      </c>
    </row>
    <row r="23" spans="1:13" x14ac:dyDescent="0.3">
      <c r="A23" s="259" t="s">
        <v>187</v>
      </c>
      <c r="B23" s="200" t="s">
        <v>35</v>
      </c>
      <c r="C23" s="200" t="s">
        <v>35</v>
      </c>
      <c r="D23" s="200" t="s">
        <v>35</v>
      </c>
      <c r="E23" s="200" t="s">
        <v>35</v>
      </c>
      <c r="F23" s="200" t="s">
        <v>35</v>
      </c>
      <c r="G23" s="200" t="s">
        <v>35</v>
      </c>
      <c r="H23" s="200" t="s">
        <v>35</v>
      </c>
      <c r="I23" s="200" t="s">
        <v>35</v>
      </c>
      <c r="J23" s="200">
        <v>69161.8</v>
      </c>
      <c r="K23" s="200">
        <v>70866.600000000006</v>
      </c>
      <c r="L23" s="200">
        <v>75790.2</v>
      </c>
      <c r="M23" s="201">
        <v>89353</v>
      </c>
    </row>
    <row r="24" spans="1:13" x14ac:dyDescent="0.3">
      <c r="A24" s="258" t="s">
        <v>188</v>
      </c>
      <c r="B24" s="200">
        <v>2062.2999999999993</v>
      </c>
      <c r="C24" s="200">
        <v>6664.2999999999993</v>
      </c>
      <c r="D24" s="200">
        <v>7423.7999999999956</v>
      </c>
      <c r="E24" s="200">
        <v>10067.5</v>
      </c>
      <c r="F24" s="200">
        <v>12335.600000000011</v>
      </c>
      <c r="G24" s="200">
        <v>13733.900000000009</v>
      </c>
      <c r="H24" s="200">
        <v>13494.199999999995</v>
      </c>
      <c r="I24" s="200">
        <v>15672.999999999995</v>
      </c>
      <c r="J24" s="200">
        <v>16162.700000000003</v>
      </c>
      <c r="K24" s="200">
        <v>16220.4</v>
      </c>
      <c r="L24" s="200">
        <v>16700.199999999997</v>
      </c>
      <c r="M24" s="201">
        <v>19340.600000000006</v>
      </c>
    </row>
    <row r="25" spans="1:13" x14ac:dyDescent="0.3">
      <c r="A25" s="260" t="s">
        <v>189</v>
      </c>
      <c r="B25" s="200">
        <v>0</v>
      </c>
      <c r="C25" s="200">
        <v>0</v>
      </c>
      <c r="D25" s="200">
        <v>0</v>
      </c>
      <c r="E25" s="200">
        <v>0</v>
      </c>
      <c r="F25" s="200">
        <v>27.4</v>
      </c>
      <c r="G25" s="200">
        <v>27.4</v>
      </c>
      <c r="H25" s="200">
        <v>27.4</v>
      </c>
      <c r="I25" s="200">
        <v>27.4</v>
      </c>
      <c r="J25" s="200">
        <v>43973.8</v>
      </c>
      <c r="K25" s="200">
        <v>44253.9</v>
      </c>
      <c r="L25" s="200">
        <v>44684.9</v>
      </c>
      <c r="M25" s="201">
        <v>47565.8</v>
      </c>
    </row>
    <row r="26" spans="1:13" x14ac:dyDescent="0.3">
      <c r="A26" s="261" t="s">
        <v>190</v>
      </c>
      <c r="B26" s="207">
        <v>76970.599999999991</v>
      </c>
      <c r="C26" s="208">
        <v>105050.99999999997</v>
      </c>
      <c r="D26" s="208">
        <v>46382.699999999983</v>
      </c>
      <c r="E26" s="208">
        <v>65920.500000000029</v>
      </c>
      <c r="F26" s="208">
        <v>62229.400000000081</v>
      </c>
      <c r="G26" s="208">
        <v>119314.90000000002</v>
      </c>
      <c r="H26" s="208">
        <v>116114.79999999999</v>
      </c>
      <c r="I26" s="208">
        <v>83528.900000000023</v>
      </c>
      <c r="J26" s="208">
        <v>-56277.400000000023</v>
      </c>
      <c r="K26" s="208">
        <v>-129178.19999999995</v>
      </c>
      <c r="L26" s="209">
        <v>-210547.10000000009</v>
      </c>
      <c r="M26" s="210">
        <v>-276485.20000000007</v>
      </c>
    </row>
    <row r="27" spans="1:13" x14ac:dyDescent="0.3">
      <c r="A27" s="254" t="s">
        <v>58</v>
      </c>
      <c r="B27" s="211">
        <v>12900.1</v>
      </c>
      <c r="C27" s="212">
        <v>17002.099999999995</v>
      </c>
      <c r="D27" s="212">
        <v>18253.899999999994</v>
      </c>
      <c r="E27" s="212">
        <v>25221.299999999996</v>
      </c>
      <c r="F27" s="212">
        <v>32867.600000000006</v>
      </c>
      <c r="G27" s="212">
        <v>37810.300000000003</v>
      </c>
      <c r="H27" s="212">
        <v>40251.600000000006</v>
      </c>
      <c r="I27" s="212">
        <v>42820.799999999996</v>
      </c>
      <c r="J27" s="212">
        <v>101054.90000000001</v>
      </c>
      <c r="K27" s="212">
        <v>206947.3</v>
      </c>
      <c r="L27" s="213">
        <v>250551</v>
      </c>
      <c r="M27" s="214">
        <v>342456.9</v>
      </c>
    </row>
    <row r="28" spans="1:13" x14ac:dyDescent="0.3">
      <c r="A28" s="256" t="s">
        <v>191</v>
      </c>
      <c r="B28" s="215">
        <v>5.0999999999999996</v>
      </c>
      <c r="C28" s="215">
        <v>160.80000000000001</v>
      </c>
      <c r="D28" s="215">
        <v>147.4</v>
      </c>
      <c r="E28" s="215">
        <v>81.5</v>
      </c>
      <c r="F28" s="215">
        <v>4731.1000000000004</v>
      </c>
      <c r="G28" s="215">
        <v>4751.5</v>
      </c>
      <c r="H28" s="215">
        <v>19798.5</v>
      </c>
      <c r="I28" s="215">
        <v>19743.2</v>
      </c>
      <c r="J28" s="215">
        <v>54628.200000000004</v>
      </c>
      <c r="K28" s="215">
        <v>134339</v>
      </c>
      <c r="L28" s="215">
        <v>173609.3</v>
      </c>
      <c r="M28" s="216">
        <v>193485.5</v>
      </c>
    </row>
    <row r="29" spans="1:13" x14ac:dyDescent="0.3">
      <c r="A29" s="256" t="s">
        <v>192</v>
      </c>
      <c r="B29" s="217">
        <v>0</v>
      </c>
      <c r="C29" s="217">
        <v>0</v>
      </c>
      <c r="D29" s="217">
        <v>0</v>
      </c>
      <c r="E29" s="217">
        <v>0</v>
      </c>
      <c r="F29" s="215">
        <v>0</v>
      </c>
      <c r="G29" s="217">
        <v>0</v>
      </c>
      <c r="H29" s="217">
        <v>0</v>
      </c>
      <c r="I29" s="217">
        <v>4.1999999999999993</v>
      </c>
      <c r="J29" s="217">
        <v>55004.2</v>
      </c>
      <c r="K29" s="217">
        <v>135004.20000000001</v>
      </c>
      <c r="L29" s="217">
        <v>175004.2</v>
      </c>
      <c r="M29" s="216">
        <v>194642.35</v>
      </c>
    </row>
    <row r="30" spans="1:13" x14ac:dyDescent="0.3">
      <c r="A30" s="256" t="s">
        <v>193</v>
      </c>
      <c r="B30" s="217">
        <v>0</v>
      </c>
      <c r="C30" s="217">
        <v>0</v>
      </c>
      <c r="D30" s="217">
        <v>0</v>
      </c>
      <c r="E30" s="217">
        <v>0</v>
      </c>
      <c r="F30" s="217">
        <v>0</v>
      </c>
      <c r="G30" s="217">
        <v>0</v>
      </c>
      <c r="H30" s="217">
        <v>0</v>
      </c>
      <c r="I30" s="217">
        <v>0</v>
      </c>
      <c r="J30" s="217">
        <v>25000</v>
      </c>
      <c r="K30" s="217">
        <v>35000</v>
      </c>
      <c r="L30" s="217">
        <v>75000</v>
      </c>
      <c r="M30" s="216">
        <v>93000</v>
      </c>
    </row>
    <row r="31" spans="1:13" x14ac:dyDescent="0.3">
      <c r="A31" s="256" t="s">
        <v>194</v>
      </c>
      <c r="B31" s="217">
        <v>0</v>
      </c>
      <c r="C31" s="217">
        <v>0</v>
      </c>
      <c r="D31" s="217">
        <v>0</v>
      </c>
      <c r="E31" s="217">
        <v>0</v>
      </c>
      <c r="F31" s="217">
        <v>0</v>
      </c>
      <c r="G31" s="217">
        <v>0</v>
      </c>
      <c r="H31" s="217">
        <v>0</v>
      </c>
      <c r="I31" s="217">
        <v>0</v>
      </c>
      <c r="J31" s="217">
        <v>30000</v>
      </c>
      <c r="K31" s="217">
        <v>100000</v>
      </c>
      <c r="L31" s="217">
        <v>100000</v>
      </c>
      <c r="M31" s="216">
        <v>100000</v>
      </c>
    </row>
    <row r="32" spans="1:13" x14ac:dyDescent="0.3">
      <c r="A32" s="256" t="s">
        <v>195</v>
      </c>
      <c r="B32" s="217">
        <v>0</v>
      </c>
      <c r="C32" s="217">
        <v>0</v>
      </c>
      <c r="D32" s="217">
        <v>0</v>
      </c>
      <c r="E32" s="217">
        <v>0</v>
      </c>
      <c r="F32" s="217">
        <v>0</v>
      </c>
      <c r="G32" s="217">
        <v>0</v>
      </c>
      <c r="H32" s="217">
        <v>0</v>
      </c>
      <c r="I32" s="217">
        <v>0</v>
      </c>
      <c r="J32" s="217">
        <v>0</v>
      </c>
      <c r="K32" s="217">
        <v>0</v>
      </c>
      <c r="L32" s="217">
        <v>0</v>
      </c>
      <c r="M32" s="216">
        <v>0</v>
      </c>
    </row>
    <row r="33" spans="1:13" x14ac:dyDescent="0.3">
      <c r="A33" s="256" t="s">
        <v>196</v>
      </c>
      <c r="B33" s="217">
        <v>0</v>
      </c>
      <c r="C33" s="217">
        <v>0</v>
      </c>
      <c r="D33" s="217">
        <v>0</v>
      </c>
      <c r="E33" s="217">
        <v>0</v>
      </c>
      <c r="F33" s="217">
        <v>0</v>
      </c>
      <c r="G33" s="217">
        <v>0</v>
      </c>
      <c r="H33" s="217">
        <v>0</v>
      </c>
      <c r="I33" s="217">
        <v>0</v>
      </c>
      <c r="J33" s="217">
        <v>0</v>
      </c>
      <c r="K33" s="217">
        <v>0</v>
      </c>
      <c r="L33" s="217">
        <v>0</v>
      </c>
      <c r="M33" s="216">
        <v>1605.2</v>
      </c>
    </row>
    <row r="34" spans="1:13" x14ac:dyDescent="0.3">
      <c r="A34" s="256" t="s">
        <v>197</v>
      </c>
      <c r="B34" s="217">
        <v>0</v>
      </c>
      <c r="C34" s="217">
        <v>0</v>
      </c>
      <c r="D34" s="217">
        <v>0</v>
      </c>
      <c r="E34" s="217">
        <v>0</v>
      </c>
      <c r="F34" s="217">
        <v>0</v>
      </c>
      <c r="G34" s="217">
        <v>0</v>
      </c>
      <c r="H34" s="217">
        <v>0</v>
      </c>
      <c r="I34" s="217">
        <v>0</v>
      </c>
      <c r="J34" s="217">
        <v>4.2</v>
      </c>
      <c r="K34" s="217">
        <v>4.2</v>
      </c>
      <c r="L34" s="217">
        <v>4.2</v>
      </c>
      <c r="M34" s="216">
        <v>37.119999999999997</v>
      </c>
    </row>
    <row r="35" spans="1:13" x14ac:dyDescent="0.3">
      <c r="A35" s="256" t="s">
        <v>198</v>
      </c>
      <c r="B35" s="217">
        <v>0</v>
      </c>
      <c r="C35" s="217">
        <v>0</v>
      </c>
      <c r="D35" s="217">
        <v>0</v>
      </c>
      <c r="E35" s="217">
        <v>0</v>
      </c>
      <c r="F35" s="217">
        <v>0</v>
      </c>
      <c r="G35" s="217">
        <v>0</v>
      </c>
      <c r="H35" s="217">
        <v>0</v>
      </c>
      <c r="I35" s="217">
        <v>0</v>
      </c>
      <c r="J35" s="217">
        <v>0</v>
      </c>
      <c r="K35" s="217">
        <v>0</v>
      </c>
      <c r="L35" s="217">
        <v>0</v>
      </c>
      <c r="M35" s="216">
        <v>0</v>
      </c>
    </row>
    <row r="36" spans="1:13" x14ac:dyDescent="0.3">
      <c r="A36" s="256" t="s">
        <v>199</v>
      </c>
      <c r="B36" s="217">
        <v>5.0999999999999996</v>
      </c>
      <c r="C36" s="217">
        <v>160.80000000000001</v>
      </c>
      <c r="D36" s="217">
        <v>147.4</v>
      </c>
      <c r="E36" s="217">
        <v>81.5</v>
      </c>
      <c r="F36" s="217">
        <v>4731.1000000000004</v>
      </c>
      <c r="G36" s="217">
        <v>4751.5</v>
      </c>
      <c r="H36" s="217">
        <v>19798.5</v>
      </c>
      <c r="I36" s="217">
        <v>19739</v>
      </c>
      <c r="J36" s="217">
        <v>-375.99999999999272</v>
      </c>
      <c r="K36" s="217">
        <v>-665.20000000001164</v>
      </c>
      <c r="L36" s="217">
        <v>-1394.9000000000233</v>
      </c>
      <c r="M36" s="216">
        <v>-1156.8500000000058</v>
      </c>
    </row>
    <row r="37" spans="1:13" x14ac:dyDescent="0.3">
      <c r="A37" s="256" t="s">
        <v>200</v>
      </c>
      <c r="B37" s="217">
        <v>0</v>
      </c>
      <c r="C37" s="217">
        <v>0</v>
      </c>
      <c r="D37" s="217">
        <v>0</v>
      </c>
      <c r="E37" s="217">
        <v>192</v>
      </c>
      <c r="F37" s="217">
        <v>230.1</v>
      </c>
      <c r="G37" s="217">
        <v>616.4</v>
      </c>
      <c r="H37" s="217">
        <v>617.29999999999995</v>
      </c>
      <c r="I37" s="217">
        <v>618.29999999999995</v>
      </c>
      <c r="J37" s="217">
        <v>648.29999999999995</v>
      </c>
      <c r="K37" s="217">
        <v>648.29999999999995</v>
      </c>
      <c r="L37" s="217">
        <v>729.1</v>
      </c>
      <c r="M37" s="216">
        <v>1788.2</v>
      </c>
    </row>
    <row r="38" spans="1:13" x14ac:dyDescent="0.3">
      <c r="A38" s="256" t="s">
        <v>201</v>
      </c>
      <c r="B38" s="217">
        <v>12895</v>
      </c>
      <c r="C38" s="217">
        <v>16841.299999999996</v>
      </c>
      <c r="D38" s="217">
        <v>18106.499999999993</v>
      </c>
      <c r="E38" s="217">
        <v>24947.799999999996</v>
      </c>
      <c r="F38" s="217">
        <v>27906.400000000001</v>
      </c>
      <c r="G38" s="217">
        <v>32442.400000000001</v>
      </c>
      <c r="H38" s="217">
        <v>19835.800000000003</v>
      </c>
      <c r="I38" s="217">
        <v>22459.299999999996</v>
      </c>
      <c r="J38" s="217">
        <v>45778.400000000001</v>
      </c>
      <c r="K38" s="217">
        <v>71960</v>
      </c>
      <c r="L38" s="217">
        <v>76212.600000000006</v>
      </c>
      <c r="M38" s="216">
        <v>147183.20000000001</v>
      </c>
    </row>
    <row r="39" spans="1:13" ht="34.799999999999997" customHeight="1" x14ac:dyDescent="0.3">
      <c r="A39" s="261" t="s">
        <v>202</v>
      </c>
      <c r="B39" s="209">
        <v>89870.7</v>
      </c>
      <c r="C39" s="209">
        <v>122053.09999999996</v>
      </c>
      <c r="D39" s="209">
        <v>64636.599999999977</v>
      </c>
      <c r="E39" s="209">
        <v>91141.800000000017</v>
      </c>
      <c r="F39" s="209">
        <v>95097.000000000087</v>
      </c>
      <c r="G39" s="209">
        <v>157125.20000000001</v>
      </c>
      <c r="H39" s="209">
        <v>156366.39999999999</v>
      </c>
      <c r="I39" s="209">
        <v>126349.70000000001</v>
      </c>
      <c r="J39" s="209">
        <v>44777.499999999985</v>
      </c>
      <c r="K39" s="209">
        <v>77769.100000000035</v>
      </c>
      <c r="L39" s="209">
        <v>40003.899999999907</v>
      </c>
      <c r="M39" s="210">
        <v>65971.699999999953</v>
      </c>
    </row>
    <row r="40" spans="1:13" ht="19.2" customHeight="1" x14ac:dyDescent="0.3">
      <c r="A40" s="262" t="s">
        <v>203</v>
      </c>
      <c r="B40" s="229">
        <v>0</v>
      </c>
      <c r="C40" s="229">
        <v>0</v>
      </c>
      <c r="D40" s="229">
        <v>0</v>
      </c>
      <c r="E40" s="229">
        <v>0</v>
      </c>
      <c r="F40" s="229">
        <v>0</v>
      </c>
      <c r="G40" s="229">
        <v>0</v>
      </c>
      <c r="H40" s="229">
        <v>0</v>
      </c>
      <c r="I40" s="229">
        <v>0</v>
      </c>
      <c r="J40" s="229">
        <v>56531.6</v>
      </c>
      <c r="K40" s="229">
        <v>65237.7</v>
      </c>
      <c r="L40" s="229">
        <v>82167.899999999994</v>
      </c>
      <c r="M40" s="263">
        <v>153871</v>
      </c>
    </row>
    <row r="41" spans="1:13" ht="17.399999999999999" customHeight="1" x14ac:dyDescent="0.3">
      <c r="A41" s="264" t="s">
        <v>204</v>
      </c>
      <c r="B41" s="200">
        <v>0</v>
      </c>
      <c r="C41" s="200">
        <v>0</v>
      </c>
      <c r="D41" s="200">
        <v>0</v>
      </c>
      <c r="E41" s="200">
        <v>0</v>
      </c>
      <c r="F41" s="200">
        <v>0</v>
      </c>
      <c r="G41" s="200">
        <v>0</v>
      </c>
      <c r="H41" s="200">
        <v>0</v>
      </c>
      <c r="I41" s="200">
        <v>0</v>
      </c>
      <c r="J41" s="200">
        <v>93555.599999999991</v>
      </c>
      <c r="K41" s="200">
        <v>100019.8</v>
      </c>
      <c r="L41" s="200">
        <v>108842.59999999999</v>
      </c>
      <c r="M41" s="201">
        <v>148825.79999999999</v>
      </c>
    </row>
    <row r="42" spans="1:13" ht="16.8" customHeight="1" x14ac:dyDescent="0.3">
      <c r="A42" s="265" t="s">
        <v>205</v>
      </c>
      <c r="B42" s="200">
        <v>0</v>
      </c>
      <c r="C42" s="200">
        <v>0</v>
      </c>
      <c r="D42" s="200">
        <v>0</v>
      </c>
      <c r="E42" s="200">
        <v>0</v>
      </c>
      <c r="F42" s="200">
        <v>0</v>
      </c>
      <c r="G42" s="200">
        <v>0</v>
      </c>
      <c r="H42" s="200">
        <v>0</v>
      </c>
      <c r="I42" s="200">
        <v>0</v>
      </c>
      <c r="J42" s="200">
        <v>60544.7</v>
      </c>
      <c r="K42" s="200">
        <v>66326.899999999994</v>
      </c>
      <c r="L42" s="200">
        <v>75918.299999999988</v>
      </c>
      <c r="M42" s="201">
        <v>109332.4</v>
      </c>
    </row>
    <row r="43" spans="1:13" ht="13.2" customHeight="1" x14ac:dyDescent="0.3">
      <c r="A43" s="265" t="s">
        <v>206</v>
      </c>
      <c r="B43" s="217">
        <v>0</v>
      </c>
      <c r="C43" s="215">
        <v>0</v>
      </c>
      <c r="D43" s="215">
        <v>0</v>
      </c>
      <c r="E43" s="215">
        <v>0</v>
      </c>
      <c r="F43" s="200">
        <v>0</v>
      </c>
      <c r="G43" s="215">
        <v>0</v>
      </c>
      <c r="H43" s="215">
        <v>0</v>
      </c>
      <c r="I43" s="215">
        <v>0</v>
      </c>
      <c r="J43" s="215">
        <v>33010.9</v>
      </c>
      <c r="K43" s="215">
        <v>33692.9</v>
      </c>
      <c r="L43" s="217">
        <v>32924.299999999996</v>
      </c>
      <c r="M43" s="223">
        <v>39493.399999999994</v>
      </c>
    </row>
    <row r="44" spans="1:13" ht="25.8" customHeight="1" x14ac:dyDescent="0.3">
      <c r="A44" s="261" t="s">
        <v>207</v>
      </c>
      <c r="B44" s="207">
        <v>0</v>
      </c>
      <c r="C44" s="208">
        <v>0</v>
      </c>
      <c r="D44" s="208">
        <v>0</v>
      </c>
      <c r="E44" s="208">
        <v>0</v>
      </c>
      <c r="F44" s="208">
        <v>0</v>
      </c>
      <c r="G44" s="208">
        <v>0</v>
      </c>
      <c r="H44" s="208">
        <v>0</v>
      </c>
      <c r="I44" s="208">
        <v>0</v>
      </c>
      <c r="J44" s="208">
        <v>37023.999999999993</v>
      </c>
      <c r="K44" s="208">
        <v>34782.100000000006</v>
      </c>
      <c r="L44" s="209">
        <v>26674.699999999997</v>
      </c>
      <c r="M44" s="266">
        <v>-5045.2000000000116</v>
      </c>
    </row>
    <row r="45" spans="1:13" ht="24.6" customHeight="1" x14ac:dyDescent="0.3">
      <c r="A45" s="267" t="s">
        <v>208</v>
      </c>
      <c r="B45" s="224">
        <v>-13375.800000000003</v>
      </c>
      <c r="C45" s="215">
        <v>-15577.199999999997</v>
      </c>
      <c r="D45" s="215">
        <v>-11526.199999999997</v>
      </c>
      <c r="E45" s="215">
        <v>-10049.800000000003</v>
      </c>
      <c r="F45" s="215">
        <v>-1405.9000000000015</v>
      </c>
      <c r="G45" s="215">
        <v>6520.4000000000015</v>
      </c>
      <c r="H45" s="215">
        <v>8129.1999999999971</v>
      </c>
      <c r="I45" s="215">
        <v>8915.8000000000029</v>
      </c>
      <c r="J45" s="215">
        <v>11581.599999999999</v>
      </c>
      <c r="K45" s="215">
        <v>23358</v>
      </c>
      <c r="L45" s="217">
        <v>29651.300000000007</v>
      </c>
      <c r="M45" s="223">
        <v>16165.6</v>
      </c>
    </row>
    <row r="46" spans="1:13" x14ac:dyDescent="0.3">
      <c r="A46" s="256" t="s">
        <v>209</v>
      </c>
      <c r="B46" s="224">
        <v>2398.0000000000014</v>
      </c>
      <c r="C46" s="215">
        <v>10751.199999999992</v>
      </c>
      <c r="D46" s="215">
        <v>9520.0000000000018</v>
      </c>
      <c r="E46" s="215">
        <v>10564.199999999992</v>
      </c>
      <c r="F46" s="215">
        <v>10622.899999999998</v>
      </c>
      <c r="G46" s="215">
        <v>12480.599999999997</v>
      </c>
      <c r="H46" s="215">
        <v>11162.899999999998</v>
      </c>
      <c r="I46" s="215">
        <v>13026.599999999997</v>
      </c>
      <c r="J46" s="215">
        <v>3270.4999999999936</v>
      </c>
      <c r="K46" s="215">
        <v>2770.099999999994</v>
      </c>
      <c r="L46" s="217">
        <v>2521.1999999999944</v>
      </c>
      <c r="M46" s="216">
        <v>-1933.8000000000043</v>
      </c>
    </row>
    <row r="47" spans="1:13" x14ac:dyDescent="0.3">
      <c r="A47" s="256" t="s">
        <v>210</v>
      </c>
      <c r="B47" s="224">
        <v>-49.699999999999989</v>
      </c>
      <c r="C47" s="215">
        <v>218.5</v>
      </c>
      <c r="D47" s="215">
        <v>347.1</v>
      </c>
      <c r="E47" s="215">
        <v>455</v>
      </c>
      <c r="F47" s="215">
        <v>207.60000000000002</v>
      </c>
      <c r="G47" s="215">
        <v>536.29999999999995</v>
      </c>
      <c r="H47" s="215">
        <v>282.39999999999998</v>
      </c>
      <c r="I47" s="215">
        <v>643</v>
      </c>
      <c r="J47" s="215"/>
      <c r="K47" s="215">
        <v>455.79999999999995</v>
      </c>
      <c r="L47" s="217">
        <v>482</v>
      </c>
      <c r="M47" s="215">
        <v>-64.5</v>
      </c>
    </row>
    <row r="48" spans="1:13" x14ac:dyDescent="0.3">
      <c r="A48" s="256" t="s">
        <v>211</v>
      </c>
      <c r="B48" s="224">
        <v>135.29999999999995</v>
      </c>
      <c r="C48" s="215">
        <v>1195.9000000000001</v>
      </c>
      <c r="D48" s="215">
        <v>119.29999999999995</v>
      </c>
      <c r="E48" s="215">
        <v>258.89999999999986</v>
      </c>
      <c r="F48" s="215">
        <v>323.5</v>
      </c>
      <c r="G48" s="215">
        <v>605.69999999999982</v>
      </c>
      <c r="H48" s="215">
        <v>962.79999999999973</v>
      </c>
      <c r="I48" s="215">
        <v>1266.7999999999997</v>
      </c>
      <c r="J48" s="215"/>
      <c r="K48" s="215">
        <v>-341.10000000000014</v>
      </c>
      <c r="L48" s="217">
        <v>570.89999999999986</v>
      </c>
      <c r="M48" s="215">
        <v>-793.30000000000007</v>
      </c>
    </row>
    <row r="49" spans="1:13" x14ac:dyDescent="0.3">
      <c r="A49" s="256" t="s">
        <v>212</v>
      </c>
      <c r="B49" s="224">
        <v>0</v>
      </c>
      <c r="C49" s="215">
        <v>0</v>
      </c>
      <c r="D49" s="215">
        <v>0</v>
      </c>
      <c r="E49" s="215">
        <v>0</v>
      </c>
      <c r="F49" s="215">
        <v>0</v>
      </c>
      <c r="G49" s="215">
        <v>0</v>
      </c>
      <c r="H49" s="215">
        <v>0</v>
      </c>
      <c r="I49" s="215">
        <v>0</v>
      </c>
      <c r="J49" s="215">
        <v>0</v>
      </c>
      <c r="K49" s="215">
        <v>0</v>
      </c>
      <c r="L49" s="217">
        <v>0</v>
      </c>
      <c r="M49" s="215">
        <v>0</v>
      </c>
    </row>
    <row r="50" spans="1:13" x14ac:dyDescent="0.3">
      <c r="A50" s="256" t="s">
        <v>213</v>
      </c>
      <c r="B50" s="230">
        <v>2312.4000000000015</v>
      </c>
      <c r="C50" s="231">
        <v>9336.799999999992</v>
      </c>
      <c r="D50" s="231">
        <v>9053.6000000000022</v>
      </c>
      <c r="E50" s="231">
        <v>9850.299999999992</v>
      </c>
      <c r="F50" s="231">
        <v>10091.799999999997</v>
      </c>
      <c r="G50" s="231">
        <v>11338.599999999997</v>
      </c>
      <c r="H50" s="231">
        <v>9917.6999999999989</v>
      </c>
      <c r="I50" s="231">
        <v>11116.799999999997</v>
      </c>
      <c r="J50" s="231"/>
      <c r="K50" s="231">
        <v>2655.3999999999942</v>
      </c>
      <c r="L50" s="233">
        <v>1468.2999999999943</v>
      </c>
      <c r="M50" s="231">
        <v>-1076.0000000000041</v>
      </c>
    </row>
    <row r="51" spans="1:13" x14ac:dyDescent="0.3">
      <c r="A51" s="268" t="s">
        <v>214</v>
      </c>
      <c r="B51" s="207">
        <v>78892.899999999994</v>
      </c>
      <c r="C51" s="208">
        <v>117227.09999999996</v>
      </c>
      <c r="D51" s="208">
        <v>62630.39999999998</v>
      </c>
      <c r="E51" s="208">
        <v>91656.200000000012</v>
      </c>
      <c r="F51" s="208">
        <v>104314.00000000009</v>
      </c>
      <c r="G51" s="208">
        <v>176126.2</v>
      </c>
      <c r="H51" s="208">
        <v>175658.49999999997</v>
      </c>
      <c r="I51" s="208">
        <v>148292.1</v>
      </c>
      <c r="J51" s="208">
        <v>96653.599999999977</v>
      </c>
      <c r="K51" s="208">
        <v>138679.30000000005</v>
      </c>
      <c r="L51" s="209">
        <v>98851.099999999904</v>
      </c>
      <c r="M51" s="208">
        <v>75158.299999999945</v>
      </c>
    </row>
    <row r="52" spans="1:13" x14ac:dyDescent="0.3">
      <c r="A52" s="257" t="s">
        <v>215</v>
      </c>
      <c r="B52" s="226">
        <v>58643.199999999932</v>
      </c>
      <c r="C52" s="227">
        <v>58643.199999999932</v>
      </c>
      <c r="D52" s="227">
        <v>58643.199999999932</v>
      </c>
      <c r="E52" s="227">
        <v>58643.200000000128</v>
      </c>
      <c r="F52" s="227">
        <v>59023.100000000079</v>
      </c>
      <c r="G52" s="227">
        <v>65653.700000000055</v>
      </c>
      <c r="H52" s="227">
        <v>65653.700000000055</v>
      </c>
      <c r="I52" s="227">
        <v>65653.700000000055</v>
      </c>
      <c r="J52" s="227">
        <v>65653.700000000055</v>
      </c>
      <c r="K52" s="227">
        <v>65653.700000000055</v>
      </c>
      <c r="L52" s="229">
        <v>65653.700000000055</v>
      </c>
      <c r="M52" s="227">
        <v>65653.700000000055</v>
      </c>
    </row>
    <row r="53" spans="1:13" x14ac:dyDescent="0.3">
      <c r="A53" s="257" t="s">
        <v>216</v>
      </c>
      <c r="B53" s="224"/>
      <c r="C53" s="215"/>
      <c r="D53" s="215"/>
      <c r="E53" s="215">
        <v>0</v>
      </c>
      <c r="F53" s="215">
        <v>0</v>
      </c>
      <c r="G53" s="215">
        <v>0</v>
      </c>
      <c r="H53" s="215">
        <v>0</v>
      </c>
      <c r="I53" s="215">
        <v>0</v>
      </c>
      <c r="J53" s="215">
        <v>0</v>
      </c>
      <c r="K53" s="215">
        <v>0</v>
      </c>
      <c r="L53" s="217">
        <v>0</v>
      </c>
      <c r="M53" s="215">
        <v>0</v>
      </c>
    </row>
    <row r="54" spans="1:13" ht="15" thickBot="1" x14ac:dyDescent="0.35">
      <c r="A54" s="269" t="s">
        <v>217</v>
      </c>
      <c r="B54" s="207">
        <v>137536.09999999992</v>
      </c>
      <c r="C54" s="208">
        <v>175870.2999999999</v>
      </c>
      <c r="D54" s="208">
        <v>121273.59999999992</v>
      </c>
      <c r="E54" s="208">
        <v>150299.40000000014</v>
      </c>
      <c r="F54" s="208">
        <v>163337.10000000015</v>
      </c>
      <c r="G54" s="208">
        <v>241779.90000000008</v>
      </c>
      <c r="H54" s="208">
        <v>241312.2</v>
      </c>
      <c r="I54" s="208">
        <v>213945.80000000005</v>
      </c>
      <c r="J54" s="208">
        <v>162307.30000000005</v>
      </c>
      <c r="K54" s="208">
        <v>204333.00000000012</v>
      </c>
      <c r="L54" s="209">
        <v>164504.79999999996</v>
      </c>
      <c r="M54" s="208">
        <v>140812</v>
      </c>
    </row>
    <row r="55" spans="1:13" ht="15" thickTop="1" x14ac:dyDescent="0.3">
      <c r="A55" s="270" t="s">
        <v>218</v>
      </c>
      <c r="B55" s="189"/>
      <c r="C55" s="271"/>
      <c r="D55" s="189"/>
      <c r="E55" s="271"/>
      <c r="F55" s="189"/>
      <c r="G55" s="189"/>
      <c r="H55" s="271"/>
      <c r="I55" s="189"/>
      <c r="J55" s="271"/>
      <c r="K55" s="271"/>
      <c r="L55" s="189"/>
      <c r="M55" s="271"/>
    </row>
    <row r="56" spans="1:13" x14ac:dyDescent="0.3">
      <c r="A56" s="270" t="s">
        <v>219</v>
      </c>
      <c r="B56" s="189"/>
      <c r="C56" s="271"/>
      <c r="D56" s="189"/>
      <c r="E56" s="271"/>
      <c r="F56" s="189"/>
      <c r="G56" s="189"/>
      <c r="H56" s="271"/>
      <c r="I56" s="189"/>
      <c r="J56" s="271"/>
      <c r="K56" s="271"/>
      <c r="L56" s="189"/>
      <c r="M56" s="271"/>
    </row>
    <row r="57" spans="1:13" x14ac:dyDescent="0.3">
      <c r="A57" s="189" t="s">
        <v>220</v>
      </c>
      <c r="B57" s="189"/>
      <c r="C57" s="271"/>
      <c r="D57" s="189"/>
      <c r="E57" s="271"/>
      <c r="F57" s="189"/>
      <c r="G57" s="189"/>
      <c r="H57" s="271"/>
      <c r="I57" s="189"/>
      <c r="J57" s="271"/>
      <c r="K57" s="271"/>
      <c r="L57" s="189"/>
      <c r="M57" s="271"/>
    </row>
  </sheetData>
  <mergeCells count="5">
    <mergeCell ref="A1:M1"/>
    <mergeCell ref="A3:M3"/>
    <mergeCell ref="A4:A5"/>
    <mergeCell ref="B4:M4"/>
    <mergeCell ref="A2:M2"/>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8"/>
  <sheetViews>
    <sheetView topLeftCell="A43" workbookViewId="0">
      <selection activeCell="G17" sqref="G17"/>
    </sheetView>
  </sheetViews>
  <sheetFormatPr defaultRowHeight="14.4" x14ac:dyDescent="0.3"/>
  <cols>
    <col min="1" max="1" width="39.44140625" customWidth="1"/>
    <col min="13" max="13" width="9.77734375" customWidth="1"/>
  </cols>
  <sheetData>
    <row r="1" spans="1:13" ht="22.8" x14ac:dyDescent="0.4">
      <c r="A1" s="319" t="s">
        <v>158</v>
      </c>
      <c r="B1" s="319"/>
      <c r="C1" s="319"/>
      <c r="D1" s="319"/>
      <c r="E1" s="319"/>
      <c r="F1" s="319"/>
      <c r="G1" s="319"/>
      <c r="H1" s="319"/>
      <c r="I1" s="319"/>
      <c r="J1" s="319"/>
      <c r="K1" s="319"/>
      <c r="L1" s="319"/>
      <c r="M1" s="319"/>
    </row>
    <row r="2" spans="1:13" x14ac:dyDescent="0.3">
      <c r="A2" s="326"/>
      <c r="B2" s="326"/>
      <c r="C2" s="326"/>
      <c r="D2" s="326"/>
      <c r="E2" s="326"/>
      <c r="F2" s="326"/>
      <c r="G2" s="326"/>
      <c r="H2" s="326"/>
      <c r="I2" s="326"/>
      <c r="J2" s="326"/>
      <c r="K2" s="326"/>
      <c r="L2" s="326"/>
      <c r="M2" s="326"/>
    </row>
    <row r="3" spans="1:13" ht="15" thickBot="1" x14ac:dyDescent="0.35">
      <c r="A3" s="316" t="s">
        <v>0</v>
      </c>
      <c r="B3" s="316"/>
      <c r="C3" s="316"/>
      <c r="D3" s="316"/>
      <c r="E3" s="316"/>
      <c r="F3" s="316"/>
      <c r="G3" s="316"/>
      <c r="H3" s="316"/>
      <c r="I3" s="316"/>
      <c r="J3" s="316"/>
      <c r="K3" s="316"/>
      <c r="L3" s="316"/>
      <c r="M3" s="316"/>
    </row>
    <row r="4" spans="1:13" ht="15" thickTop="1" x14ac:dyDescent="0.3">
      <c r="A4" s="334" t="s">
        <v>176</v>
      </c>
      <c r="B4" s="329" t="s">
        <v>229</v>
      </c>
      <c r="C4" s="329"/>
      <c r="D4" s="329"/>
      <c r="E4" s="329"/>
      <c r="F4" s="329"/>
      <c r="G4" s="329"/>
      <c r="H4" s="329"/>
      <c r="I4" s="329"/>
      <c r="J4" s="329"/>
      <c r="K4" s="329"/>
      <c r="L4" s="329"/>
      <c r="M4" s="330"/>
    </row>
    <row r="5" spans="1:13" x14ac:dyDescent="0.3">
      <c r="A5" s="335"/>
      <c r="B5" s="240" t="s">
        <v>6</v>
      </c>
      <c r="C5" s="240" t="s">
        <v>7</v>
      </c>
      <c r="D5" s="240" t="s">
        <v>8</v>
      </c>
      <c r="E5" s="240" t="s">
        <v>9</v>
      </c>
      <c r="F5" s="240" t="s">
        <v>10</v>
      </c>
      <c r="G5" s="240" t="s">
        <v>11</v>
      </c>
      <c r="H5" s="240" t="s">
        <v>12</v>
      </c>
      <c r="I5" s="240" t="s">
        <v>13</v>
      </c>
      <c r="J5" s="240" t="s">
        <v>14</v>
      </c>
      <c r="K5" s="240" t="s">
        <v>15</v>
      </c>
      <c r="L5" s="240" t="s">
        <v>16</v>
      </c>
      <c r="M5" s="241" t="s">
        <v>17</v>
      </c>
    </row>
    <row r="6" spans="1:13" x14ac:dyDescent="0.3">
      <c r="A6" s="254" t="s">
        <v>113</v>
      </c>
      <c r="B6" s="208">
        <v>1951</v>
      </c>
      <c r="C6" s="209">
        <v>53546</v>
      </c>
      <c r="D6" s="209">
        <v>176991.5</v>
      </c>
      <c r="E6" s="209">
        <v>250412.2</v>
      </c>
      <c r="F6" s="209">
        <v>306657</v>
      </c>
      <c r="G6" s="209">
        <v>404201</v>
      </c>
      <c r="H6" s="209">
        <v>487643.7</v>
      </c>
      <c r="I6" s="209">
        <v>557809.80000000005</v>
      </c>
      <c r="J6" s="209">
        <v>674083.7</v>
      </c>
      <c r="K6" s="209">
        <v>803976</v>
      </c>
      <c r="L6" s="209">
        <v>898486.3</v>
      </c>
      <c r="M6" s="198">
        <v>1160271.1000000001</v>
      </c>
    </row>
    <row r="7" spans="1:13" x14ac:dyDescent="0.3">
      <c r="A7" s="255" t="s">
        <v>177</v>
      </c>
      <c r="B7" s="199">
        <v>0</v>
      </c>
      <c r="C7" s="199">
        <v>0</v>
      </c>
      <c r="D7" s="199">
        <v>0</v>
      </c>
      <c r="E7" s="199">
        <v>0</v>
      </c>
      <c r="F7" s="199">
        <v>0</v>
      </c>
      <c r="G7" s="199">
        <v>0</v>
      </c>
      <c r="H7" s="199">
        <v>0</v>
      </c>
      <c r="I7" s="199">
        <v>0</v>
      </c>
      <c r="J7" s="199">
        <v>0</v>
      </c>
      <c r="K7" s="199">
        <v>0</v>
      </c>
      <c r="L7" s="199">
        <v>0</v>
      </c>
      <c r="M7" s="31">
        <v>841378.2</v>
      </c>
    </row>
    <row r="8" spans="1:13" x14ac:dyDescent="0.3">
      <c r="A8" s="256" t="s">
        <v>178</v>
      </c>
      <c r="B8" s="200">
        <v>0</v>
      </c>
      <c r="C8" s="200">
        <v>0</v>
      </c>
      <c r="D8" s="200">
        <v>0</v>
      </c>
      <c r="E8" s="200">
        <v>0</v>
      </c>
      <c r="F8" s="200">
        <v>0</v>
      </c>
      <c r="G8" s="200">
        <v>0</v>
      </c>
      <c r="H8" s="200">
        <v>0</v>
      </c>
      <c r="I8" s="199">
        <v>0</v>
      </c>
      <c r="J8" s="200">
        <v>0</v>
      </c>
      <c r="K8" s="200">
        <v>0</v>
      </c>
      <c r="L8" s="200">
        <v>0</v>
      </c>
      <c r="M8" s="201">
        <v>746684.6</v>
      </c>
    </row>
    <row r="9" spans="1:13" x14ac:dyDescent="0.3">
      <c r="A9" s="256" t="s">
        <v>179</v>
      </c>
      <c r="B9" s="200">
        <v>0</v>
      </c>
      <c r="C9" s="200">
        <v>0</v>
      </c>
      <c r="D9" s="200">
        <v>0</v>
      </c>
      <c r="E9" s="200">
        <v>0</v>
      </c>
      <c r="F9" s="200">
        <v>0</v>
      </c>
      <c r="G9" s="200">
        <v>0</v>
      </c>
      <c r="H9" s="200">
        <v>0</v>
      </c>
      <c r="I9" s="199">
        <v>0</v>
      </c>
      <c r="J9" s="200">
        <v>0</v>
      </c>
      <c r="K9" s="200">
        <v>0</v>
      </c>
      <c r="L9" s="200">
        <v>0</v>
      </c>
      <c r="M9" s="201">
        <v>73265.600000000006</v>
      </c>
    </row>
    <row r="10" spans="1:13" x14ac:dyDescent="0.3">
      <c r="A10" s="256" t="s">
        <v>180</v>
      </c>
      <c r="B10" s="200">
        <v>0</v>
      </c>
      <c r="C10" s="200">
        <v>0</v>
      </c>
      <c r="D10" s="200">
        <v>0</v>
      </c>
      <c r="E10" s="200">
        <v>0</v>
      </c>
      <c r="F10" s="200">
        <v>0</v>
      </c>
      <c r="G10" s="200">
        <v>0</v>
      </c>
      <c r="H10" s="200">
        <v>0</v>
      </c>
      <c r="I10" s="200">
        <v>0</v>
      </c>
      <c r="J10" s="200">
        <v>0</v>
      </c>
      <c r="K10" s="200">
        <v>0</v>
      </c>
      <c r="L10" s="200">
        <v>0</v>
      </c>
      <c r="M10" s="201">
        <v>21428</v>
      </c>
    </row>
    <row r="11" spans="1:13" x14ac:dyDescent="0.3">
      <c r="A11" s="255" t="s">
        <v>181</v>
      </c>
      <c r="B11" s="199">
        <v>0</v>
      </c>
      <c r="C11" s="199">
        <v>0</v>
      </c>
      <c r="D11" s="199">
        <v>0</v>
      </c>
      <c r="E11" s="199">
        <v>0</v>
      </c>
      <c r="F11" s="199">
        <v>0</v>
      </c>
      <c r="G11" s="199">
        <v>0</v>
      </c>
      <c r="H11" s="199">
        <v>0</v>
      </c>
      <c r="I11" s="199">
        <v>0</v>
      </c>
      <c r="J11" s="199">
        <v>0</v>
      </c>
      <c r="K11" s="199">
        <v>0</v>
      </c>
      <c r="L11" s="199">
        <v>0</v>
      </c>
      <c r="M11" s="31">
        <v>217766.8</v>
      </c>
    </row>
    <row r="12" spans="1:13" x14ac:dyDescent="0.3">
      <c r="A12" s="256" t="s">
        <v>178</v>
      </c>
      <c r="B12" s="200">
        <v>0</v>
      </c>
      <c r="C12" s="200">
        <v>0</v>
      </c>
      <c r="D12" s="200">
        <v>0</v>
      </c>
      <c r="E12" s="200">
        <v>0</v>
      </c>
      <c r="F12" s="200">
        <v>0</v>
      </c>
      <c r="G12" s="200">
        <v>0</v>
      </c>
      <c r="H12" s="200">
        <v>0</v>
      </c>
      <c r="I12" s="200">
        <v>0</v>
      </c>
      <c r="J12" s="200">
        <v>0</v>
      </c>
      <c r="K12" s="200">
        <v>0</v>
      </c>
      <c r="L12" s="200">
        <v>0</v>
      </c>
      <c r="M12" s="201">
        <v>152107.20000000001</v>
      </c>
    </row>
    <row r="13" spans="1:13" x14ac:dyDescent="0.3">
      <c r="A13" s="256" t="s">
        <v>179</v>
      </c>
      <c r="B13" s="200">
        <v>0</v>
      </c>
      <c r="C13" s="200">
        <v>0</v>
      </c>
      <c r="D13" s="200">
        <v>0</v>
      </c>
      <c r="E13" s="200">
        <v>0</v>
      </c>
      <c r="F13" s="200">
        <v>0</v>
      </c>
      <c r="G13" s="200">
        <v>0</v>
      </c>
      <c r="H13" s="200">
        <v>0</v>
      </c>
      <c r="I13" s="200">
        <v>0</v>
      </c>
      <c r="J13" s="200">
        <v>0</v>
      </c>
      <c r="K13" s="200">
        <v>0</v>
      </c>
      <c r="L13" s="200">
        <v>0</v>
      </c>
      <c r="M13" s="201">
        <v>59262.3</v>
      </c>
    </row>
    <row r="14" spans="1:13" x14ac:dyDescent="0.3">
      <c r="A14" s="256" t="s">
        <v>180</v>
      </c>
      <c r="B14" s="200">
        <v>0</v>
      </c>
      <c r="C14" s="200">
        <v>0</v>
      </c>
      <c r="D14" s="200">
        <v>0</v>
      </c>
      <c r="E14" s="200">
        <v>0</v>
      </c>
      <c r="F14" s="200">
        <v>0</v>
      </c>
      <c r="G14" s="200">
        <v>0</v>
      </c>
      <c r="H14" s="200">
        <v>0</v>
      </c>
      <c r="I14" s="200">
        <v>0</v>
      </c>
      <c r="J14" s="200">
        <v>0</v>
      </c>
      <c r="K14" s="200">
        <v>0</v>
      </c>
      <c r="L14" s="200">
        <v>0</v>
      </c>
      <c r="M14" s="201">
        <v>6397.3</v>
      </c>
    </row>
    <row r="15" spans="1:13" x14ac:dyDescent="0.3">
      <c r="A15" s="255" t="s">
        <v>182</v>
      </c>
      <c r="B15" s="199">
        <v>0</v>
      </c>
      <c r="C15" s="199">
        <v>0</v>
      </c>
      <c r="D15" s="199">
        <v>0</v>
      </c>
      <c r="E15" s="199">
        <v>0</v>
      </c>
      <c r="F15" s="199">
        <v>0</v>
      </c>
      <c r="G15" s="199">
        <v>0</v>
      </c>
      <c r="H15" s="199">
        <v>0</v>
      </c>
      <c r="I15" s="199">
        <v>0</v>
      </c>
      <c r="J15" s="199">
        <v>0</v>
      </c>
      <c r="K15" s="199">
        <v>0</v>
      </c>
      <c r="L15" s="199">
        <v>0</v>
      </c>
      <c r="M15" s="31">
        <v>101126.1</v>
      </c>
    </row>
    <row r="16" spans="1:13" x14ac:dyDescent="0.3">
      <c r="A16" s="256" t="s">
        <v>178</v>
      </c>
      <c r="B16" s="200">
        <v>0</v>
      </c>
      <c r="C16" s="200">
        <v>0</v>
      </c>
      <c r="D16" s="200">
        <v>0</v>
      </c>
      <c r="E16" s="200">
        <v>0</v>
      </c>
      <c r="F16" s="200">
        <v>0</v>
      </c>
      <c r="G16" s="200">
        <v>0</v>
      </c>
      <c r="H16" s="200">
        <v>0</v>
      </c>
      <c r="I16" s="200">
        <v>0</v>
      </c>
      <c r="J16" s="200">
        <v>0</v>
      </c>
      <c r="K16" s="200">
        <v>0</v>
      </c>
      <c r="L16" s="200">
        <v>0</v>
      </c>
      <c r="M16" s="201">
        <v>85804.6</v>
      </c>
    </row>
    <row r="17" spans="1:13" x14ac:dyDescent="0.3">
      <c r="A17" s="256" t="s">
        <v>179</v>
      </c>
      <c r="B17" s="200">
        <v>0</v>
      </c>
      <c r="C17" s="200">
        <v>0</v>
      </c>
      <c r="D17" s="200">
        <v>0</v>
      </c>
      <c r="E17" s="200">
        <v>0</v>
      </c>
      <c r="F17" s="200">
        <v>0</v>
      </c>
      <c r="G17" s="200">
        <v>0</v>
      </c>
      <c r="H17" s="200">
        <v>0</v>
      </c>
      <c r="I17" s="200">
        <v>0</v>
      </c>
      <c r="J17" s="200">
        <v>0</v>
      </c>
      <c r="K17" s="200">
        <v>0</v>
      </c>
      <c r="L17" s="200">
        <v>0</v>
      </c>
      <c r="M17" s="201">
        <v>15321.5</v>
      </c>
    </row>
    <row r="18" spans="1:13" x14ac:dyDescent="0.3">
      <c r="A18" s="256" t="s">
        <v>180</v>
      </c>
      <c r="B18" s="202">
        <v>0</v>
      </c>
      <c r="C18" s="202">
        <v>0</v>
      </c>
      <c r="D18" s="202">
        <v>0</v>
      </c>
      <c r="E18" s="202">
        <v>0</v>
      </c>
      <c r="F18" s="202">
        <v>0</v>
      </c>
      <c r="G18" s="202">
        <v>0</v>
      </c>
      <c r="H18" s="202">
        <v>0</v>
      </c>
      <c r="I18" s="202">
        <v>0</v>
      </c>
      <c r="J18" s="202">
        <v>0</v>
      </c>
      <c r="K18" s="202">
        <v>0</v>
      </c>
      <c r="L18" s="202">
        <v>0</v>
      </c>
      <c r="M18" s="203">
        <v>0</v>
      </c>
    </row>
    <row r="19" spans="1:13" x14ac:dyDescent="0.3">
      <c r="A19" s="254" t="s">
        <v>221</v>
      </c>
      <c r="B19" s="204">
        <v>60884.800000000003</v>
      </c>
      <c r="C19" s="204">
        <v>103918.80000000002</v>
      </c>
      <c r="D19" s="204">
        <v>177308.3</v>
      </c>
      <c r="E19" s="204">
        <v>240182.69999999998</v>
      </c>
      <c r="F19" s="204">
        <v>293939.7</v>
      </c>
      <c r="G19" s="204">
        <v>410529.10000000003</v>
      </c>
      <c r="H19" s="204">
        <v>483959.5</v>
      </c>
      <c r="I19" s="204">
        <v>556908.6</v>
      </c>
      <c r="J19" s="204">
        <v>661483</v>
      </c>
      <c r="K19" s="204">
        <v>729609.70000000007</v>
      </c>
      <c r="L19" s="204">
        <v>773056.5</v>
      </c>
      <c r="M19" s="205">
        <v>897581.5</v>
      </c>
    </row>
    <row r="20" spans="1:13" x14ac:dyDescent="0.3">
      <c r="A20" s="257" t="s">
        <v>222</v>
      </c>
      <c r="B20" s="200">
        <v>53075</v>
      </c>
      <c r="C20" s="200">
        <v>92763.200000000012</v>
      </c>
      <c r="D20" s="200">
        <v>154743.5</v>
      </c>
      <c r="E20" s="200">
        <v>215663.4</v>
      </c>
      <c r="F20" s="200">
        <v>268406.60000000003</v>
      </c>
      <c r="G20" s="200">
        <v>382700.80000000005</v>
      </c>
      <c r="H20" s="200">
        <v>451762.9</v>
      </c>
      <c r="I20" s="200">
        <v>524182.4</v>
      </c>
      <c r="J20" s="200">
        <v>625892.69999999995</v>
      </c>
      <c r="K20" s="200">
        <v>693284.9</v>
      </c>
      <c r="L20" s="200">
        <v>735990.9</v>
      </c>
      <c r="M20" s="201">
        <v>857148.5</v>
      </c>
    </row>
    <row r="21" spans="1:13" x14ac:dyDescent="0.3">
      <c r="A21" s="258" t="s">
        <v>185</v>
      </c>
      <c r="B21" s="200">
        <v>58814.8</v>
      </c>
      <c r="C21" s="200">
        <v>105367.3</v>
      </c>
      <c r="D21" s="200">
        <v>172364</v>
      </c>
      <c r="E21" s="200">
        <v>240145.39999999997</v>
      </c>
      <c r="F21" s="200">
        <v>301234.90000000002</v>
      </c>
      <c r="G21" s="200">
        <v>422235.9</v>
      </c>
      <c r="H21" s="200">
        <v>498524.6</v>
      </c>
      <c r="I21" s="200">
        <v>571203.4</v>
      </c>
      <c r="J21" s="200">
        <v>683870.2</v>
      </c>
      <c r="K21" s="200">
        <v>761003.5</v>
      </c>
      <c r="L21" s="200">
        <v>812352.9</v>
      </c>
      <c r="M21" s="201">
        <v>935887.1</v>
      </c>
    </row>
    <row r="22" spans="1:13" x14ac:dyDescent="0.3">
      <c r="A22" s="259" t="s">
        <v>186</v>
      </c>
      <c r="B22" s="200">
        <v>50775</v>
      </c>
      <c r="C22" s="200">
        <v>90455.900000000009</v>
      </c>
      <c r="D22" s="200">
        <v>149275</v>
      </c>
      <c r="E22" s="200">
        <v>208911.59999999998</v>
      </c>
      <c r="F22" s="200">
        <v>261466.50000000003</v>
      </c>
      <c r="G22" s="200">
        <v>372778.10000000003</v>
      </c>
      <c r="H22" s="200">
        <v>439617.8</v>
      </c>
      <c r="I22" s="200">
        <v>502791.00000000006</v>
      </c>
      <c r="J22" s="200">
        <v>603325</v>
      </c>
      <c r="K22" s="200">
        <v>669537.30000000005</v>
      </c>
      <c r="L22" s="200">
        <v>713157.70000000007</v>
      </c>
      <c r="M22" s="201">
        <v>824375.7</v>
      </c>
    </row>
    <row r="23" spans="1:13" x14ac:dyDescent="0.3">
      <c r="A23" s="259" t="s">
        <v>187</v>
      </c>
      <c r="B23" s="200">
        <v>8039.8</v>
      </c>
      <c r="C23" s="200">
        <v>14911.4</v>
      </c>
      <c r="D23" s="200">
        <v>23089</v>
      </c>
      <c r="E23" s="200">
        <v>31233.8</v>
      </c>
      <c r="F23" s="200">
        <v>39768.400000000001</v>
      </c>
      <c r="G23" s="200">
        <v>49457.8</v>
      </c>
      <c r="H23" s="200">
        <v>58906.799999999996</v>
      </c>
      <c r="I23" s="200">
        <v>68412.400000000009</v>
      </c>
      <c r="J23" s="200">
        <v>80545.200000000012</v>
      </c>
      <c r="K23" s="200">
        <v>91466.2</v>
      </c>
      <c r="L23" s="200">
        <v>99195.199999999997</v>
      </c>
      <c r="M23" s="201">
        <v>111511.4</v>
      </c>
    </row>
    <row r="24" spans="1:13" x14ac:dyDescent="0.3">
      <c r="A24" s="258" t="s">
        <v>188</v>
      </c>
      <c r="B24" s="200">
        <v>2300</v>
      </c>
      <c r="C24" s="200">
        <v>2307.3000000000065</v>
      </c>
      <c r="D24" s="200">
        <v>5468.5000000000127</v>
      </c>
      <c r="E24" s="200">
        <v>6751.8000000000047</v>
      </c>
      <c r="F24" s="200">
        <v>6940.1000000000076</v>
      </c>
      <c r="G24" s="200">
        <v>9922.7000000000007</v>
      </c>
      <c r="H24" s="200">
        <v>12145.100000000013</v>
      </c>
      <c r="I24" s="200">
        <v>21391.400000000023</v>
      </c>
      <c r="J24" s="200">
        <v>22567.700000000012</v>
      </c>
      <c r="K24" s="200">
        <v>23747.60000000002</v>
      </c>
      <c r="L24" s="200">
        <v>22833.199999999997</v>
      </c>
      <c r="M24" s="201">
        <v>32772.800000000003</v>
      </c>
    </row>
    <row r="25" spans="1:13" x14ac:dyDescent="0.3">
      <c r="A25" s="260" t="s">
        <v>189</v>
      </c>
      <c r="B25" s="200">
        <v>7809.8</v>
      </c>
      <c r="C25" s="200">
        <v>11155.6</v>
      </c>
      <c r="D25" s="200">
        <v>22564.799999999999</v>
      </c>
      <c r="E25" s="200">
        <v>24519.3</v>
      </c>
      <c r="F25" s="200">
        <v>25533.1</v>
      </c>
      <c r="G25" s="200">
        <v>27828.3</v>
      </c>
      <c r="H25" s="200">
        <v>32196.6</v>
      </c>
      <c r="I25" s="200">
        <v>32726.2</v>
      </c>
      <c r="J25" s="200">
        <v>35590.300000000003</v>
      </c>
      <c r="K25" s="200">
        <v>36324.800000000003</v>
      </c>
      <c r="L25" s="200">
        <v>37065.599999999999</v>
      </c>
      <c r="M25" s="201">
        <v>40433</v>
      </c>
    </row>
    <row r="26" spans="1:13" x14ac:dyDescent="0.3">
      <c r="A26" s="261" t="s">
        <v>223</v>
      </c>
      <c r="B26" s="207">
        <v>58933.8</v>
      </c>
      <c r="C26" s="208">
        <v>50372.800000000017</v>
      </c>
      <c r="D26" s="208">
        <v>316.79999999998836</v>
      </c>
      <c r="E26" s="208">
        <v>-10229.500000000029</v>
      </c>
      <c r="F26" s="208">
        <v>-12717.299999999988</v>
      </c>
      <c r="G26" s="208">
        <v>6328.1000000000349</v>
      </c>
      <c r="H26" s="208">
        <v>-3684.2000000000116</v>
      </c>
      <c r="I26" s="208">
        <v>-901.20000000006985</v>
      </c>
      <c r="J26" s="208">
        <v>-12600.699999999953</v>
      </c>
      <c r="K26" s="208">
        <v>-74366.29999999993</v>
      </c>
      <c r="L26" s="209">
        <v>-125429.80000000005</v>
      </c>
      <c r="M26" s="210">
        <v>-262689.60000000009</v>
      </c>
    </row>
    <row r="27" spans="1:13" x14ac:dyDescent="0.3">
      <c r="A27" s="254" t="s">
        <v>58</v>
      </c>
      <c r="B27" s="211">
        <v>6032.1000000000113</v>
      </c>
      <c r="C27" s="212">
        <v>6926.5000000000055</v>
      </c>
      <c r="D27" s="212">
        <v>46843.499999999993</v>
      </c>
      <c r="E27" s="212">
        <v>74933.700000000012</v>
      </c>
      <c r="F27" s="212">
        <v>85006.900000000009</v>
      </c>
      <c r="G27" s="212">
        <v>109709.5</v>
      </c>
      <c r="H27" s="212">
        <v>148567.20000000001</v>
      </c>
      <c r="I27" s="212">
        <v>178974.9</v>
      </c>
      <c r="J27" s="212">
        <v>184755.60000000003</v>
      </c>
      <c r="K27" s="212">
        <v>183766.8</v>
      </c>
      <c r="L27" s="213">
        <v>220238.30000000005</v>
      </c>
      <c r="M27" s="214">
        <v>321342.8</v>
      </c>
    </row>
    <row r="28" spans="1:13" x14ac:dyDescent="0.3">
      <c r="A28" s="256" t="s">
        <v>191</v>
      </c>
      <c r="B28" s="215">
        <v>4.4000000000000004</v>
      </c>
      <c r="C28" s="215">
        <v>311.89999999999998</v>
      </c>
      <c r="D28" s="215">
        <v>33691.9</v>
      </c>
      <c r="E28" s="215">
        <v>57948.6</v>
      </c>
      <c r="F28" s="215">
        <v>58328.5</v>
      </c>
      <c r="G28" s="215">
        <v>58439.8</v>
      </c>
      <c r="H28" s="215">
        <v>91791.3</v>
      </c>
      <c r="I28" s="215">
        <v>113735.3</v>
      </c>
      <c r="J28" s="215">
        <v>113610.6</v>
      </c>
      <c r="K28" s="215">
        <v>113571.3</v>
      </c>
      <c r="L28" s="215">
        <v>148608.1</v>
      </c>
      <c r="M28" s="216">
        <v>222778.8</v>
      </c>
    </row>
    <row r="29" spans="1:13" x14ac:dyDescent="0.3">
      <c r="A29" s="256" t="s">
        <v>192</v>
      </c>
      <c r="B29" s="217">
        <v>0</v>
      </c>
      <c r="C29" s="217">
        <v>0</v>
      </c>
      <c r="D29" s="217">
        <v>33000</v>
      </c>
      <c r="E29" s="217">
        <v>57000</v>
      </c>
      <c r="F29" s="215">
        <v>57000</v>
      </c>
      <c r="G29" s="217">
        <v>57000</v>
      </c>
      <c r="H29" s="217">
        <v>90500</v>
      </c>
      <c r="I29" s="217">
        <v>112515.3</v>
      </c>
      <c r="J29" s="217">
        <v>112515.3</v>
      </c>
      <c r="K29" s="217">
        <v>112515.3</v>
      </c>
      <c r="L29" s="217">
        <v>148515.29999999999</v>
      </c>
      <c r="M29" s="216">
        <v>224009.2</v>
      </c>
    </row>
    <row r="30" spans="1:13" x14ac:dyDescent="0.3">
      <c r="A30" s="256" t="s">
        <v>193</v>
      </c>
      <c r="B30" s="217">
        <v>0</v>
      </c>
      <c r="C30" s="217">
        <v>0</v>
      </c>
      <c r="D30" s="217">
        <v>3000</v>
      </c>
      <c r="E30" s="217">
        <v>7000</v>
      </c>
      <c r="F30" s="217">
        <v>7000</v>
      </c>
      <c r="G30" s="217">
        <v>7000</v>
      </c>
      <c r="H30" s="217">
        <v>20500</v>
      </c>
      <c r="I30" s="217">
        <v>20500</v>
      </c>
      <c r="J30" s="217">
        <v>20500</v>
      </c>
      <c r="K30" s="217">
        <v>20500</v>
      </c>
      <c r="L30" s="217">
        <v>41500</v>
      </c>
      <c r="M30" s="216">
        <v>90000</v>
      </c>
    </row>
    <row r="31" spans="1:13" x14ac:dyDescent="0.3">
      <c r="A31" s="256" t="s">
        <v>194</v>
      </c>
      <c r="B31" s="217">
        <v>0</v>
      </c>
      <c r="C31" s="217">
        <v>0</v>
      </c>
      <c r="D31" s="217">
        <v>30000</v>
      </c>
      <c r="E31" s="217">
        <v>50000</v>
      </c>
      <c r="F31" s="217">
        <v>50000</v>
      </c>
      <c r="G31" s="217">
        <v>50000</v>
      </c>
      <c r="H31" s="217">
        <v>70000</v>
      </c>
      <c r="I31" s="217">
        <v>90000</v>
      </c>
      <c r="J31" s="217">
        <v>90000</v>
      </c>
      <c r="K31" s="217">
        <v>90000</v>
      </c>
      <c r="L31" s="217">
        <v>105000</v>
      </c>
      <c r="M31" s="216">
        <v>130000</v>
      </c>
    </row>
    <row r="32" spans="1:13" x14ac:dyDescent="0.3">
      <c r="A32" s="256" t="s">
        <v>195</v>
      </c>
      <c r="B32" s="217">
        <v>0</v>
      </c>
      <c r="C32" s="217">
        <v>0</v>
      </c>
      <c r="D32" s="217">
        <v>0</v>
      </c>
      <c r="E32" s="217">
        <v>0</v>
      </c>
      <c r="F32" s="217">
        <v>0</v>
      </c>
      <c r="G32" s="217">
        <v>0</v>
      </c>
      <c r="H32" s="217">
        <v>0</v>
      </c>
      <c r="I32" s="217">
        <v>0</v>
      </c>
      <c r="J32" s="217">
        <v>0</v>
      </c>
      <c r="K32" s="217">
        <v>0</v>
      </c>
      <c r="L32" s="217">
        <v>0</v>
      </c>
      <c r="M32" s="216">
        <v>0</v>
      </c>
    </row>
    <row r="33" spans="1:13" x14ac:dyDescent="0.3">
      <c r="A33" s="256" t="s">
        <v>196</v>
      </c>
      <c r="B33" s="217">
        <v>0</v>
      </c>
      <c r="C33" s="217">
        <v>0</v>
      </c>
      <c r="D33" s="217">
        <v>0</v>
      </c>
      <c r="E33" s="217">
        <v>0</v>
      </c>
      <c r="F33" s="217">
        <v>0</v>
      </c>
      <c r="G33" s="217">
        <v>0</v>
      </c>
      <c r="H33" s="217">
        <v>0</v>
      </c>
      <c r="I33" s="217">
        <v>2000</v>
      </c>
      <c r="J33" s="217">
        <v>2000</v>
      </c>
      <c r="K33" s="217">
        <v>2000</v>
      </c>
      <c r="L33" s="217">
        <v>2000</v>
      </c>
      <c r="M33" s="216">
        <v>3953.9300000000003</v>
      </c>
    </row>
    <row r="34" spans="1:13" x14ac:dyDescent="0.3">
      <c r="A34" s="256" t="s">
        <v>197</v>
      </c>
      <c r="B34" s="217">
        <v>0</v>
      </c>
      <c r="C34" s="217">
        <v>0</v>
      </c>
      <c r="D34" s="217">
        <v>0</v>
      </c>
      <c r="E34" s="217">
        <v>0</v>
      </c>
      <c r="F34" s="217">
        <v>0</v>
      </c>
      <c r="G34" s="217">
        <v>0</v>
      </c>
      <c r="H34" s="217">
        <v>0</v>
      </c>
      <c r="I34" s="217">
        <v>15.3</v>
      </c>
      <c r="J34" s="217">
        <v>15.3</v>
      </c>
      <c r="K34" s="217">
        <v>15.3</v>
      </c>
      <c r="L34" s="217">
        <v>15.3</v>
      </c>
      <c r="M34" s="216">
        <v>55.22</v>
      </c>
    </row>
    <row r="35" spans="1:13" x14ac:dyDescent="0.3">
      <c r="A35" s="256" t="s">
        <v>198</v>
      </c>
      <c r="B35" s="217">
        <v>0</v>
      </c>
      <c r="C35" s="217">
        <v>0</v>
      </c>
      <c r="D35" s="217">
        <v>0</v>
      </c>
      <c r="E35" s="217">
        <v>0</v>
      </c>
      <c r="F35" s="217">
        <v>0</v>
      </c>
      <c r="G35" s="217">
        <v>0</v>
      </c>
      <c r="H35" s="217">
        <v>0</v>
      </c>
      <c r="I35" s="217">
        <v>0</v>
      </c>
      <c r="J35" s="217">
        <v>0</v>
      </c>
      <c r="K35" s="217">
        <v>0</v>
      </c>
      <c r="L35" s="217">
        <v>0</v>
      </c>
      <c r="M35" s="216">
        <v>0</v>
      </c>
    </row>
    <row r="36" spans="1:13" x14ac:dyDescent="0.3">
      <c r="A36" s="256" t="s">
        <v>199</v>
      </c>
      <c r="B36" s="217">
        <v>4.4000000000000004</v>
      </c>
      <c r="C36" s="217">
        <v>311.89999999999998</v>
      </c>
      <c r="D36" s="217">
        <v>691.90000000000146</v>
      </c>
      <c r="E36" s="217">
        <v>948.59999999999854</v>
      </c>
      <c r="F36" s="217">
        <v>1328.5</v>
      </c>
      <c r="G36" s="217">
        <v>1439.8000000000029</v>
      </c>
      <c r="H36" s="217">
        <v>1291.3000000000029</v>
      </c>
      <c r="I36" s="217">
        <v>1220</v>
      </c>
      <c r="J36" s="217">
        <v>1095.3000000000029</v>
      </c>
      <c r="K36" s="217">
        <v>1056</v>
      </c>
      <c r="L36" s="217">
        <v>92.800000000017462</v>
      </c>
      <c r="M36" s="216">
        <v>-1230.4000000000233</v>
      </c>
    </row>
    <row r="37" spans="1:13" x14ac:dyDescent="0.3">
      <c r="A37" s="256" t="s">
        <v>200</v>
      </c>
      <c r="B37" s="217">
        <v>0</v>
      </c>
      <c r="C37" s="217">
        <v>0</v>
      </c>
      <c r="D37" s="217">
        <v>0</v>
      </c>
      <c r="E37" s="217">
        <v>0</v>
      </c>
      <c r="F37" s="217">
        <v>0</v>
      </c>
      <c r="G37" s="217">
        <v>513.6</v>
      </c>
      <c r="H37" s="217">
        <v>514.5</v>
      </c>
      <c r="I37" s="217">
        <v>514.5</v>
      </c>
      <c r="J37" s="217">
        <v>514.5</v>
      </c>
      <c r="K37" s="217">
        <v>514.5</v>
      </c>
      <c r="L37" s="217">
        <v>591.70000000000005</v>
      </c>
      <c r="M37" s="216">
        <v>3223.5</v>
      </c>
    </row>
    <row r="38" spans="1:13" x14ac:dyDescent="0.3">
      <c r="A38" s="256" t="s">
        <v>201</v>
      </c>
      <c r="B38" s="217">
        <v>6027.7000000000116</v>
      </c>
      <c r="C38" s="217">
        <v>6614.6000000000058</v>
      </c>
      <c r="D38" s="217">
        <v>13151.599999999991</v>
      </c>
      <c r="E38" s="217">
        <v>16985.100000000006</v>
      </c>
      <c r="F38" s="217">
        <v>26678.400000000009</v>
      </c>
      <c r="G38" s="217">
        <v>50756.100000000006</v>
      </c>
      <c r="H38" s="217">
        <v>56261.400000000009</v>
      </c>
      <c r="I38" s="217">
        <v>64725.099999999991</v>
      </c>
      <c r="J38" s="217">
        <v>70630.500000000015</v>
      </c>
      <c r="K38" s="217">
        <v>69680.999999999985</v>
      </c>
      <c r="L38" s="217">
        <v>71038.500000000015</v>
      </c>
      <c r="M38" s="216">
        <v>95340.5</v>
      </c>
    </row>
    <row r="39" spans="1:13" ht="30.6" customHeight="1" x14ac:dyDescent="0.3">
      <c r="A39" s="261" t="s">
        <v>202</v>
      </c>
      <c r="B39" s="272">
        <v>64965.900000000016</v>
      </c>
      <c r="C39" s="272">
        <v>57299.300000000025</v>
      </c>
      <c r="D39" s="272">
        <v>47160.299999999981</v>
      </c>
      <c r="E39" s="272">
        <v>64704.199999999983</v>
      </c>
      <c r="F39" s="272">
        <v>72289.60000000002</v>
      </c>
      <c r="G39" s="272">
        <v>116037.60000000003</v>
      </c>
      <c r="H39" s="272">
        <v>144883</v>
      </c>
      <c r="I39" s="272">
        <v>178073.69999999992</v>
      </c>
      <c r="J39" s="272">
        <v>172154.90000000008</v>
      </c>
      <c r="K39" s="272">
        <v>109400.50000000006</v>
      </c>
      <c r="L39" s="272">
        <v>94808.5</v>
      </c>
      <c r="M39" s="273">
        <v>58653.199999999895</v>
      </c>
    </row>
    <row r="40" spans="1:13" ht="17.399999999999999" customHeight="1" x14ac:dyDescent="0.3">
      <c r="A40" s="264" t="s">
        <v>203</v>
      </c>
      <c r="B40" s="229">
        <v>0</v>
      </c>
      <c r="C40" s="229">
        <v>0</v>
      </c>
      <c r="D40" s="229">
        <v>0</v>
      </c>
      <c r="E40" s="229">
        <v>19652.400000000001</v>
      </c>
      <c r="F40" s="229">
        <v>32166.3</v>
      </c>
      <c r="G40" s="229">
        <v>37840.800000000003</v>
      </c>
      <c r="H40" s="229">
        <v>50401.3</v>
      </c>
      <c r="I40" s="229">
        <v>62117.8</v>
      </c>
      <c r="J40" s="229">
        <v>62653.7</v>
      </c>
      <c r="K40" s="229">
        <v>94144.7</v>
      </c>
      <c r="L40" s="229">
        <v>109954.2</v>
      </c>
      <c r="M40" s="263">
        <v>188750.3</v>
      </c>
    </row>
    <row r="41" spans="1:13" ht="25.2" customHeight="1" x14ac:dyDescent="0.3">
      <c r="A41" s="264" t="s">
        <v>204</v>
      </c>
      <c r="B41" s="200">
        <v>8048.4000000000005</v>
      </c>
      <c r="C41" s="200">
        <v>15084.2</v>
      </c>
      <c r="D41" s="200">
        <v>27382.400000000001</v>
      </c>
      <c r="E41" s="200">
        <v>40899.600000000006</v>
      </c>
      <c r="F41" s="200">
        <v>61269.7</v>
      </c>
      <c r="G41" s="200">
        <v>63439.199999999997</v>
      </c>
      <c r="H41" s="200">
        <v>83235.100000000006</v>
      </c>
      <c r="I41" s="200">
        <v>91623.1</v>
      </c>
      <c r="J41" s="200">
        <v>104389.70000000001</v>
      </c>
      <c r="K41" s="200">
        <v>112678.59999999999</v>
      </c>
      <c r="L41" s="200">
        <v>137213.6</v>
      </c>
      <c r="M41" s="201">
        <v>160048.80000000002</v>
      </c>
    </row>
    <row r="42" spans="1:13" ht="28.8" customHeight="1" x14ac:dyDescent="0.3">
      <c r="A42" s="265" t="s">
        <v>205</v>
      </c>
      <c r="B42" s="200">
        <v>4020.4</v>
      </c>
      <c r="C42" s="200">
        <v>9455.2999999999993</v>
      </c>
      <c r="D42" s="200">
        <v>18436.3</v>
      </c>
      <c r="E42" s="200">
        <v>29900.799999999999</v>
      </c>
      <c r="F42" s="200">
        <v>37433.100000000006</v>
      </c>
      <c r="G42" s="200">
        <v>42269.7</v>
      </c>
      <c r="H42" s="200">
        <v>58388</v>
      </c>
      <c r="I42" s="200">
        <v>63260.900000000009</v>
      </c>
      <c r="J42" s="200">
        <v>71326.900000000009</v>
      </c>
      <c r="K42" s="200">
        <v>82003</v>
      </c>
      <c r="L42" s="200">
        <v>104686.6</v>
      </c>
      <c r="M42" s="201">
        <v>118689</v>
      </c>
    </row>
    <row r="43" spans="1:13" ht="25.2" customHeight="1" x14ac:dyDescent="0.3">
      <c r="A43" s="265" t="s">
        <v>206</v>
      </c>
      <c r="B43" s="217">
        <v>4028.0000000000005</v>
      </c>
      <c r="C43" s="215">
        <v>5628.9000000000005</v>
      </c>
      <c r="D43" s="215">
        <v>8946.1</v>
      </c>
      <c r="E43" s="215">
        <v>10998.8</v>
      </c>
      <c r="F43" s="200">
        <v>23836.6</v>
      </c>
      <c r="G43" s="215">
        <v>21169.500000000004</v>
      </c>
      <c r="H43" s="215">
        <v>24847.1</v>
      </c>
      <c r="I43" s="215">
        <v>28362.2</v>
      </c>
      <c r="J43" s="215">
        <v>33062.800000000003</v>
      </c>
      <c r="K43" s="215">
        <v>30675.599999999999</v>
      </c>
      <c r="L43" s="217">
        <v>32527</v>
      </c>
      <c r="M43" s="223">
        <v>41359.799999999996</v>
      </c>
    </row>
    <row r="44" spans="1:13" ht="28.8" customHeight="1" x14ac:dyDescent="0.3">
      <c r="A44" s="261" t="s">
        <v>224</v>
      </c>
      <c r="B44" s="207">
        <v>8048.4000000000005</v>
      </c>
      <c r="C44" s="208">
        <v>15084.2</v>
      </c>
      <c r="D44" s="208">
        <v>27382.400000000001</v>
      </c>
      <c r="E44" s="208">
        <v>21247.200000000004</v>
      </c>
      <c r="F44" s="208">
        <v>29103.399999999998</v>
      </c>
      <c r="G44" s="208">
        <v>25598.399999999994</v>
      </c>
      <c r="H44" s="208">
        <v>32833.800000000003</v>
      </c>
      <c r="I44" s="208">
        <v>29505.300000000003</v>
      </c>
      <c r="J44" s="208">
        <v>41736.000000000015</v>
      </c>
      <c r="K44" s="208">
        <v>18533.899999999994</v>
      </c>
      <c r="L44" s="209">
        <v>27259.400000000009</v>
      </c>
      <c r="M44" s="266">
        <v>-28701.499999999971</v>
      </c>
    </row>
    <row r="45" spans="1:13" ht="22.8" customHeight="1" x14ac:dyDescent="0.3">
      <c r="A45" s="267" t="s">
        <v>208</v>
      </c>
      <c r="B45" s="224">
        <v>-19628.400000000001</v>
      </c>
      <c r="C45" s="215">
        <v>-13039.399999999998</v>
      </c>
      <c r="D45" s="215">
        <v>-5796.4</v>
      </c>
      <c r="E45" s="215">
        <v>-9836.5000000000036</v>
      </c>
      <c r="F45" s="215">
        <v>-2823.9999999999973</v>
      </c>
      <c r="G45" s="215">
        <v>5990.9</v>
      </c>
      <c r="H45" s="215">
        <v>12468.6</v>
      </c>
      <c r="I45" s="215">
        <v>21744.700000000004</v>
      </c>
      <c r="J45" s="215">
        <v>21702.999999999996</v>
      </c>
      <c r="K45" s="215">
        <v>34605.499999999993</v>
      </c>
      <c r="L45" s="217">
        <v>39345.299999999996</v>
      </c>
      <c r="M45" s="223">
        <v>15446.899999999998</v>
      </c>
    </row>
    <row r="46" spans="1:13" x14ac:dyDescent="0.3">
      <c r="A46" s="256" t="s">
        <v>209</v>
      </c>
      <c r="B46" s="224">
        <v>1998.9000000000028</v>
      </c>
      <c r="C46" s="215">
        <v>7473.1</v>
      </c>
      <c r="D46" s="215">
        <v>3469.2999999999984</v>
      </c>
      <c r="E46" s="215">
        <v>3690.3</v>
      </c>
      <c r="F46" s="215">
        <v>5962.1000000000058</v>
      </c>
      <c r="G46" s="215">
        <v>6008.9000000000087</v>
      </c>
      <c r="H46" s="215">
        <v>12944.299999999996</v>
      </c>
      <c r="I46" s="215">
        <v>15148.300000000007</v>
      </c>
      <c r="J46" s="215">
        <v>13776</v>
      </c>
      <c r="K46" s="215">
        <v>13742.200000000008</v>
      </c>
      <c r="L46" s="217">
        <v>12894.800000000005</v>
      </c>
      <c r="M46" s="216">
        <v>12550.700000000008</v>
      </c>
    </row>
    <row r="47" spans="1:13" x14ac:dyDescent="0.3">
      <c r="A47" s="256" t="s">
        <v>210</v>
      </c>
      <c r="B47" s="224">
        <v>-37.199999999999989</v>
      </c>
      <c r="C47" s="215">
        <v>171.8</v>
      </c>
      <c r="D47" s="215">
        <v>235.3</v>
      </c>
      <c r="E47" s="215">
        <v>546</v>
      </c>
      <c r="F47" s="215">
        <v>1072.2</v>
      </c>
      <c r="G47" s="215">
        <v>437.20000000000005</v>
      </c>
      <c r="H47" s="215">
        <v>475.9</v>
      </c>
      <c r="I47" s="215">
        <v>491.70000000000005</v>
      </c>
      <c r="J47" s="215">
        <v>377.79999999999995</v>
      </c>
      <c r="K47" s="215">
        <v>358.9</v>
      </c>
      <c r="L47" s="217">
        <v>741.6</v>
      </c>
      <c r="M47" s="215">
        <v>-89.1</v>
      </c>
    </row>
    <row r="48" spans="1:13" x14ac:dyDescent="0.3">
      <c r="A48" s="256" t="s">
        <v>211</v>
      </c>
      <c r="B48" s="224">
        <v>766.80000000000007</v>
      </c>
      <c r="C48" s="215">
        <v>514.1</v>
      </c>
      <c r="D48" s="215">
        <v>792.30000000000007</v>
      </c>
      <c r="E48" s="215">
        <v>854.99999999999989</v>
      </c>
      <c r="F48" s="215">
        <v>1074.3000000000002</v>
      </c>
      <c r="G48" s="215">
        <v>787.80000000000007</v>
      </c>
      <c r="H48" s="215">
        <v>1340.3000000000002</v>
      </c>
      <c r="I48" s="215">
        <v>1294.0999999999999</v>
      </c>
      <c r="J48" s="215">
        <v>1352.3000000000002</v>
      </c>
      <c r="K48" s="215">
        <v>1631.6999999999998</v>
      </c>
      <c r="L48" s="217">
        <v>1517.3000000000002</v>
      </c>
      <c r="M48" s="215">
        <v>331.69999999999993</v>
      </c>
    </row>
    <row r="49" spans="1:13" x14ac:dyDescent="0.3">
      <c r="A49" s="256" t="s">
        <v>212</v>
      </c>
      <c r="B49" s="224">
        <v>0</v>
      </c>
      <c r="C49" s="215">
        <v>0</v>
      </c>
      <c r="D49" s="215">
        <v>0</v>
      </c>
      <c r="E49" s="215">
        <v>0</v>
      </c>
      <c r="F49" s="215">
        <v>0</v>
      </c>
      <c r="G49" s="215">
        <v>0</v>
      </c>
      <c r="H49" s="215">
        <v>0</v>
      </c>
      <c r="I49" s="215">
        <v>0</v>
      </c>
      <c r="J49" s="215">
        <v>0</v>
      </c>
      <c r="K49" s="215">
        <v>0</v>
      </c>
      <c r="L49" s="217">
        <v>0</v>
      </c>
      <c r="M49" s="215">
        <v>0</v>
      </c>
    </row>
    <row r="50" spans="1:13" x14ac:dyDescent="0.3">
      <c r="A50" s="256" t="s">
        <v>213</v>
      </c>
      <c r="B50" s="224">
        <v>1269.3000000000027</v>
      </c>
      <c r="C50" s="215">
        <v>6787.2</v>
      </c>
      <c r="D50" s="215">
        <v>2441.6999999999985</v>
      </c>
      <c r="E50" s="215">
        <v>2289.3000000000002</v>
      </c>
      <c r="F50" s="215">
        <v>3815.6000000000063</v>
      </c>
      <c r="G50" s="215">
        <v>4783.9000000000087</v>
      </c>
      <c r="H50" s="215">
        <v>11128.099999999995</v>
      </c>
      <c r="I50" s="215">
        <v>13362.500000000007</v>
      </c>
      <c r="J50" s="215">
        <v>12045.9</v>
      </c>
      <c r="K50" s="215">
        <v>11751.600000000008</v>
      </c>
      <c r="L50" s="217">
        <v>10635.900000000005</v>
      </c>
      <c r="M50" s="215">
        <v>12308.100000000008</v>
      </c>
    </row>
    <row r="51" spans="1:13" x14ac:dyDescent="0.3">
      <c r="A51" s="268" t="s">
        <v>225</v>
      </c>
      <c r="B51" s="207">
        <v>55384.800000000017</v>
      </c>
      <c r="C51" s="208">
        <v>66817.200000000041</v>
      </c>
      <c r="D51" s="208">
        <v>72215.599999999991</v>
      </c>
      <c r="E51" s="208">
        <v>79805.2</v>
      </c>
      <c r="F51" s="208">
        <v>104531.10000000002</v>
      </c>
      <c r="G51" s="208">
        <v>153635.80000000005</v>
      </c>
      <c r="H51" s="208">
        <v>203129.69999999998</v>
      </c>
      <c r="I51" s="208">
        <v>244471.99999999997</v>
      </c>
      <c r="J51" s="208">
        <v>249369.90000000008</v>
      </c>
      <c r="K51" s="208">
        <v>176282.10000000006</v>
      </c>
      <c r="L51" s="209">
        <v>174308.00000000003</v>
      </c>
      <c r="M51" s="208">
        <v>57949.29999999993</v>
      </c>
    </row>
    <row r="52" spans="1:13" x14ac:dyDescent="0.3">
      <c r="A52" s="257" t="s">
        <v>215</v>
      </c>
      <c r="B52" s="274">
        <v>141171.8000000001</v>
      </c>
      <c r="C52" s="275">
        <v>141171.8000000001</v>
      </c>
      <c r="D52" s="275">
        <v>141171.8000000001</v>
      </c>
      <c r="E52" s="275">
        <v>141171.8000000001</v>
      </c>
      <c r="F52" s="275">
        <v>141171.8000000001</v>
      </c>
      <c r="G52" s="275">
        <v>141171.8000000001</v>
      </c>
      <c r="H52" s="275">
        <v>141171.8000000001</v>
      </c>
      <c r="I52" s="275">
        <v>141171.8000000001</v>
      </c>
      <c r="J52" s="275">
        <v>141171.8000000001</v>
      </c>
      <c r="K52" s="275">
        <v>141171.8000000001</v>
      </c>
      <c r="L52" s="276">
        <v>141171.8000000001</v>
      </c>
      <c r="M52" s="276">
        <v>140812</v>
      </c>
    </row>
    <row r="53" spans="1:13" x14ac:dyDescent="0.3">
      <c r="A53" s="257" t="s">
        <v>216</v>
      </c>
      <c r="B53" s="274">
        <v>0</v>
      </c>
      <c r="C53" s="275">
        <v>0</v>
      </c>
      <c r="D53" s="275">
        <v>0</v>
      </c>
      <c r="E53" s="275">
        <v>0</v>
      </c>
      <c r="F53" s="275">
        <v>0</v>
      </c>
      <c r="G53" s="275">
        <v>0</v>
      </c>
      <c r="H53" s="275">
        <v>0</v>
      </c>
      <c r="I53" s="275">
        <v>0</v>
      </c>
      <c r="J53" s="275">
        <v>0</v>
      </c>
      <c r="K53" s="275">
        <v>0</v>
      </c>
      <c r="L53" s="276">
        <v>0</v>
      </c>
      <c r="M53" s="275">
        <v>0</v>
      </c>
    </row>
    <row r="54" spans="1:13" ht="15" thickBot="1" x14ac:dyDescent="0.35">
      <c r="A54" s="269" t="s">
        <v>226</v>
      </c>
      <c r="B54" s="207">
        <v>196556.60000000012</v>
      </c>
      <c r="C54" s="208">
        <v>207989.00000000015</v>
      </c>
      <c r="D54" s="208">
        <v>213387.40000000008</v>
      </c>
      <c r="E54" s="208">
        <v>220977.00000000012</v>
      </c>
      <c r="F54" s="208">
        <v>245702.90000000014</v>
      </c>
      <c r="G54" s="208">
        <v>294807.60000000015</v>
      </c>
      <c r="H54" s="208">
        <v>344301.50000000012</v>
      </c>
      <c r="I54" s="208">
        <v>385643.80000000005</v>
      </c>
      <c r="J54" s="208">
        <v>390541.70000000019</v>
      </c>
      <c r="K54" s="208">
        <v>317453.90000000014</v>
      </c>
      <c r="L54" s="209">
        <v>315479.80000000016</v>
      </c>
      <c r="M54" s="208">
        <v>198761.29999999993</v>
      </c>
    </row>
    <row r="55" spans="1:13" ht="15" thickTop="1" x14ac:dyDescent="0.3">
      <c r="A55" s="336" t="s">
        <v>227</v>
      </c>
      <c r="B55" s="336"/>
      <c r="C55" s="336"/>
      <c r="D55" s="336"/>
      <c r="E55" s="336"/>
      <c r="F55" s="336"/>
      <c r="G55" s="336"/>
      <c r="H55" s="336"/>
      <c r="I55" s="336"/>
      <c r="J55" s="336"/>
      <c r="K55" s="336"/>
      <c r="L55" s="336"/>
      <c r="M55" s="336"/>
    </row>
    <row r="56" spans="1:13" x14ac:dyDescent="0.3">
      <c r="A56" s="277" t="s">
        <v>228</v>
      </c>
      <c r="B56" s="236"/>
      <c r="C56" s="236"/>
      <c r="D56" s="236"/>
      <c r="E56" s="236"/>
      <c r="F56" s="236"/>
      <c r="G56" s="193"/>
      <c r="H56" s="193"/>
      <c r="I56" s="193"/>
      <c r="J56" s="236"/>
      <c r="K56" s="236"/>
      <c r="L56" s="193"/>
      <c r="M56" s="193"/>
    </row>
    <row r="57" spans="1:13" x14ac:dyDescent="0.3">
      <c r="A57" s="236" t="s">
        <v>220</v>
      </c>
      <c r="B57" s="236"/>
      <c r="C57" s="236"/>
      <c r="D57" s="236"/>
      <c r="E57" s="236"/>
      <c r="F57" s="236"/>
      <c r="G57" s="193"/>
      <c r="H57" s="193"/>
      <c r="I57" s="193"/>
      <c r="J57" s="236"/>
      <c r="K57" s="236"/>
      <c r="L57" s="193"/>
      <c r="M57" s="193"/>
    </row>
    <row r="58" spans="1:13" x14ac:dyDescent="0.3">
      <c r="A58" s="236" t="s">
        <v>126</v>
      </c>
      <c r="B58" s="236"/>
      <c r="C58" s="236"/>
      <c r="D58" s="236"/>
      <c r="E58" s="236"/>
      <c r="F58" s="236"/>
      <c r="G58" s="189"/>
      <c r="H58" s="189"/>
      <c r="I58" s="189"/>
      <c r="J58" s="271"/>
      <c r="K58" s="271"/>
      <c r="L58" s="189"/>
      <c r="M58" s="271"/>
    </row>
  </sheetData>
  <mergeCells count="6">
    <mergeCell ref="A1:M1"/>
    <mergeCell ref="A3:M3"/>
    <mergeCell ref="A4:A5"/>
    <mergeCell ref="B4:M4"/>
    <mergeCell ref="A55:M55"/>
    <mergeCell ref="A2:M2"/>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0"/>
  <sheetViews>
    <sheetView topLeftCell="A46" workbookViewId="0">
      <selection activeCell="F60" sqref="F60"/>
    </sheetView>
  </sheetViews>
  <sheetFormatPr defaultRowHeight="14.4" x14ac:dyDescent="0.3"/>
  <cols>
    <col min="1" max="1" width="44.44140625" customWidth="1"/>
    <col min="9" max="9" width="11.109375" customWidth="1"/>
  </cols>
  <sheetData>
    <row r="1" spans="1:13" ht="22.8" x14ac:dyDescent="0.4">
      <c r="A1" s="319" t="s">
        <v>158</v>
      </c>
      <c r="B1" s="319"/>
      <c r="C1" s="319"/>
      <c r="D1" s="319"/>
      <c r="E1" s="319"/>
      <c r="F1" s="319"/>
      <c r="G1" s="319"/>
      <c r="H1" s="319"/>
      <c r="I1" s="319"/>
      <c r="J1" s="319"/>
      <c r="K1" s="319"/>
      <c r="L1" s="319"/>
      <c r="M1" s="319"/>
    </row>
    <row r="2" spans="1:13" x14ac:dyDescent="0.3">
      <c r="A2" s="326"/>
      <c r="B2" s="326"/>
      <c r="C2" s="326"/>
      <c r="D2" s="326"/>
      <c r="E2" s="326"/>
      <c r="F2" s="326"/>
      <c r="G2" s="326"/>
      <c r="H2" s="326"/>
      <c r="I2" s="326"/>
      <c r="J2" s="326"/>
      <c r="K2" s="326"/>
      <c r="L2" s="326"/>
      <c r="M2" s="326"/>
    </row>
    <row r="3" spans="1:13" ht="15" thickBot="1" x14ac:dyDescent="0.35">
      <c r="A3" s="316" t="s">
        <v>0</v>
      </c>
      <c r="B3" s="316"/>
      <c r="C3" s="316"/>
      <c r="D3" s="316"/>
      <c r="E3" s="316"/>
      <c r="F3" s="316"/>
      <c r="G3" s="316"/>
      <c r="H3" s="316"/>
      <c r="I3" s="316"/>
      <c r="J3" s="316"/>
      <c r="K3" s="316"/>
      <c r="L3" s="316"/>
      <c r="M3" s="316"/>
    </row>
    <row r="4" spans="1:13" ht="15" thickTop="1" x14ac:dyDescent="0.3">
      <c r="A4" s="334" t="s">
        <v>176</v>
      </c>
      <c r="B4" s="329" t="s">
        <v>235</v>
      </c>
      <c r="C4" s="329"/>
      <c r="D4" s="329"/>
      <c r="E4" s="329"/>
      <c r="F4" s="329"/>
      <c r="G4" s="329"/>
      <c r="H4" s="329"/>
      <c r="I4" s="329"/>
      <c r="J4" s="329"/>
      <c r="K4" s="329"/>
      <c r="L4" s="329"/>
      <c r="M4" s="330"/>
    </row>
    <row r="5" spans="1:13" x14ac:dyDescent="0.3">
      <c r="A5" s="335"/>
      <c r="B5" s="240" t="s">
        <v>6</v>
      </c>
      <c r="C5" s="240" t="s">
        <v>7</v>
      </c>
      <c r="D5" s="240" t="s">
        <v>8</v>
      </c>
      <c r="E5" s="240" t="s">
        <v>9</v>
      </c>
      <c r="F5" s="240" t="s">
        <v>10</v>
      </c>
      <c r="G5" s="240" t="s">
        <v>11</v>
      </c>
      <c r="H5" s="240" t="s">
        <v>12</v>
      </c>
      <c r="I5" s="240" t="s">
        <v>13</v>
      </c>
      <c r="J5" s="240" t="s">
        <v>14</v>
      </c>
      <c r="K5" s="240" t="s">
        <v>15</v>
      </c>
      <c r="L5" s="240" t="s">
        <v>16</v>
      </c>
      <c r="M5" s="241" t="s">
        <v>17</v>
      </c>
    </row>
    <row r="6" spans="1:13" x14ac:dyDescent="0.3">
      <c r="A6" s="254" t="s">
        <v>113</v>
      </c>
      <c r="B6" s="278">
        <v>9791.2000000000007</v>
      </c>
      <c r="C6" s="272">
        <v>76508.399999999994</v>
      </c>
      <c r="D6" s="272">
        <v>230862</v>
      </c>
      <c r="E6" s="272">
        <v>283310.40000000002</v>
      </c>
      <c r="F6" s="272">
        <v>379276.79999999999</v>
      </c>
      <c r="G6" s="272">
        <v>486736.7</v>
      </c>
      <c r="H6" s="272">
        <v>582135.6</v>
      </c>
      <c r="I6" s="272">
        <v>663592.19999999995</v>
      </c>
      <c r="J6" s="272">
        <v>777633.9</v>
      </c>
      <c r="K6" s="272">
        <v>891365.5</v>
      </c>
      <c r="L6" s="272">
        <v>1006169.4</v>
      </c>
      <c r="M6" s="279">
        <v>1262350.3</v>
      </c>
    </row>
    <row r="7" spans="1:13" x14ac:dyDescent="0.3">
      <c r="A7" s="255" t="s">
        <v>177</v>
      </c>
      <c r="B7" s="199">
        <v>0</v>
      </c>
      <c r="C7" s="199">
        <v>0</v>
      </c>
      <c r="D7" s="199">
        <v>0</v>
      </c>
      <c r="E7" s="199">
        <v>0</v>
      </c>
      <c r="F7" s="199">
        <v>0</v>
      </c>
      <c r="G7" s="199">
        <v>0</v>
      </c>
      <c r="H7" s="199">
        <v>0</v>
      </c>
      <c r="I7" s="199">
        <v>0</v>
      </c>
      <c r="J7" s="199">
        <v>0</v>
      </c>
      <c r="K7" s="199">
        <v>0</v>
      </c>
      <c r="L7" s="199">
        <v>0</v>
      </c>
      <c r="M7" s="31">
        <v>937684</v>
      </c>
    </row>
    <row r="8" spans="1:13" x14ac:dyDescent="0.3">
      <c r="A8" s="256" t="s">
        <v>178</v>
      </c>
      <c r="B8" s="200">
        <v>0</v>
      </c>
      <c r="C8" s="200">
        <v>0</v>
      </c>
      <c r="D8" s="200">
        <v>0</v>
      </c>
      <c r="E8" s="200">
        <v>0</v>
      </c>
      <c r="F8" s="200">
        <v>0</v>
      </c>
      <c r="G8" s="200">
        <v>0</v>
      </c>
      <c r="H8" s="200">
        <v>0</v>
      </c>
      <c r="I8" s="199">
        <v>0</v>
      </c>
      <c r="J8" s="200">
        <v>0</v>
      </c>
      <c r="K8" s="200">
        <v>0</v>
      </c>
      <c r="L8" s="200">
        <v>0</v>
      </c>
      <c r="M8" s="201">
        <v>896236.2</v>
      </c>
    </row>
    <row r="9" spans="1:13" x14ac:dyDescent="0.3">
      <c r="A9" s="256" t="s">
        <v>179</v>
      </c>
      <c r="B9" s="200">
        <v>0</v>
      </c>
      <c r="C9" s="200">
        <v>0</v>
      </c>
      <c r="D9" s="200">
        <v>0</v>
      </c>
      <c r="E9" s="200">
        <v>0</v>
      </c>
      <c r="F9" s="200">
        <v>0</v>
      </c>
      <c r="G9" s="200">
        <v>0</v>
      </c>
      <c r="H9" s="200">
        <v>0</v>
      </c>
      <c r="I9" s="199">
        <v>0</v>
      </c>
      <c r="J9" s="200">
        <v>0</v>
      </c>
      <c r="K9" s="200">
        <v>0</v>
      </c>
      <c r="L9" s="200">
        <v>0</v>
      </c>
      <c r="M9" s="201">
        <v>29194.5</v>
      </c>
    </row>
    <row r="10" spans="1:13" x14ac:dyDescent="0.3">
      <c r="A10" s="256" t="s">
        <v>180</v>
      </c>
      <c r="B10" s="200">
        <v>0</v>
      </c>
      <c r="C10" s="200">
        <v>0</v>
      </c>
      <c r="D10" s="200">
        <v>0</v>
      </c>
      <c r="E10" s="200">
        <v>0</v>
      </c>
      <c r="F10" s="200">
        <v>0</v>
      </c>
      <c r="G10" s="200">
        <v>0</v>
      </c>
      <c r="H10" s="200">
        <v>0</v>
      </c>
      <c r="I10" s="200">
        <v>0</v>
      </c>
      <c r="J10" s="200">
        <v>0</v>
      </c>
      <c r="K10" s="200">
        <v>0</v>
      </c>
      <c r="L10" s="200">
        <v>0</v>
      </c>
      <c r="M10" s="201">
        <v>12253.3</v>
      </c>
    </row>
    <row r="11" spans="1:13" x14ac:dyDescent="0.3">
      <c r="A11" s="255" t="s">
        <v>181</v>
      </c>
      <c r="B11" s="199">
        <v>0</v>
      </c>
      <c r="C11" s="199">
        <v>0</v>
      </c>
      <c r="D11" s="199">
        <v>0</v>
      </c>
      <c r="E11" s="199">
        <v>0</v>
      </c>
      <c r="F11" s="199">
        <v>0</v>
      </c>
      <c r="G11" s="199">
        <v>0</v>
      </c>
      <c r="H11" s="199">
        <v>0</v>
      </c>
      <c r="I11" s="199">
        <v>0</v>
      </c>
      <c r="J11" s="199">
        <v>0</v>
      </c>
      <c r="K11" s="199">
        <v>0</v>
      </c>
      <c r="L11" s="199">
        <v>0</v>
      </c>
      <c r="M11" s="31">
        <v>206268.59999999998</v>
      </c>
    </row>
    <row r="12" spans="1:13" x14ac:dyDescent="0.3">
      <c r="A12" s="256" t="s">
        <v>178</v>
      </c>
      <c r="B12" s="200">
        <v>0</v>
      </c>
      <c r="C12" s="200">
        <v>0</v>
      </c>
      <c r="D12" s="200">
        <v>0</v>
      </c>
      <c r="E12" s="200">
        <v>0</v>
      </c>
      <c r="F12" s="200">
        <v>0</v>
      </c>
      <c r="G12" s="200">
        <v>0</v>
      </c>
      <c r="H12" s="200">
        <v>0</v>
      </c>
      <c r="I12" s="200">
        <v>0</v>
      </c>
      <c r="J12" s="200">
        <v>0</v>
      </c>
      <c r="K12" s="200">
        <v>0</v>
      </c>
      <c r="L12" s="200">
        <v>0</v>
      </c>
      <c r="M12" s="201">
        <v>144099.29999999999</v>
      </c>
    </row>
    <row r="13" spans="1:13" x14ac:dyDescent="0.3">
      <c r="A13" s="256" t="s">
        <v>179</v>
      </c>
      <c r="B13" s="200">
        <v>0</v>
      </c>
      <c r="C13" s="200">
        <v>0</v>
      </c>
      <c r="D13" s="200">
        <v>0</v>
      </c>
      <c r="E13" s="200">
        <v>0</v>
      </c>
      <c r="F13" s="200">
        <v>0</v>
      </c>
      <c r="G13" s="200">
        <v>0</v>
      </c>
      <c r="H13" s="200">
        <v>0</v>
      </c>
      <c r="I13" s="200">
        <v>0</v>
      </c>
      <c r="J13" s="200">
        <v>0</v>
      </c>
      <c r="K13" s="200">
        <v>0</v>
      </c>
      <c r="L13" s="200">
        <v>0</v>
      </c>
      <c r="M13" s="201">
        <v>55574.899999999994</v>
      </c>
    </row>
    <row r="14" spans="1:13" x14ac:dyDescent="0.3">
      <c r="A14" s="256" t="s">
        <v>180</v>
      </c>
      <c r="B14" s="200">
        <v>0</v>
      </c>
      <c r="C14" s="200">
        <v>0</v>
      </c>
      <c r="D14" s="200">
        <v>0</v>
      </c>
      <c r="E14" s="200">
        <v>0</v>
      </c>
      <c r="F14" s="200">
        <v>0</v>
      </c>
      <c r="G14" s="200">
        <v>0</v>
      </c>
      <c r="H14" s="200">
        <v>0</v>
      </c>
      <c r="I14" s="200">
        <v>0</v>
      </c>
      <c r="J14" s="200">
        <v>0</v>
      </c>
      <c r="K14" s="200">
        <v>0</v>
      </c>
      <c r="L14" s="200">
        <v>0</v>
      </c>
      <c r="M14" s="201">
        <v>6594.4</v>
      </c>
    </row>
    <row r="15" spans="1:13" x14ac:dyDescent="0.3">
      <c r="A15" s="255" t="s">
        <v>182</v>
      </c>
      <c r="B15" s="199">
        <v>0</v>
      </c>
      <c r="C15" s="199">
        <v>0</v>
      </c>
      <c r="D15" s="199">
        <v>0</v>
      </c>
      <c r="E15" s="199">
        <v>0</v>
      </c>
      <c r="F15" s="199">
        <v>0</v>
      </c>
      <c r="G15" s="199">
        <v>0</v>
      </c>
      <c r="H15" s="199">
        <v>0</v>
      </c>
      <c r="I15" s="199">
        <v>0</v>
      </c>
      <c r="J15" s="199">
        <v>0</v>
      </c>
      <c r="K15" s="199">
        <v>0</v>
      </c>
      <c r="L15" s="199">
        <v>0</v>
      </c>
      <c r="M15" s="31">
        <v>118397.70000000001</v>
      </c>
    </row>
    <row r="16" spans="1:13" x14ac:dyDescent="0.3">
      <c r="A16" s="256" t="s">
        <v>178</v>
      </c>
      <c r="B16" s="200">
        <v>0</v>
      </c>
      <c r="C16" s="200">
        <v>0</v>
      </c>
      <c r="D16" s="200">
        <v>0</v>
      </c>
      <c r="E16" s="200">
        <v>0</v>
      </c>
      <c r="F16" s="200">
        <v>0</v>
      </c>
      <c r="G16" s="200">
        <v>0</v>
      </c>
      <c r="H16" s="200">
        <v>0</v>
      </c>
      <c r="I16" s="200">
        <v>0</v>
      </c>
      <c r="J16" s="200">
        <v>0</v>
      </c>
      <c r="K16" s="200">
        <v>0</v>
      </c>
      <c r="L16" s="200">
        <v>0</v>
      </c>
      <c r="M16" s="201">
        <v>111483.6</v>
      </c>
    </row>
    <row r="17" spans="1:13" x14ac:dyDescent="0.3">
      <c r="A17" s="256" t="s">
        <v>179</v>
      </c>
      <c r="B17" s="200">
        <v>0</v>
      </c>
      <c r="C17" s="200">
        <v>0</v>
      </c>
      <c r="D17" s="200">
        <v>0</v>
      </c>
      <c r="E17" s="200">
        <v>0</v>
      </c>
      <c r="F17" s="200">
        <v>0</v>
      </c>
      <c r="G17" s="200">
        <v>0</v>
      </c>
      <c r="H17" s="200">
        <v>0</v>
      </c>
      <c r="I17" s="200">
        <v>0</v>
      </c>
      <c r="J17" s="200">
        <v>0</v>
      </c>
      <c r="K17" s="200">
        <v>0</v>
      </c>
      <c r="L17" s="200">
        <v>0</v>
      </c>
      <c r="M17" s="201">
        <v>3993.6</v>
      </c>
    </row>
    <row r="18" spans="1:13" x14ac:dyDescent="0.3">
      <c r="A18" s="256" t="s">
        <v>180</v>
      </c>
      <c r="B18" s="202">
        <v>0</v>
      </c>
      <c r="C18" s="202">
        <v>0</v>
      </c>
      <c r="D18" s="202">
        <v>0</v>
      </c>
      <c r="E18" s="202">
        <v>0</v>
      </c>
      <c r="F18" s="202">
        <v>0</v>
      </c>
      <c r="G18" s="202">
        <v>0</v>
      </c>
      <c r="H18" s="202">
        <v>0</v>
      </c>
      <c r="I18" s="202">
        <v>0</v>
      </c>
      <c r="J18" s="202">
        <v>0</v>
      </c>
      <c r="K18" s="202">
        <v>0</v>
      </c>
      <c r="L18" s="202">
        <v>0</v>
      </c>
      <c r="M18" s="203">
        <v>2920.5</v>
      </c>
    </row>
    <row r="19" spans="1:13" x14ac:dyDescent="0.3">
      <c r="A19" s="254" t="s">
        <v>183</v>
      </c>
      <c r="B19" s="204">
        <v>97247.200000000012</v>
      </c>
      <c r="C19" s="204">
        <v>167246</v>
      </c>
      <c r="D19" s="204">
        <v>249602.3</v>
      </c>
      <c r="E19" s="204">
        <v>325209.50000000006</v>
      </c>
      <c r="F19" s="204">
        <v>400634.80000000005</v>
      </c>
      <c r="G19" s="204">
        <v>523773.5</v>
      </c>
      <c r="H19" s="204">
        <v>579814.5</v>
      </c>
      <c r="I19" s="204">
        <v>644953.97818264004</v>
      </c>
      <c r="J19" s="204">
        <v>740700.60000000009</v>
      </c>
      <c r="K19" s="204">
        <v>809340.20000000007</v>
      </c>
      <c r="L19" s="204">
        <v>876672.4</v>
      </c>
      <c r="M19" s="205">
        <v>998684.00000000012</v>
      </c>
    </row>
    <row r="20" spans="1:13" x14ac:dyDescent="0.3">
      <c r="A20" s="257" t="s">
        <v>184</v>
      </c>
      <c r="B20" s="200">
        <v>84576.900000000009</v>
      </c>
      <c r="C20" s="200">
        <v>151079.1</v>
      </c>
      <c r="D20" s="200">
        <v>226787.5</v>
      </c>
      <c r="E20" s="200">
        <v>296940.60000000003</v>
      </c>
      <c r="F20" s="200">
        <v>369243.4</v>
      </c>
      <c r="G20" s="200">
        <v>489579.6</v>
      </c>
      <c r="H20" s="200">
        <v>545427.30000000005</v>
      </c>
      <c r="I20" s="200">
        <v>606907.87818264007</v>
      </c>
      <c r="J20" s="200">
        <v>702085.3</v>
      </c>
      <c r="K20" s="200">
        <v>766563.8</v>
      </c>
      <c r="L20" s="200">
        <v>833223</v>
      </c>
      <c r="M20" s="201">
        <v>950179.10000000009</v>
      </c>
    </row>
    <row r="21" spans="1:13" x14ac:dyDescent="0.3">
      <c r="A21" s="258" t="s">
        <v>185</v>
      </c>
      <c r="B21" s="200">
        <v>93261.2</v>
      </c>
      <c r="C21" s="200">
        <v>168577.7</v>
      </c>
      <c r="D21" s="200">
        <v>255039.3</v>
      </c>
      <c r="E21" s="200">
        <v>334313.8</v>
      </c>
      <c r="F21" s="200">
        <v>412403.3</v>
      </c>
      <c r="G21" s="200">
        <v>542054.5</v>
      </c>
      <c r="H21" s="200">
        <v>613410.9</v>
      </c>
      <c r="I21" s="200">
        <v>684699.5</v>
      </c>
      <c r="J21" s="200">
        <v>789260.4</v>
      </c>
      <c r="K21" s="200">
        <v>865698.4</v>
      </c>
      <c r="L21" s="200">
        <v>942125.7</v>
      </c>
      <c r="M21" s="201">
        <v>1066346.5</v>
      </c>
    </row>
    <row r="22" spans="1:13" x14ac:dyDescent="0.3">
      <c r="A22" s="259" t="s">
        <v>186</v>
      </c>
      <c r="B22" s="200">
        <v>83501</v>
      </c>
      <c r="C22" s="200">
        <v>149435.5</v>
      </c>
      <c r="D22" s="200">
        <v>225333.9</v>
      </c>
      <c r="E22" s="200">
        <v>293806</v>
      </c>
      <c r="F22" s="200">
        <v>361182.5</v>
      </c>
      <c r="G22" s="200">
        <v>480369.9</v>
      </c>
      <c r="H22" s="200">
        <v>542534.30000000005</v>
      </c>
      <c r="I22" s="200">
        <v>603970.69999999995</v>
      </c>
      <c r="J22" s="200">
        <v>696885.4</v>
      </c>
      <c r="K22" s="200">
        <v>761948.8</v>
      </c>
      <c r="L22" s="200">
        <v>826773.5</v>
      </c>
      <c r="M22" s="201">
        <v>938278.5</v>
      </c>
    </row>
    <row r="23" spans="1:13" x14ac:dyDescent="0.3">
      <c r="A23" s="259" t="s">
        <v>187</v>
      </c>
      <c r="B23" s="200">
        <v>9760.1999999999989</v>
      </c>
      <c r="C23" s="200">
        <v>19142.2</v>
      </c>
      <c r="D23" s="200">
        <v>29705.4</v>
      </c>
      <c r="E23" s="200">
        <v>40507.799999999996</v>
      </c>
      <c r="F23" s="200">
        <v>51220.800000000003</v>
      </c>
      <c r="G23" s="200">
        <v>61684.6</v>
      </c>
      <c r="H23" s="200">
        <v>70876.599999999991</v>
      </c>
      <c r="I23" s="200">
        <v>80728.799999999988</v>
      </c>
      <c r="J23" s="200">
        <v>92375</v>
      </c>
      <c r="K23" s="200">
        <v>103749.6</v>
      </c>
      <c r="L23" s="200">
        <v>115352.20000000001</v>
      </c>
      <c r="M23" s="201">
        <v>128068</v>
      </c>
    </row>
    <row r="24" spans="1:13" x14ac:dyDescent="0.3">
      <c r="A24" s="258" t="s">
        <v>188</v>
      </c>
      <c r="B24" s="200">
        <v>1075.9000000000051</v>
      </c>
      <c r="C24" s="200">
        <v>1643.6000000000058</v>
      </c>
      <c r="D24" s="200">
        <v>1453.6000000000058</v>
      </c>
      <c r="E24" s="200">
        <v>3134.6000000000131</v>
      </c>
      <c r="F24" s="200">
        <v>8060.900000000016</v>
      </c>
      <c r="G24" s="200">
        <v>9209.7000000000007</v>
      </c>
      <c r="H24" s="200">
        <v>2893.0000000000036</v>
      </c>
      <c r="I24" s="200">
        <v>2937.1781826400002</v>
      </c>
      <c r="J24" s="200">
        <v>5199.9000000000051</v>
      </c>
      <c r="K24" s="200">
        <v>4615.0000000000109</v>
      </c>
      <c r="L24" s="200">
        <v>6449.5000000000036</v>
      </c>
      <c r="M24" s="201">
        <v>11900.600000000004</v>
      </c>
    </row>
    <row r="25" spans="1:13" x14ac:dyDescent="0.3">
      <c r="A25" s="260" t="s">
        <v>189</v>
      </c>
      <c r="B25" s="200">
        <v>12670.3</v>
      </c>
      <c r="C25" s="200">
        <v>16166.9</v>
      </c>
      <c r="D25" s="200">
        <v>22814.799999999999</v>
      </c>
      <c r="E25" s="200">
        <v>28268.9</v>
      </c>
      <c r="F25" s="200">
        <v>31391.4</v>
      </c>
      <c r="G25" s="200">
        <v>34193.9</v>
      </c>
      <c r="H25" s="200">
        <v>34387.199999999997</v>
      </c>
      <c r="I25" s="200">
        <v>38046.1</v>
      </c>
      <c r="J25" s="200">
        <v>38615.300000000003</v>
      </c>
      <c r="K25" s="200">
        <v>42776.4</v>
      </c>
      <c r="L25" s="200">
        <v>43449.4</v>
      </c>
      <c r="M25" s="201">
        <v>48504.9</v>
      </c>
    </row>
    <row r="26" spans="1:13" x14ac:dyDescent="0.3">
      <c r="A26" s="261" t="s">
        <v>190</v>
      </c>
      <c r="B26" s="207">
        <v>87456.000000000015</v>
      </c>
      <c r="C26" s="208">
        <v>90737.600000000006</v>
      </c>
      <c r="D26" s="208">
        <v>18740.299999999988</v>
      </c>
      <c r="E26" s="208">
        <v>41899.100000000035</v>
      </c>
      <c r="F26" s="208">
        <v>21358.000000000058</v>
      </c>
      <c r="G26" s="208">
        <v>37036.799999999988</v>
      </c>
      <c r="H26" s="208">
        <v>-2321.0999999999767</v>
      </c>
      <c r="I26" s="208">
        <v>-18638.22181735991</v>
      </c>
      <c r="J26" s="208">
        <v>-36933.29999999993</v>
      </c>
      <c r="K26" s="208">
        <v>-82025.29999999993</v>
      </c>
      <c r="L26" s="209">
        <v>-129497</v>
      </c>
      <c r="M26" s="210">
        <v>-263666.29999999993</v>
      </c>
    </row>
    <row r="27" spans="1:13" x14ac:dyDescent="0.3">
      <c r="A27" s="254" t="s">
        <v>58</v>
      </c>
      <c r="B27" s="211">
        <v>2393.4999999999709</v>
      </c>
      <c r="C27" s="212">
        <v>3717.1000000000058</v>
      </c>
      <c r="D27" s="212">
        <v>10695.099999999995</v>
      </c>
      <c r="E27" s="212">
        <v>14206.70000000003</v>
      </c>
      <c r="F27" s="212">
        <v>29801.999999999989</v>
      </c>
      <c r="G27" s="212">
        <v>31547.700000000004</v>
      </c>
      <c r="H27" s="212">
        <v>92298.999999999985</v>
      </c>
      <c r="I27" s="212">
        <v>131529.82234504004</v>
      </c>
      <c r="J27" s="212">
        <v>158593.40000000002</v>
      </c>
      <c r="K27" s="212">
        <v>186229.40000000002</v>
      </c>
      <c r="L27" s="213">
        <v>252354.6</v>
      </c>
      <c r="M27" s="214">
        <v>314238.37</v>
      </c>
    </row>
    <row r="28" spans="1:13" x14ac:dyDescent="0.3">
      <c r="A28" s="256" t="s">
        <v>191</v>
      </c>
      <c r="B28" s="215">
        <v>33.799999999988358</v>
      </c>
      <c r="C28" s="215">
        <v>55.400000000023283</v>
      </c>
      <c r="D28" s="215">
        <v>-179.79999999998836</v>
      </c>
      <c r="E28" s="215">
        <v>-607.39999999999418</v>
      </c>
      <c r="F28" s="215">
        <v>5083.4000000000233</v>
      </c>
      <c r="G28" s="215">
        <v>4889.1000000000058</v>
      </c>
      <c r="H28" s="215">
        <v>50957.299999999988</v>
      </c>
      <c r="I28" s="215">
        <v>87528.974119500024</v>
      </c>
      <c r="J28" s="215">
        <v>101525.60000000003</v>
      </c>
      <c r="K28" s="215">
        <v>125348.40000000001</v>
      </c>
      <c r="L28" s="215">
        <v>166917.29999999999</v>
      </c>
      <c r="M28" s="216">
        <v>219620.5</v>
      </c>
    </row>
    <row r="29" spans="1:13" x14ac:dyDescent="0.3">
      <c r="A29" s="256" t="s">
        <v>192</v>
      </c>
      <c r="B29" s="217">
        <v>0</v>
      </c>
      <c r="C29" s="217">
        <v>0</v>
      </c>
      <c r="D29" s="217">
        <v>0</v>
      </c>
      <c r="E29" s="217">
        <v>0</v>
      </c>
      <c r="F29" s="215">
        <v>6000</v>
      </c>
      <c r="G29" s="217">
        <v>6000</v>
      </c>
      <c r="H29" s="217">
        <v>52500</v>
      </c>
      <c r="I29" s="217">
        <v>89500</v>
      </c>
      <c r="J29" s="217">
        <v>105469.34</v>
      </c>
      <c r="K29" s="217">
        <v>130469.34</v>
      </c>
      <c r="L29" s="217">
        <v>175469.34</v>
      </c>
      <c r="M29" s="216">
        <v>231303.00000000003</v>
      </c>
    </row>
    <row r="30" spans="1:13" x14ac:dyDescent="0.3">
      <c r="A30" s="256" t="s">
        <v>193</v>
      </c>
      <c r="B30" s="217">
        <v>0</v>
      </c>
      <c r="C30" s="217">
        <v>0</v>
      </c>
      <c r="D30" s="217">
        <v>0</v>
      </c>
      <c r="E30" s="217">
        <v>0</v>
      </c>
      <c r="F30" s="217">
        <v>6000</v>
      </c>
      <c r="G30" s="217">
        <v>6000</v>
      </c>
      <c r="H30" s="217">
        <v>23000</v>
      </c>
      <c r="I30" s="217">
        <v>35000</v>
      </c>
      <c r="J30" s="217">
        <v>50000</v>
      </c>
      <c r="K30" s="217">
        <v>75000</v>
      </c>
      <c r="L30" s="217">
        <v>85000</v>
      </c>
      <c r="M30" s="216">
        <v>103916.55</v>
      </c>
    </row>
    <row r="31" spans="1:13" x14ac:dyDescent="0.3">
      <c r="A31" s="256" t="s">
        <v>194</v>
      </c>
      <c r="B31" s="217">
        <v>0</v>
      </c>
      <c r="C31" s="217">
        <v>0</v>
      </c>
      <c r="D31" s="217">
        <v>0</v>
      </c>
      <c r="E31" s="217">
        <v>0</v>
      </c>
      <c r="F31" s="217">
        <v>0</v>
      </c>
      <c r="G31" s="217">
        <v>0</v>
      </c>
      <c r="H31" s="217">
        <v>29500</v>
      </c>
      <c r="I31" s="217">
        <v>54500</v>
      </c>
      <c r="J31" s="217">
        <v>54500</v>
      </c>
      <c r="K31" s="217">
        <v>54500</v>
      </c>
      <c r="L31" s="217">
        <v>89500</v>
      </c>
      <c r="M31" s="216">
        <v>124500</v>
      </c>
    </row>
    <row r="32" spans="1:13" x14ac:dyDescent="0.3">
      <c r="A32" s="256" t="s">
        <v>195</v>
      </c>
      <c r="B32" s="217">
        <v>0</v>
      </c>
      <c r="C32" s="217">
        <v>0</v>
      </c>
      <c r="D32" s="217">
        <v>0</v>
      </c>
      <c r="E32" s="217">
        <v>0</v>
      </c>
      <c r="F32" s="217">
        <v>0</v>
      </c>
      <c r="G32" s="217">
        <v>0</v>
      </c>
      <c r="H32" s="217">
        <v>0</v>
      </c>
      <c r="I32" s="217">
        <v>0</v>
      </c>
      <c r="J32" s="217">
        <v>0</v>
      </c>
      <c r="K32" s="217">
        <v>0</v>
      </c>
      <c r="L32" s="217">
        <v>0</v>
      </c>
      <c r="M32" s="216">
        <v>0</v>
      </c>
    </row>
    <row r="33" spans="1:13" x14ac:dyDescent="0.3">
      <c r="A33" s="256" t="s">
        <v>196</v>
      </c>
      <c r="B33" s="217">
        <v>0</v>
      </c>
      <c r="C33" s="217">
        <v>0</v>
      </c>
      <c r="D33" s="217">
        <v>0</v>
      </c>
      <c r="E33" s="217">
        <v>0</v>
      </c>
      <c r="F33" s="217">
        <v>0</v>
      </c>
      <c r="G33" s="217">
        <v>0</v>
      </c>
      <c r="H33" s="217">
        <v>0</v>
      </c>
      <c r="I33" s="217">
        <v>0</v>
      </c>
      <c r="J33" s="217">
        <v>969.34</v>
      </c>
      <c r="K33" s="217">
        <v>969.34</v>
      </c>
      <c r="L33" s="217">
        <v>969.34</v>
      </c>
      <c r="M33" s="216">
        <v>2829.7699999999995</v>
      </c>
    </row>
    <row r="34" spans="1:13" x14ac:dyDescent="0.3">
      <c r="A34" s="256" t="s">
        <v>197</v>
      </c>
      <c r="B34" s="217">
        <v>0</v>
      </c>
      <c r="C34" s="217">
        <v>0</v>
      </c>
      <c r="D34" s="217">
        <v>0</v>
      </c>
      <c r="E34" s="217">
        <v>0</v>
      </c>
      <c r="F34" s="217">
        <v>0</v>
      </c>
      <c r="G34" s="217">
        <v>0</v>
      </c>
      <c r="H34" s="217">
        <v>0</v>
      </c>
      <c r="I34" s="217">
        <v>0</v>
      </c>
      <c r="J34" s="217">
        <v>0</v>
      </c>
      <c r="K34" s="217">
        <v>0</v>
      </c>
      <c r="L34" s="217">
        <v>0</v>
      </c>
      <c r="M34" s="216">
        <v>56.68</v>
      </c>
    </row>
    <row r="35" spans="1:13" x14ac:dyDescent="0.3">
      <c r="A35" s="256" t="s">
        <v>198</v>
      </c>
      <c r="B35" s="217">
        <v>0</v>
      </c>
      <c r="C35" s="217">
        <v>0</v>
      </c>
      <c r="D35" s="217">
        <v>0</v>
      </c>
      <c r="E35" s="217">
        <v>0</v>
      </c>
      <c r="F35" s="217">
        <v>0</v>
      </c>
      <c r="G35" s="217">
        <v>0</v>
      </c>
      <c r="H35" s="217">
        <v>0</v>
      </c>
      <c r="I35" s="217">
        <v>0</v>
      </c>
      <c r="J35" s="217">
        <v>0</v>
      </c>
      <c r="K35" s="217">
        <v>0</v>
      </c>
      <c r="L35" s="217">
        <v>0</v>
      </c>
      <c r="M35" s="216">
        <v>0</v>
      </c>
    </row>
    <row r="36" spans="1:13" x14ac:dyDescent="0.3">
      <c r="A36" s="256" t="s">
        <v>199</v>
      </c>
      <c r="B36" s="217">
        <v>33.799999999988358</v>
      </c>
      <c r="C36" s="217">
        <v>55.400000000023283</v>
      </c>
      <c r="D36" s="217">
        <v>-179.79999999998836</v>
      </c>
      <c r="E36" s="217">
        <v>-607.39999999999418</v>
      </c>
      <c r="F36" s="217">
        <v>-916.59999999997672</v>
      </c>
      <c r="G36" s="217">
        <v>-1110.8999999999942</v>
      </c>
      <c r="H36" s="217">
        <v>-1542.7000000000116</v>
      </c>
      <c r="I36" s="280">
        <v>-1971.0258804999758</v>
      </c>
      <c r="J36" s="217">
        <v>-3943.7399999999616</v>
      </c>
      <c r="K36" s="217">
        <v>-5120.9399999999878</v>
      </c>
      <c r="L36" s="217">
        <v>-8552.04000000001</v>
      </c>
      <c r="M36" s="216">
        <v>-11682.500000000029</v>
      </c>
    </row>
    <row r="37" spans="1:13" x14ac:dyDescent="0.3">
      <c r="A37" s="256" t="s">
        <v>200</v>
      </c>
      <c r="B37" s="217">
        <v>70</v>
      </c>
      <c r="C37" s="217">
        <v>70</v>
      </c>
      <c r="D37" s="217">
        <v>75.699999999999818</v>
      </c>
      <c r="E37" s="217">
        <v>75.699999999999818</v>
      </c>
      <c r="F37" s="217">
        <v>75.699999999999818</v>
      </c>
      <c r="G37" s="217">
        <v>792.59999999999991</v>
      </c>
      <c r="H37" s="217">
        <v>800.30000000000018</v>
      </c>
      <c r="I37" s="280">
        <v>1619.4879586000006</v>
      </c>
      <c r="J37" s="217">
        <v>1619.5</v>
      </c>
      <c r="K37" s="217">
        <v>2158.8000000000002</v>
      </c>
      <c r="L37" s="217">
        <v>2218.6999999999998</v>
      </c>
      <c r="M37" s="216">
        <v>2938.5</v>
      </c>
    </row>
    <row r="38" spans="1:13" x14ac:dyDescent="0.3">
      <c r="A38" s="256" t="s">
        <v>201</v>
      </c>
      <c r="B38" s="217">
        <v>2289.6999999999825</v>
      </c>
      <c r="C38" s="217">
        <v>3591.6999999999825</v>
      </c>
      <c r="D38" s="217">
        <v>10799.199999999983</v>
      </c>
      <c r="E38" s="217">
        <v>14738.400000000023</v>
      </c>
      <c r="F38" s="217">
        <v>24642.899999999965</v>
      </c>
      <c r="G38" s="217">
        <v>25866</v>
      </c>
      <c r="H38" s="217">
        <v>40541.399999999994</v>
      </c>
      <c r="I38" s="280">
        <v>42381.360266939999</v>
      </c>
      <c r="J38" s="217">
        <v>55448.299999999988</v>
      </c>
      <c r="K38" s="217">
        <v>58722.2</v>
      </c>
      <c r="L38" s="217">
        <v>83218.600000000006</v>
      </c>
      <c r="M38" s="216">
        <v>91679.37</v>
      </c>
    </row>
    <row r="39" spans="1:13" ht="25.8" customHeight="1" x14ac:dyDescent="0.3">
      <c r="A39" s="281" t="s">
        <v>230</v>
      </c>
      <c r="B39" s="209">
        <v>89849.499999999985</v>
      </c>
      <c r="C39" s="209">
        <v>94454.700000000012</v>
      </c>
      <c r="D39" s="209">
        <v>29435.399999999983</v>
      </c>
      <c r="E39" s="209">
        <v>56105.800000000061</v>
      </c>
      <c r="F39" s="209">
        <v>51160.000000000044</v>
      </c>
      <c r="G39" s="209">
        <v>68584.5</v>
      </c>
      <c r="H39" s="209">
        <v>89977.900000000009</v>
      </c>
      <c r="I39" s="208">
        <v>112891.60052768013</v>
      </c>
      <c r="J39" s="209">
        <v>121660.10000000009</v>
      </c>
      <c r="K39" s="209">
        <v>104204.10000000009</v>
      </c>
      <c r="L39" s="209">
        <v>122857.60000000001</v>
      </c>
      <c r="M39" s="210">
        <v>50572.070000000065</v>
      </c>
    </row>
    <row r="40" spans="1:13" ht="17.399999999999999" customHeight="1" x14ac:dyDescent="0.3">
      <c r="A40" s="264" t="s">
        <v>203</v>
      </c>
      <c r="B40" s="229">
        <v>6.5</v>
      </c>
      <c r="C40" s="229">
        <v>2642.8</v>
      </c>
      <c r="D40" s="229">
        <v>14177.2</v>
      </c>
      <c r="E40" s="229">
        <v>19649.5</v>
      </c>
      <c r="F40" s="229">
        <v>27608.799999999999</v>
      </c>
      <c r="G40" s="229">
        <v>39298.9</v>
      </c>
      <c r="H40" s="229">
        <v>49305.8</v>
      </c>
      <c r="I40" s="229">
        <v>63791.5</v>
      </c>
      <c r="J40" s="229">
        <v>80625.2</v>
      </c>
      <c r="K40" s="229">
        <v>94893.2</v>
      </c>
      <c r="L40" s="229">
        <v>112266.6</v>
      </c>
      <c r="M40" s="263">
        <v>185629.1</v>
      </c>
    </row>
    <row r="41" spans="1:13" ht="18" customHeight="1" x14ac:dyDescent="0.3">
      <c r="A41" s="264" t="s">
        <v>204</v>
      </c>
      <c r="B41" s="200">
        <v>8532.6</v>
      </c>
      <c r="C41" s="200">
        <v>20427.3</v>
      </c>
      <c r="D41" s="200">
        <v>29404.800000000003</v>
      </c>
      <c r="E41" s="200">
        <v>42085</v>
      </c>
      <c r="F41" s="200">
        <v>58835.7</v>
      </c>
      <c r="G41" s="200">
        <v>80909.799999999988</v>
      </c>
      <c r="H41" s="200">
        <v>89067.199999999997</v>
      </c>
      <c r="I41" s="200">
        <v>109236.1</v>
      </c>
      <c r="J41" s="200">
        <v>125532.9</v>
      </c>
      <c r="K41" s="200">
        <v>144333.5</v>
      </c>
      <c r="L41" s="200">
        <v>164148.6</v>
      </c>
      <c r="M41" s="201">
        <v>201318.39999999999</v>
      </c>
    </row>
    <row r="42" spans="1:13" ht="27" customHeight="1" x14ac:dyDescent="0.3">
      <c r="A42" s="265" t="s">
        <v>205</v>
      </c>
      <c r="B42" s="200">
        <v>4880.0999999999995</v>
      </c>
      <c r="C42" s="200">
        <v>11426.800000000001</v>
      </c>
      <c r="D42" s="200">
        <v>16715.100000000002</v>
      </c>
      <c r="E42" s="200">
        <v>26021.199999999997</v>
      </c>
      <c r="F42" s="200">
        <v>41336.699999999997</v>
      </c>
      <c r="G42" s="200">
        <v>58945.2</v>
      </c>
      <c r="H42" s="200">
        <v>63541.299999999996</v>
      </c>
      <c r="I42" s="200">
        <v>77997</v>
      </c>
      <c r="J42" s="200">
        <v>90044.2</v>
      </c>
      <c r="K42" s="200">
        <v>105902.1</v>
      </c>
      <c r="L42" s="200">
        <v>125500.6</v>
      </c>
      <c r="M42" s="201">
        <v>153359.29999999999</v>
      </c>
    </row>
    <row r="43" spans="1:13" ht="16.8" customHeight="1" x14ac:dyDescent="0.3">
      <c r="A43" s="265" t="s">
        <v>206</v>
      </c>
      <c r="B43" s="217">
        <v>3652.5</v>
      </c>
      <c r="C43" s="215">
        <v>9000.5</v>
      </c>
      <c r="D43" s="215">
        <v>12689.699999999999</v>
      </c>
      <c r="E43" s="215">
        <v>16063.799999999997</v>
      </c>
      <c r="F43" s="200">
        <v>17498.999999999996</v>
      </c>
      <c r="G43" s="215">
        <v>21964.6</v>
      </c>
      <c r="H43" s="215">
        <v>25525.9</v>
      </c>
      <c r="I43" s="215">
        <v>31239.1</v>
      </c>
      <c r="J43" s="215">
        <v>35488.699999999997</v>
      </c>
      <c r="K43" s="215">
        <v>38431.399999999994</v>
      </c>
      <c r="L43" s="217">
        <v>38648</v>
      </c>
      <c r="M43" s="223">
        <v>47959.1</v>
      </c>
    </row>
    <row r="44" spans="1:13" ht="24" customHeight="1" x14ac:dyDescent="0.3">
      <c r="A44" s="261" t="s">
        <v>207</v>
      </c>
      <c r="B44" s="282">
        <v>8526.1</v>
      </c>
      <c r="C44" s="283">
        <v>17784.5</v>
      </c>
      <c r="D44" s="283">
        <v>15227.600000000002</v>
      </c>
      <c r="E44" s="283">
        <v>22435.5</v>
      </c>
      <c r="F44" s="283">
        <v>31226.899999999998</v>
      </c>
      <c r="G44" s="283">
        <v>41610.899999999987</v>
      </c>
      <c r="H44" s="283">
        <v>39761.399999999994</v>
      </c>
      <c r="I44" s="283">
        <v>45444.600000000006</v>
      </c>
      <c r="J44" s="283">
        <v>44907.7</v>
      </c>
      <c r="K44" s="283">
        <v>49440.3</v>
      </c>
      <c r="L44" s="284">
        <v>51882</v>
      </c>
      <c r="M44" s="285">
        <v>15689.299999999988</v>
      </c>
    </row>
    <row r="45" spans="1:13" ht="20.399999999999999" customHeight="1" x14ac:dyDescent="0.3">
      <c r="A45" s="286" t="s">
        <v>208</v>
      </c>
      <c r="B45" s="224">
        <v>-19663.999999999993</v>
      </c>
      <c r="C45" s="215">
        <v>-24398.199999999997</v>
      </c>
      <c r="D45" s="215">
        <v>-12565.8</v>
      </c>
      <c r="E45" s="215">
        <v>-9472.2000000000007</v>
      </c>
      <c r="F45" s="215">
        <v>3235.0000000000059</v>
      </c>
      <c r="G45" s="215">
        <v>-39404</v>
      </c>
      <c r="H45" s="215">
        <v>-37929.799999999996</v>
      </c>
      <c r="I45" s="215">
        <v>-37901.599999999999</v>
      </c>
      <c r="J45" s="215">
        <v>-44572.9</v>
      </c>
      <c r="K45" s="215">
        <v>-41743.399999999994</v>
      </c>
      <c r="L45" s="217">
        <v>-39598.899999999994</v>
      </c>
      <c r="M45" s="223">
        <v>-51720</v>
      </c>
    </row>
    <row r="46" spans="1:13" x14ac:dyDescent="0.3">
      <c r="A46" s="256" t="s">
        <v>209</v>
      </c>
      <c r="B46" s="224">
        <v>4844.9000000000015</v>
      </c>
      <c r="C46" s="215">
        <v>11013.899999999998</v>
      </c>
      <c r="D46" s="215">
        <v>11973.599999999995</v>
      </c>
      <c r="E46" s="215">
        <v>11889.899999999992</v>
      </c>
      <c r="F46" s="215">
        <v>10870.500000000004</v>
      </c>
      <c r="G46" s="215">
        <v>12329.499999999995</v>
      </c>
      <c r="H46" s="215">
        <v>12433.699999999997</v>
      </c>
      <c r="I46" s="215">
        <v>14722.80334559</v>
      </c>
      <c r="J46" s="215">
        <v>10911.699999999993</v>
      </c>
      <c r="K46" s="215">
        <v>14483.899999999991</v>
      </c>
      <c r="L46" s="217">
        <v>18010.599999999999</v>
      </c>
      <c r="M46" s="216">
        <v>6863.7999999999956</v>
      </c>
    </row>
    <row r="47" spans="1:13" x14ac:dyDescent="0.3">
      <c r="A47" s="256" t="s">
        <v>210</v>
      </c>
      <c r="B47" s="224">
        <v>202.9</v>
      </c>
      <c r="C47" s="215">
        <v>803.4</v>
      </c>
      <c r="D47" s="215">
        <v>760</v>
      </c>
      <c r="E47" s="215">
        <v>730.4</v>
      </c>
      <c r="F47" s="215">
        <v>587.1</v>
      </c>
      <c r="G47" s="215">
        <v>875.69999999999993</v>
      </c>
      <c r="H47" s="215">
        <v>438.1</v>
      </c>
      <c r="I47" s="215">
        <v>508.9</v>
      </c>
      <c r="J47" s="215">
        <v>493.30000000000007</v>
      </c>
      <c r="K47" s="215">
        <v>429</v>
      </c>
      <c r="L47" s="217">
        <v>606.70000000000005</v>
      </c>
      <c r="M47" s="215">
        <v>-141.1</v>
      </c>
    </row>
    <row r="48" spans="1:13" x14ac:dyDescent="0.3">
      <c r="A48" s="256" t="s">
        <v>211</v>
      </c>
      <c r="B48" s="224">
        <v>1040.9000000000001</v>
      </c>
      <c r="C48" s="215">
        <v>1087.5</v>
      </c>
      <c r="D48" s="215">
        <v>2074.1000000000004</v>
      </c>
      <c r="E48" s="215">
        <v>981</v>
      </c>
      <c r="F48" s="215">
        <v>1126.8</v>
      </c>
      <c r="G48" s="215">
        <v>590.40000000000009</v>
      </c>
      <c r="H48" s="215">
        <v>1901.1000000000001</v>
      </c>
      <c r="I48" s="215">
        <v>3747.7</v>
      </c>
      <c r="J48" s="215">
        <v>3031.5</v>
      </c>
      <c r="K48" s="215">
        <v>2992.8</v>
      </c>
      <c r="L48" s="217">
        <v>3817.3</v>
      </c>
      <c r="M48" s="215">
        <v>2624.3</v>
      </c>
    </row>
    <row r="49" spans="1:13" x14ac:dyDescent="0.3">
      <c r="A49" s="256" t="s">
        <v>212</v>
      </c>
      <c r="B49" s="224">
        <v>0</v>
      </c>
      <c r="C49" s="215">
        <v>0</v>
      </c>
      <c r="D49" s="215">
        <v>0</v>
      </c>
      <c r="E49" s="215">
        <v>0</v>
      </c>
      <c r="F49" s="215">
        <v>0</v>
      </c>
      <c r="G49" s="215">
        <v>0</v>
      </c>
      <c r="H49" s="215">
        <v>0</v>
      </c>
      <c r="I49" s="215">
        <v>0</v>
      </c>
      <c r="J49" s="215">
        <v>0</v>
      </c>
      <c r="K49" s="215">
        <v>0</v>
      </c>
      <c r="L49" s="217">
        <v>0</v>
      </c>
      <c r="M49" s="215">
        <v>0</v>
      </c>
    </row>
    <row r="50" spans="1:13" x14ac:dyDescent="0.3">
      <c r="A50" s="256" t="s">
        <v>213</v>
      </c>
      <c r="B50" s="224">
        <v>3601.1000000000017</v>
      </c>
      <c r="C50" s="215">
        <v>9122.9999999999982</v>
      </c>
      <c r="D50" s="215">
        <v>9139.4999999999945</v>
      </c>
      <c r="E50" s="215">
        <v>10178.499999999993</v>
      </c>
      <c r="F50" s="215">
        <v>9156.600000000004</v>
      </c>
      <c r="G50" s="215">
        <v>10863.399999999994</v>
      </c>
      <c r="H50" s="215">
        <v>10094.499999999996</v>
      </c>
      <c r="I50" s="215">
        <v>10466.20334559</v>
      </c>
      <c r="J50" s="215">
        <v>7386.8999999999924</v>
      </c>
      <c r="K50" s="215">
        <v>11062.099999999991</v>
      </c>
      <c r="L50" s="217">
        <v>13586.599999999999</v>
      </c>
      <c r="M50" s="215">
        <v>4380.5999999999949</v>
      </c>
    </row>
    <row r="51" spans="1:13" x14ac:dyDescent="0.3">
      <c r="A51" s="268" t="s">
        <v>214</v>
      </c>
      <c r="B51" s="207">
        <v>83556.5</v>
      </c>
      <c r="C51" s="208">
        <v>98854.900000000009</v>
      </c>
      <c r="D51" s="208">
        <v>44070.799999999981</v>
      </c>
      <c r="E51" s="208">
        <v>80959.000000000058</v>
      </c>
      <c r="F51" s="208">
        <v>96492.400000000038</v>
      </c>
      <c r="G51" s="208">
        <v>83120.899999999994</v>
      </c>
      <c r="H51" s="208">
        <v>104243.2</v>
      </c>
      <c r="I51" s="208">
        <v>135157.40387327014</v>
      </c>
      <c r="J51" s="208">
        <v>132906.60000000009</v>
      </c>
      <c r="K51" s="208">
        <v>126384.90000000008</v>
      </c>
      <c r="L51" s="209">
        <v>153151.30000000002</v>
      </c>
      <c r="M51" s="208">
        <v>21405.170000000049</v>
      </c>
    </row>
    <row r="52" spans="1:13" x14ac:dyDescent="0.3">
      <c r="A52" s="257" t="s">
        <v>215</v>
      </c>
      <c r="B52" s="224">
        <v>194697.80000000005</v>
      </c>
      <c r="C52" s="215">
        <v>194697.80000000005</v>
      </c>
      <c r="D52" s="215">
        <v>194697.80000000005</v>
      </c>
      <c r="E52" s="215">
        <v>194697.80000000005</v>
      </c>
      <c r="F52" s="215">
        <v>194697.80000000005</v>
      </c>
      <c r="G52" s="215">
        <v>194697.80000000005</v>
      </c>
      <c r="H52" s="215">
        <v>200178.20000000007</v>
      </c>
      <c r="I52" s="215">
        <v>200178.20000000007</v>
      </c>
      <c r="J52" s="215">
        <v>200178.20000000007</v>
      </c>
      <c r="K52" s="215">
        <v>198761.29999999993</v>
      </c>
      <c r="L52" s="217">
        <v>198761.29999999993</v>
      </c>
      <c r="M52" s="215">
        <v>198761.29999999993</v>
      </c>
    </row>
    <row r="53" spans="1:13" x14ac:dyDescent="0.3">
      <c r="A53" s="257" t="s">
        <v>216</v>
      </c>
      <c r="B53" s="224">
        <v>0</v>
      </c>
      <c r="C53" s="215">
        <v>0</v>
      </c>
      <c r="D53" s="215">
        <v>0</v>
      </c>
      <c r="E53" s="215">
        <v>0</v>
      </c>
      <c r="F53" s="215">
        <v>0</v>
      </c>
      <c r="G53" s="215">
        <v>0</v>
      </c>
      <c r="H53" s="215">
        <v>0</v>
      </c>
      <c r="I53" s="215">
        <v>0</v>
      </c>
      <c r="J53" s="215">
        <v>0</v>
      </c>
      <c r="K53" s="215">
        <v>0</v>
      </c>
      <c r="L53" s="217">
        <v>0</v>
      </c>
      <c r="M53" s="215">
        <v>5631</v>
      </c>
    </row>
    <row r="54" spans="1:13" ht="15" thickBot="1" x14ac:dyDescent="0.35">
      <c r="A54" s="269" t="s">
        <v>217</v>
      </c>
      <c r="B54" s="207">
        <v>278254.30000000005</v>
      </c>
      <c r="C54" s="208">
        <v>293552.7</v>
      </c>
      <c r="D54" s="208">
        <v>238768.60000000003</v>
      </c>
      <c r="E54" s="208">
        <v>275656.8000000001</v>
      </c>
      <c r="F54" s="208">
        <v>291190.20000000007</v>
      </c>
      <c r="G54" s="208">
        <v>277818.70000000007</v>
      </c>
      <c r="H54" s="208">
        <v>304421.40000000008</v>
      </c>
      <c r="I54" s="208">
        <v>335335.60387327021</v>
      </c>
      <c r="J54" s="208">
        <v>333084.80000000016</v>
      </c>
      <c r="K54" s="208">
        <v>325146.2</v>
      </c>
      <c r="L54" s="209">
        <v>351912.6</v>
      </c>
      <c r="M54" s="208">
        <v>225797.46999999997</v>
      </c>
    </row>
    <row r="55" spans="1:13" ht="15" thickTop="1" x14ac:dyDescent="0.3">
      <c r="A55" s="287" t="s">
        <v>231</v>
      </c>
      <c r="B55" s="288">
        <v>61289.8</v>
      </c>
      <c r="C55" s="289">
        <v>56529</v>
      </c>
      <c r="D55" s="289">
        <v>68319.7</v>
      </c>
      <c r="E55" s="289">
        <v>71386.2</v>
      </c>
      <c r="F55" s="289">
        <v>84008.3</v>
      </c>
      <c r="G55" s="289">
        <v>41409.1</v>
      </c>
      <c r="H55" s="289">
        <v>42616.3</v>
      </c>
      <c r="I55" s="289">
        <v>42612.4</v>
      </c>
      <c r="J55" s="289">
        <v>35775.199999999997</v>
      </c>
      <c r="K55" s="289">
        <v>38502.199999999997</v>
      </c>
      <c r="L55" s="290">
        <v>40568</v>
      </c>
      <c r="M55" s="289">
        <v>27832</v>
      </c>
    </row>
    <row r="56" spans="1:13" ht="18" customHeight="1" x14ac:dyDescent="0.3">
      <c r="A56" s="336" t="s">
        <v>227</v>
      </c>
      <c r="B56" s="336"/>
      <c r="C56" s="336"/>
      <c r="D56" s="336"/>
      <c r="E56" s="336"/>
      <c r="F56" s="336"/>
      <c r="G56" s="336"/>
      <c r="H56" s="336"/>
      <c r="I56" s="336"/>
      <c r="J56" s="336"/>
      <c r="K56" s="336"/>
      <c r="L56" s="336"/>
      <c r="M56" s="336"/>
    </row>
    <row r="57" spans="1:13" x14ac:dyDescent="0.3">
      <c r="A57" s="277" t="s">
        <v>228</v>
      </c>
      <c r="B57" s="236"/>
      <c r="C57" s="236"/>
      <c r="D57" s="236"/>
      <c r="E57" s="236"/>
      <c r="F57" s="236"/>
      <c r="G57" s="193"/>
      <c r="H57" s="193"/>
      <c r="I57" s="193"/>
      <c r="J57" s="236"/>
      <c r="K57" s="236"/>
      <c r="L57" s="193"/>
      <c r="M57" s="193"/>
    </row>
    <row r="58" spans="1:13" x14ac:dyDescent="0.3">
      <c r="A58" s="236" t="s">
        <v>220</v>
      </c>
      <c r="B58" s="236"/>
      <c r="C58" s="236"/>
      <c r="D58" s="236"/>
      <c r="E58" s="236"/>
      <c r="F58" s="236"/>
      <c r="G58" s="193"/>
      <c r="H58" s="193"/>
      <c r="I58" s="193"/>
      <c r="J58" s="236"/>
      <c r="K58" s="236"/>
      <c r="L58" s="193"/>
      <c r="M58" s="193"/>
    </row>
    <row r="59" spans="1:13" x14ac:dyDescent="0.3">
      <c r="A59" s="236" t="s">
        <v>126</v>
      </c>
      <c r="B59" s="236"/>
      <c r="C59" s="236"/>
      <c r="D59" s="236"/>
      <c r="E59" s="236"/>
      <c r="F59" s="236"/>
      <c r="G59" s="189"/>
      <c r="H59" s="189"/>
      <c r="I59" s="189"/>
      <c r="J59" s="271"/>
      <c r="K59" s="271"/>
      <c r="L59" s="189"/>
      <c r="M59" s="271"/>
    </row>
    <row r="60" spans="1:13" x14ac:dyDescent="0.3">
      <c r="A60" s="271" t="s">
        <v>232</v>
      </c>
      <c r="B60" s="271"/>
      <c r="C60" s="271"/>
      <c r="D60" s="189"/>
      <c r="E60" s="271"/>
      <c r="F60" s="189"/>
      <c r="G60" s="189"/>
      <c r="H60" s="189"/>
      <c r="I60" s="189"/>
      <c r="J60" s="271"/>
      <c r="K60" s="271"/>
      <c r="L60" s="189"/>
      <c r="M60" s="271"/>
    </row>
  </sheetData>
  <mergeCells count="6">
    <mergeCell ref="A1:M1"/>
    <mergeCell ref="A3:M3"/>
    <mergeCell ref="A4:A5"/>
    <mergeCell ref="B4:M4"/>
    <mergeCell ref="A56:M56"/>
    <mergeCell ref="A2:M2"/>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8"/>
  <sheetViews>
    <sheetView topLeftCell="A52" workbookViewId="0">
      <selection activeCell="M12" sqref="M12"/>
    </sheetView>
  </sheetViews>
  <sheetFormatPr defaultRowHeight="14.4" x14ac:dyDescent="0.3"/>
  <cols>
    <col min="1" max="1" width="31.88671875" customWidth="1"/>
    <col min="13" max="13" width="11.5546875" customWidth="1"/>
  </cols>
  <sheetData>
    <row r="1" spans="1:13" ht="22.8" x14ac:dyDescent="0.4">
      <c r="A1" s="319" t="s">
        <v>158</v>
      </c>
      <c r="B1" s="319"/>
      <c r="C1" s="319"/>
      <c r="D1" s="319"/>
      <c r="E1" s="319"/>
      <c r="F1" s="319"/>
      <c r="G1" s="319"/>
      <c r="H1" s="319"/>
      <c r="I1" s="319"/>
      <c r="J1" s="319"/>
      <c r="K1" s="319"/>
      <c r="L1" s="319"/>
      <c r="M1" s="319"/>
    </row>
    <row r="2" spans="1:13" x14ac:dyDescent="0.3">
      <c r="A2" s="326"/>
      <c r="B2" s="326"/>
      <c r="C2" s="326"/>
      <c r="D2" s="326"/>
      <c r="E2" s="326"/>
      <c r="F2" s="326"/>
      <c r="G2" s="326"/>
      <c r="H2" s="326"/>
      <c r="I2" s="326"/>
      <c r="J2" s="326"/>
      <c r="K2" s="326"/>
      <c r="L2" s="326"/>
      <c r="M2" s="326"/>
    </row>
    <row r="3" spans="1:13" ht="15" thickBot="1" x14ac:dyDescent="0.35">
      <c r="A3" s="316" t="s">
        <v>0</v>
      </c>
      <c r="B3" s="316"/>
      <c r="C3" s="316"/>
      <c r="D3" s="316"/>
      <c r="E3" s="316"/>
      <c r="F3" s="316"/>
      <c r="G3" s="316"/>
      <c r="H3" s="316"/>
      <c r="I3" s="316"/>
      <c r="J3" s="316"/>
      <c r="K3" s="316"/>
      <c r="L3" s="316"/>
      <c r="M3" s="316"/>
    </row>
    <row r="4" spans="1:13" ht="15" thickTop="1" x14ac:dyDescent="0.3">
      <c r="A4" s="334" t="s">
        <v>176</v>
      </c>
      <c r="B4" s="329" t="s">
        <v>234</v>
      </c>
      <c r="C4" s="329"/>
      <c r="D4" s="329"/>
      <c r="E4" s="329"/>
      <c r="F4" s="329"/>
      <c r="G4" s="329"/>
      <c r="H4" s="329"/>
      <c r="I4" s="329"/>
      <c r="J4" s="329"/>
      <c r="K4" s="329"/>
      <c r="L4" s="329"/>
      <c r="M4" s="330"/>
    </row>
    <row r="5" spans="1:13" x14ac:dyDescent="0.3">
      <c r="A5" s="335"/>
      <c r="B5" s="240" t="s">
        <v>6</v>
      </c>
      <c r="C5" s="240" t="s">
        <v>7</v>
      </c>
      <c r="D5" s="240" t="s">
        <v>8</v>
      </c>
      <c r="E5" s="240" t="s">
        <v>9</v>
      </c>
      <c r="F5" s="240" t="s">
        <v>10</v>
      </c>
      <c r="G5" s="240" t="s">
        <v>11</v>
      </c>
      <c r="H5" s="240" t="s">
        <v>12</v>
      </c>
      <c r="I5" s="240" t="s">
        <v>13</v>
      </c>
      <c r="J5" s="240" t="s">
        <v>14</v>
      </c>
      <c r="K5" s="240" t="s">
        <v>15</v>
      </c>
      <c r="L5" s="240" t="s">
        <v>16</v>
      </c>
      <c r="M5" s="241" t="s">
        <v>17</v>
      </c>
    </row>
    <row r="6" spans="1:13" x14ac:dyDescent="0.3">
      <c r="A6" s="254" t="s">
        <v>113</v>
      </c>
      <c r="B6" s="278">
        <v>21383.3</v>
      </c>
      <c r="C6" s="272">
        <v>124712.4</v>
      </c>
      <c r="D6" s="272">
        <v>273415</v>
      </c>
      <c r="E6" s="272">
        <v>343683.5</v>
      </c>
      <c r="F6" s="272">
        <v>427884</v>
      </c>
      <c r="G6" s="272">
        <v>560080.6</v>
      </c>
      <c r="H6" s="272">
        <v>655126.80000000005</v>
      </c>
      <c r="I6" s="272">
        <v>767402.1</v>
      </c>
      <c r="J6" s="272">
        <v>887680.8</v>
      </c>
      <c r="K6" s="272">
        <v>1031369.1</v>
      </c>
      <c r="L6" s="272">
        <v>1167753.8999999999</v>
      </c>
      <c r="M6" s="198">
        <v>1377893.5</v>
      </c>
    </row>
    <row r="7" spans="1:13" x14ac:dyDescent="0.3">
      <c r="A7" s="255" t="s">
        <v>177</v>
      </c>
      <c r="B7" s="199">
        <v>0</v>
      </c>
      <c r="C7" s="199">
        <v>0</v>
      </c>
      <c r="D7" s="199">
        <v>0</v>
      </c>
      <c r="E7" s="199">
        <v>0</v>
      </c>
      <c r="F7" s="199">
        <v>0</v>
      </c>
      <c r="G7" s="199">
        <v>0</v>
      </c>
      <c r="H7" s="199">
        <v>0</v>
      </c>
      <c r="I7" s="199">
        <v>0</v>
      </c>
      <c r="J7" s="199">
        <v>0</v>
      </c>
      <c r="K7" s="199">
        <v>0</v>
      </c>
      <c r="L7" s="199">
        <v>0</v>
      </c>
      <c r="M7" s="31">
        <v>0</v>
      </c>
    </row>
    <row r="8" spans="1:13" x14ac:dyDescent="0.3">
      <c r="A8" s="256" t="s">
        <v>178</v>
      </c>
      <c r="B8" s="200">
        <v>0</v>
      </c>
      <c r="C8" s="200">
        <v>0</v>
      </c>
      <c r="D8" s="200">
        <v>0</v>
      </c>
      <c r="E8" s="200">
        <v>0</v>
      </c>
      <c r="F8" s="200">
        <v>0</v>
      </c>
      <c r="G8" s="200">
        <v>0</v>
      </c>
      <c r="H8" s="200">
        <v>0</v>
      </c>
      <c r="I8" s="199">
        <v>0</v>
      </c>
      <c r="J8" s="200">
        <v>0</v>
      </c>
      <c r="K8" s="200">
        <v>0</v>
      </c>
      <c r="L8" s="200">
        <v>0</v>
      </c>
      <c r="M8" s="201">
        <v>0</v>
      </c>
    </row>
    <row r="9" spans="1:13" x14ac:dyDescent="0.3">
      <c r="A9" s="256" t="s">
        <v>179</v>
      </c>
      <c r="B9" s="200">
        <v>0</v>
      </c>
      <c r="C9" s="200">
        <v>0</v>
      </c>
      <c r="D9" s="200">
        <v>0</v>
      </c>
      <c r="E9" s="200">
        <v>0</v>
      </c>
      <c r="F9" s="200">
        <v>0</v>
      </c>
      <c r="G9" s="200">
        <v>0</v>
      </c>
      <c r="H9" s="200">
        <v>0</v>
      </c>
      <c r="I9" s="199">
        <v>0</v>
      </c>
      <c r="J9" s="200">
        <v>0</v>
      </c>
      <c r="K9" s="200">
        <v>0</v>
      </c>
      <c r="L9" s="200">
        <v>0</v>
      </c>
      <c r="M9" s="201">
        <v>0</v>
      </c>
    </row>
    <row r="10" spans="1:13" x14ac:dyDescent="0.3">
      <c r="A10" s="256" t="s">
        <v>180</v>
      </c>
      <c r="B10" s="200">
        <v>0</v>
      </c>
      <c r="C10" s="200">
        <v>0</v>
      </c>
      <c r="D10" s="200">
        <v>0</v>
      </c>
      <c r="E10" s="200">
        <v>0</v>
      </c>
      <c r="F10" s="200">
        <v>0</v>
      </c>
      <c r="G10" s="200">
        <v>0</v>
      </c>
      <c r="H10" s="200">
        <v>0</v>
      </c>
      <c r="I10" s="200">
        <v>0</v>
      </c>
      <c r="J10" s="200">
        <v>0</v>
      </c>
      <c r="K10" s="200">
        <v>0</v>
      </c>
      <c r="L10" s="200">
        <v>0</v>
      </c>
      <c r="M10" s="201">
        <v>0</v>
      </c>
    </row>
    <row r="11" spans="1:13" x14ac:dyDescent="0.3">
      <c r="A11" s="255" t="s">
        <v>181</v>
      </c>
      <c r="B11" s="199">
        <v>0</v>
      </c>
      <c r="C11" s="199">
        <v>0</v>
      </c>
      <c r="D11" s="199">
        <v>0</v>
      </c>
      <c r="E11" s="199">
        <v>0</v>
      </c>
      <c r="F11" s="199">
        <v>0</v>
      </c>
      <c r="G11" s="199">
        <v>0</v>
      </c>
      <c r="H11" s="199">
        <v>0</v>
      </c>
      <c r="I11" s="199">
        <v>0</v>
      </c>
      <c r="J11" s="199">
        <v>0</v>
      </c>
      <c r="K11" s="199">
        <v>0</v>
      </c>
      <c r="L11" s="199">
        <v>0</v>
      </c>
      <c r="M11" s="31">
        <v>0</v>
      </c>
    </row>
    <row r="12" spans="1:13" x14ac:dyDescent="0.3">
      <c r="A12" s="256" t="s">
        <v>178</v>
      </c>
      <c r="B12" s="200">
        <v>0</v>
      </c>
      <c r="C12" s="200">
        <v>0</v>
      </c>
      <c r="D12" s="200">
        <v>0</v>
      </c>
      <c r="E12" s="200">
        <v>0</v>
      </c>
      <c r="F12" s="200">
        <v>0</v>
      </c>
      <c r="G12" s="200">
        <v>0</v>
      </c>
      <c r="H12" s="200">
        <v>0</v>
      </c>
      <c r="I12" s="200">
        <v>0</v>
      </c>
      <c r="J12" s="200">
        <v>0</v>
      </c>
      <c r="K12" s="200">
        <v>0</v>
      </c>
      <c r="L12" s="200">
        <v>0</v>
      </c>
      <c r="M12" s="201">
        <v>0</v>
      </c>
    </row>
    <row r="13" spans="1:13" x14ac:dyDescent="0.3">
      <c r="A13" s="256" t="s">
        <v>179</v>
      </c>
      <c r="B13" s="200">
        <v>0</v>
      </c>
      <c r="C13" s="200">
        <v>0</v>
      </c>
      <c r="D13" s="200">
        <v>0</v>
      </c>
      <c r="E13" s="200">
        <v>0</v>
      </c>
      <c r="F13" s="200">
        <v>0</v>
      </c>
      <c r="G13" s="200">
        <v>0</v>
      </c>
      <c r="H13" s="200">
        <v>0</v>
      </c>
      <c r="I13" s="200">
        <v>0</v>
      </c>
      <c r="J13" s="200">
        <v>0</v>
      </c>
      <c r="K13" s="200">
        <v>0</v>
      </c>
      <c r="L13" s="200">
        <v>0</v>
      </c>
      <c r="M13" s="201">
        <v>0</v>
      </c>
    </row>
    <row r="14" spans="1:13" x14ac:dyDescent="0.3">
      <c r="A14" s="256" t="s">
        <v>180</v>
      </c>
      <c r="B14" s="200">
        <v>0</v>
      </c>
      <c r="C14" s="200">
        <v>0</v>
      </c>
      <c r="D14" s="200">
        <v>0</v>
      </c>
      <c r="E14" s="200">
        <v>0</v>
      </c>
      <c r="F14" s="200">
        <v>0</v>
      </c>
      <c r="G14" s="200">
        <v>0</v>
      </c>
      <c r="H14" s="200">
        <v>0</v>
      </c>
      <c r="I14" s="200">
        <v>0</v>
      </c>
      <c r="J14" s="200">
        <v>0</v>
      </c>
      <c r="K14" s="200">
        <v>0</v>
      </c>
      <c r="L14" s="200">
        <v>0</v>
      </c>
      <c r="M14" s="201">
        <v>0</v>
      </c>
    </row>
    <row r="15" spans="1:13" x14ac:dyDescent="0.3">
      <c r="A15" s="255" t="s">
        <v>182</v>
      </c>
      <c r="B15" s="199">
        <v>0</v>
      </c>
      <c r="C15" s="199">
        <v>0</v>
      </c>
      <c r="D15" s="199">
        <v>0</v>
      </c>
      <c r="E15" s="199">
        <v>0</v>
      </c>
      <c r="F15" s="199">
        <v>0</v>
      </c>
      <c r="G15" s="199">
        <v>0</v>
      </c>
      <c r="H15" s="199">
        <v>0</v>
      </c>
      <c r="I15" s="199">
        <v>0</v>
      </c>
      <c r="J15" s="199">
        <v>0</v>
      </c>
      <c r="K15" s="199">
        <v>0</v>
      </c>
      <c r="L15" s="199">
        <v>0</v>
      </c>
      <c r="M15" s="31">
        <v>0</v>
      </c>
    </row>
    <row r="16" spans="1:13" x14ac:dyDescent="0.3">
      <c r="A16" s="256" t="s">
        <v>178</v>
      </c>
      <c r="B16" s="200">
        <v>0</v>
      </c>
      <c r="C16" s="200">
        <v>0</v>
      </c>
      <c r="D16" s="200">
        <v>0</v>
      </c>
      <c r="E16" s="200">
        <v>0</v>
      </c>
      <c r="F16" s="200">
        <v>0</v>
      </c>
      <c r="G16" s="200">
        <v>0</v>
      </c>
      <c r="H16" s="200">
        <v>0</v>
      </c>
      <c r="I16" s="200">
        <v>0</v>
      </c>
      <c r="J16" s="200">
        <v>0</v>
      </c>
      <c r="K16" s="200">
        <v>0</v>
      </c>
      <c r="L16" s="200">
        <v>0</v>
      </c>
      <c r="M16" s="201">
        <v>0</v>
      </c>
    </row>
    <row r="17" spans="1:13" x14ac:dyDescent="0.3">
      <c r="A17" s="256" t="s">
        <v>179</v>
      </c>
      <c r="B17" s="200">
        <v>0</v>
      </c>
      <c r="C17" s="200">
        <v>0</v>
      </c>
      <c r="D17" s="200">
        <v>0</v>
      </c>
      <c r="E17" s="200">
        <v>0</v>
      </c>
      <c r="F17" s="200">
        <v>0</v>
      </c>
      <c r="G17" s="200">
        <v>0</v>
      </c>
      <c r="H17" s="200">
        <v>0</v>
      </c>
      <c r="I17" s="200">
        <v>0</v>
      </c>
      <c r="J17" s="200">
        <v>0</v>
      </c>
      <c r="K17" s="200">
        <v>0</v>
      </c>
      <c r="L17" s="200">
        <v>0</v>
      </c>
      <c r="M17" s="201">
        <v>0</v>
      </c>
    </row>
    <row r="18" spans="1:13" x14ac:dyDescent="0.3">
      <c r="A18" s="256" t="s">
        <v>180</v>
      </c>
      <c r="B18" s="202">
        <v>0</v>
      </c>
      <c r="C18" s="202">
        <v>0</v>
      </c>
      <c r="D18" s="202">
        <v>0</v>
      </c>
      <c r="E18" s="202">
        <v>0</v>
      </c>
      <c r="F18" s="202">
        <v>0</v>
      </c>
      <c r="G18" s="202">
        <v>0</v>
      </c>
      <c r="H18" s="202">
        <v>0</v>
      </c>
      <c r="I18" s="202">
        <v>0</v>
      </c>
      <c r="J18" s="202">
        <v>0</v>
      </c>
      <c r="K18" s="202">
        <v>0</v>
      </c>
      <c r="L18" s="202">
        <v>0</v>
      </c>
      <c r="M18" s="203">
        <v>0</v>
      </c>
    </row>
    <row r="19" spans="1:13" x14ac:dyDescent="0.3">
      <c r="A19" s="254" t="s">
        <v>183</v>
      </c>
      <c r="B19" s="204">
        <v>80989.099999999991</v>
      </c>
      <c r="C19" s="204">
        <v>144763.20000000001</v>
      </c>
      <c r="D19" s="204">
        <v>206816.48</v>
      </c>
      <c r="E19" s="204">
        <v>262504.01</v>
      </c>
      <c r="F19" s="204">
        <v>318037.3</v>
      </c>
      <c r="G19" s="204">
        <v>438285.57</v>
      </c>
      <c r="H19" s="204">
        <v>490984.67</v>
      </c>
      <c r="I19" s="204">
        <v>549992.35</v>
      </c>
      <c r="J19" s="204">
        <v>641219.67000000004</v>
      </c>
      <c r="K19" s="204">
        <v>704794.30999999982</v>
      </c>
      <c r="L19" s="204">
        <v>784716.5199999999</v>
      </c>
      <c r="M19" s="205">
        <v>891003.02</v>
      </c>
    </row>
    <row r="20" spans="1:13" x14ac:dyDescent="0.3">
      <c r="A20" s="257" t="s">
        <v>184</v>
      </c>
      <c r="B20" s="200">
        <v>70504.299999999988</v>
      </c>
      <c r="C20" s="200">
        <v>126343.1</v>
      </c>
      <c r="D20" s="200">
        <v>184067.18000000002</v>
      </c>
      <c r="E20" s="200">
        <v>238598.41</v>
      </c>
      <c r="F20" s="200">
        <v>290515.8</v>
      </c>
      <c r="G20" s="200">
        <v>407228.57</v>
      </c>
      <c r="H20" s="200">
        <v>456240.26999999996</v>
      </c>
      <c r="I20" s="200">
        <v>514784.44999999995</v>
      </c>
      <c r="J20" s="200">
        <v>605478.67000000004</v>
      </c>
      <c r="K20" s="200">
        <v>668735.70999999985</v>
      </c>
      <c r="L20" s="200">
        <v>746900.0199999999</v>
      </c>
      <c r="M20" s="201">
        <v>837762.52</v>
      </c>
    </row>
    <row r="21" spans="1:13" x14ac:dyDescent="0.3">
      <c r="A21" s="258" t="s">
        <v>185</v>
      </c>
      <c r="B21" s="200">
        <v>79722.5</v>
      </c>
      <c r="C21" s="200">
        <v>143811.6</v>
      </c>
      <c r="D21" s="200">
        <v>208584.20000000004</v>
      </c>
      <c r="E21" s="200">
        <v>268071.7</v>
      </c>
      <c r="F21" s="200">
        <v>326890.10000000003</v>
      </c>
      <c r="G21" s="200">
        <v>458986.8</v>
      </c>
      <c r="H21" s="200">
        <v>514689.6</v>
      </c>
      <c r="I21" s="200">
        <v>582771.5</v>
      </c>
      <c r="J21" s="200">
        <v>683805.9</v>
      </c>
      <c r="K21" s="200">
        <v>756253.09999999986</v>
      </c>
      <c r="L21" s="200">
        <v>836854.2</v>
      </c>
      <c r="M21" s="201">
        <v>957154.9</v>
      </c>
    </row>
    <row r="22" spans="1:13" x14ac:dyDescent="0.3">
      <c r="A22" s="259" t="s">
        <v>186</v>
      </c>
      <c r="B22" s="200">
        <v>69797.7</v>
      </c>
      <c r="C22" s="200">
        <v>124778.2</v>
      </c>
      <c r="D22" s="200">
        <v>180386.00000000003</v>
      </c>
      <c r="E22" s="200">
        <v>231301.1</v>
      </c>
      <c r="F22" s="200">
        <v>281305.7</v>
      </c>
      <c r="G22" s="200">
        <v>403672.2</v>
      </c>
      <c r="H22" s="200">
        <v>451273.39999999997</v>
      </c>
      <c r="I22" s="200">
        <v>509596.1</v>
      </c>
      <c r="J22" s="200">
        <v>599598.5</v>
      </c>
      <c r="K22" s="200">
        <v>661511.49999999988</v>
      </c>
      <c r="L22" s="200">
        <v>737681.2</v>
      </c>
      <c r="M22" s="201">
        <v>837410.70000000007</v>
      </c>
    </row>
    <row r="23" spans="1:13" x14ac:dyDescent="0.3">
      <c r="A23" s="259" t="s">
        <v>187</v>
      </c>
      <c r="B23" s="200">
        <v>9924.8000000000011</v>
      </c>
      <c r="C23" s="200">
        <v>19033.399999999998</v>
      </c>
      <c r="D23" s="200">
        <v>28198.2</v>
      </c>
      <c r="E23" s="200">
        <v>36770.6</v>
      </c>
      <c r="F23" s="200">
        <v>45584.4</v>
      </c>
      <c r="G23" s="200">
        <v>55314.6</v>
      </c>
      <c r="H23" s="200">
        <v>63416.200000000004</v>
      </c>
      <c r="I23" s="200">
        <v>73175.399999999994</v>
      </c>
      <c r="J23" s="200">
        <v>84207.4</v>
      </c>
      <c r="K23" s="200">
        <v>94741.6</v>
      </c>
      <c r="L23" s="200">
        <v>99173</v>
      </c>
      <c r="M23" s="201">
        <v>119744.2</v>
      </c>
    </row>
    <row r="24" spans="1:13" x14ac:dyDescent="0.3">
      <c r="A24" s="258" t="s">
        <v>188</v>
      </c>
      <c r="B24" s="200">
        <v>706.59999999999491</v>
      </c>
      <c r="C24" s="200">
        <v>1564.8999999999978</v>
      </c>
      <c r="D24" s="200">
        <v>3681.1800000000003</v>
      </c>
      <c r="E24" s="200">
        <v>7297.3100000000022</v>
      </c>
      <c r="F24" s="200">
        <v>9210.0999999999949</v>
      </c>
      <c r="G24" s="200">
        <v>3556.3700000000026</v>
      </c>
      <c r="H24" s="200">
        <v>4966.869999999999</v>
      </c>
      <c r="I24" s="200">
        <v>5188.3499999999949</v>
      </c>
      <c r="J24" s="200">
        <v>5880.1700000000128</v>
      </c>
      <c r="K24" s="200">
        <v>7224.210000000021</v>
      </c>
      <c r="L24" s="200">
        <v>9218.8199999999924</v>
      </c>
      <c r="M24" s="201">
        <v>351.82000000000153</v>
      </c>
    </row>
    <row r="25" spans="1:13" x14ac:dyDescent="0.3">
      <c r="A25" s="260" t="s">
        <v>189</v>
      </c>
      <c r="B25" s="199">
        <v>10484.799999999999</v>
      </c>
      <c r="C25" s="199">
        <v>18420.099999999999</v>
      </c>
      <c r="D25" s="199">
        <v>22749.3</v>
      </c>
      <c r="E25" s="199">
        <v>23905.599999999999</v>
      </c>
      <c r="F25" s="199">
        <v>27521.5</v>
      </c>
      <c r="G25" s="199">
        <v>31057</v>
      </c>
      <c r="H25" s="199">
        <v>34744.400000000001</v>
      </c>
      <c r="I25" s="199">
        <v>35207.9</v>
      </c>
      <c r="J25" s="199">
        <v>35741</v>
      </c>
      <c r="K25" s="199">
        <v>36058.6</v>
      </c>
      <c r="L25" s="199">
        <v>37816.5</v>
      </c>
      <c r="M25" s="31">
        <v>53240.5</v>
      </c>
    </row>
    <row r="26" spans="1:13" x14ac:dyDescent="0.3">
      <c r="A26" s="261" t="s">
        <v>190</v>
      </c>
      <c r="B26" s="207">
        <v>59605.799999999988</v>
      </c>
      <c r="C26" s="208">
        <v>20050.800000000017</v>
      </c>
      <c r="D26" s="208">
        <v>-66598.51999999999</v>
      </c>
      <c r="E26" s="208">
        <v>-81179.489999999991</v>
      </c>
      <c r="F26" s="208">
        <v>-109846.70000000001</v>
      </c>
      <c r="G26" s="208">
        <v>-121795.02999999997</v>
      </c>
      <c r="H26" s="208">
        <v>-164142.13000000006</v>
      </c>
      <c r="I26" s="208">
        <v>-217409.75</v>
      </c>
      <c r="J26" s="208">
        <v>-246461.13</v>
      </c>
      <c r="K26" s="208">
        <v>-326574.79000000015</v>
      </c>
      <c r="L26" s="209">
        <v>-383037.38</v>
      </c>
      <c r="M26" s="210">
        <v>-486890.48</v>
      </c>
    </row>
    <row r="27" spans="1:13" x14ac:dyDescent="0.3">
      <c r="A27" s="254" t="s">
        <v>58</v>
      </c>
      <c r="B27" s="211">
        <v>2205.5000000000027</v>
      </c>
      <c r="C27" s="212">
        <v>5968.099999999994</v>
      </c>
      <c r="D27" s="212">
        <v>23160.570000000011</v>
      </c>
      <c r="E27" s="212">
        <v>23463.719999999998</v>
      </c>
      <c r="F27" s="212">
        <v>44591.929999999993</v>
      </c>
      <c r="G27" s="212">
        <v>54466.869999999995</v>
      </c>
      <c r="H27" s="212">
        <v>96403.87</v>
      </c>
      <c r="I27" s="212">
        <v>131483.02000000002</v>
      </c>
      <c r="J27" s="212">
        <v>161929.21</v>
      </c>
      <c r="K27" s="212">
        <v>238224.50000000003</v>
      </c>
      <c r="L27" s="213">
        <v>284183.3</v>
      </c>
      <c r="M27" s="214">
        <v>345568.76</v>
      </c>
    </row>
    <row r="28" spans="1:13" x14ac:dyDescent="0.3">
      <c r="A28" s="256" t="s">
        <v>191</v>
      </c>
      <c r="B28" s="215">
        <v>-164</v>
      </c>
      <c r="C28" s="215">
        <v>-362.39999999999418</v>
      </c>
      <c r="D28" s="215">
        <v>-155.97999999998137</v>
      </c>
      <c r="E28" s="215">
        <v>-1038.820000000007</v>
      </c>
      <c r="F28" s="215">
        <v>15295.359999999986</v>
      </c>
      <c r="G28" s="215">
        <v>18507.989999999998</v>
      </c>
      <c r="H28" s="215">
        <v>45483.040000000001</v>
      </c>
      <c r="I28" s="215">
        <v>79418.070000000007</v>
      </c>
      <c r="J28" s="215">
        <v>105360.29999999999</v>
      </c>
      <c r="K28" s="215">
        <v>170773.04</v>
      </c>
      <c r="L28" s="215">
        <v>212104.87</v>
      </c>
      <c r="M28" s="216">
        <v>248738.31</v>
      </c>
    </row>
    <row r="29" spans="1:13" x14ac:dyDescent="0.3">
      <c r="A29" s="256" t="s">
        <v>192</v>
      </c>
      <c r="B29" s="217">
        <v>0</v>
      </c>
      <c r="C29" s="217">
        <v>0</v>
      </c>
      <c r="D29" s="217">
        <v>0</v>
      </c>
      <c r="E29" s="217">
        <v>0</v>
      </c>
      <c r="F29" s="215">
        <v>17500</v>
      </c>
      <c r="G29" s="217">
        <v>30000</v>
      </c>
      <c r="H29" s="217">
        <v>58000</v>
      </c>
      <c r="I29" s="217">
        <v>85000</v>
      </c>
      <c r="J29" s="217">
        <v>112200</v>
      </c>
      <c r="K29" s="217">
        <v>179700.9</v>
      </c>
      <c r="L29" s="217">
        <v>220387.73</v>
      </c>
      <c r="M29" s="216">
        <v>255997.73</v>
      </c>
    </row>
    <row r="30" spans="1:13" x14ac:dyDescent="0.3">
      <c r="A30" s="256" t="s">
        <v>193</v>
      </c>
      <c r="B30" s="217">
        <v>0</v>
      </c>
      <c r="C30" s="217">
        <v>0</v>
      </c>
      <c r="D30" s="217">
        <v>0</v>
      </c>
      <c r="E30" s="217">
        <v>0</v>
      </c>
      <c r="F30" s="217">
        <v>7500</v>
      </c>
      <c r="G30" s="217">
        <v>15000</v>
      </c>
      <c r="H30" s="217">
        <v>28000</v>
      </c>
      <c r="I30" s="217">
        <v>55000</v>
      </c>
      <c r="J30" s="217">
        <v>70000</v>
      </c>
      <c r="K30" s="217">
        <v>117500</v>
      </c>
      <c r="L30" s="217">
        <v>138000</v>
      </c>
      <c r="M30" s="216">
        <v>153610</v>
      </c>
    </row>
    <row r="31" spans="1:13" x14ac:dyDescent="0.3">
      <c r="A31" s="256" t="s">
        <v>194</v>
      </c>
      <c r="B31" s="217">
        <v>0</v>
      </c>
      <c r="C31" s="217">
        <v>0</v>
      </c>
      <c r="D31" s="217">
        <v>0</v>
      </c>
      <c r="E31" s="217">
        <v>0</v>
      </c>
      <c r="F31" s="217">
        <v>10000</v>
      </c>
      <c r="G31" s="217">
        <v>15000</v>
      </c>
      <c r="H31" s="217">
        <v>30000</v>
      </c>
      <c r="I31" s="217">
        <v>30000</v>
      </c>
      <c r="J31" s="217">
        <v>40000</v>
      </c>
      <c r="K31" s="217">
        <v>60000</v>
      </c>
      <c r="L31" s="217">
        <v>80000</v>
      </c>
      <c r="M31" s="216">
        <v>100000</v>
      </c>
    </row>
    <row r="32" spans="1:13" x14ac:dyDescent="0.3">
      <c r="A32" s="256" t="s">
        <v>195</v>
      </c>
      <c r="B32" s="217">
        <v>0</v>
      </c>
      <c r="C32" s="217">
        <v>0</v>
      </c>
      <c r="D32" s="217">
        <v>0</v>
      </c>
      <c r="E32" s="217">
        <v>0</v>
      </c>
      <c r="F32" s="217">
        <v>0</v>
      </c>
      <c r="G32" s="217">
        <v>0</v>
      </c>
      <c r="H32" s="217">
        <v>0</v>
      </c>
      <c r="I32" s="217">
        <v>0</v>
      </c>
      <c r="J32" s="217">
        <v>0</v>
      </c>
      <c r="K32" s="217">
        <v>0</v>
      </c>
      <c r="L32" s="217">
        <v>0</v>
      </c>
      <c r="M32" s="216">
        <v>0</v>
      </c>
    </row>
    <row r="33" spans="1:13" x14ac:dyDescent="0.3">
      <c r="A33" s="256" t="s">
        <v>196</v>
      </c>
      <c r="B33" s="217">
        <v>0</v>
      </c>
      <c r="C33" s="217">
        <v>0</v>
      </c>
      <c r="D33" s="217">
        <v>0</v>
      </c>
      <c r="E33" s="217">
        <v>0</v>
      </c>
      <c r="F33" s="217">
        <v>0</v>
      </c>
      <c r="G33" s="217">
        <v>0</v>
      </c>
      <c r="H33" s="217">
        <v>0</v>
      </c>
      <c r="I33" s="217">
        <v>0</v>
      </c>
      <c r="J33" s="217">
        <v>2178.5</v>
      </c>
      <c r="K33" s="217">
        <v>2178.5</v>
      </c>
      <c r="L33" s="217">
        <v>2361.34</v>
      </c>
      <c r="M33" s="216">
        <v>2361.34</v>
      </c>
    </row>
    <row r="34" spans="1:13" x14ac:dyDescent="0.3">
      <c r="A34" s="256" t="s">
        <v>197</v>
      </c>
      <c r="B34" s="217">
        <v>0</v>
      </c>
      <c r="C34" s="217">
        <v>0</v>
      </c>
      <c r="D34" s="217">
        <v>0</v>
      </c>
      <c r="E34" s="217">
        <v>0</v>
      </c>
      <c r="F34" s="217">
        <v>0</v>
      </c>
      <c r="G34" s="217">
        <v>0</v>
      </c>
      <c r="H34" s="217">
        <v>0</v>
      </c>
      <c r="I34" s="217">
        <v>0</v>
      </c>
      <c r="J34" s="217">
        <v>22.4</v>
      </c>
      <c r="K34" s="217">
        <v>22.4</v>
      </c>
      <c r="L34" s="217">
        <v>26.39</v>
      </c>
      <c r="M34" s="216">
        <v>26.39</v>
      </c>
    </row>
    <row r="35" spans="1:13" x14ac:dyDescent="0.3">
      <c r="A35" s="256" t="s">
        <v>198</v>
      </c>
      <c r="B35" s="217">
        <v>0</v>
      </c>
      <c r="C35" s="217">
        <v>0</v>
      </c>
      <c r="D35" s="217">
        <v>0</v>
      </c>
      <c r="E35" s="217">
        <v>0</v>
      </c>
      <c r="F35" s="217">
        <v>0</v>
      </c>
      <c r="G35" s="217">
        <v>0</v>
      </c>
      <c r="H35" s="217">
        <v>0</v>
      </c>
      <c r="I35" s="217">
        <v>0</v>
      </c>
      <c r="J35" s="217">
        <v>0</v>
      </c>
      <c r="K35" s="217">
        <v>0</v>
      </c>
      <c r="L35" s="217">
        <v>0</v>
      </c>
      <c r="M35" s="216">
        <v>0</v>
      </c>
    </row>
    <row r="36" spans="1:13" x14ac:dyDescent="0.3">
      <c r="A36" s="256" t="s">
        <v>199</v>
      </c>
      <c r="B36" s="217">
        <v>-164</v>
      </c>
      <c r="C36" s="217">
        <v>-362.39999999999418</v>
      </c>
      <c r="D36" s="217">
        <v>-155.97999999998137</v>
      </c>
      <c r="E36" s="217">
        <v>-1038.820000000007</v>
      </c>
      <c r="F36" s="217">
        <v>-2204.640000000014</v>
      </c>
      <c r="G36" s="217">
        <v>-11492.010000000002</v>
      </c>
      <c r="H36" s="217">
        <v>-12516.96</v>
      </c>
      <c r="I36" s="217">
        <v>-5581.929999999993</v>
      </c>
      <c r="J36" s="217">
        <v>-6839.7000000000116</v>
      </c>
      <c r="K36" s="217">
        <v>-8927.859999999986</v>
      </c>
      <c r="L36" s="217">
        <v>-8282.8600000000151</v>
      </c>
      <c r="M36" s="216">
        <v>-7259.4200000000128</v>
      </c>
    </row>
    <row r="37" spans="1:13" x14ac:dyDescent="0.3">
      <c r="A37" s="256" t="s">
        <v>200</v>
      </c>
      <c r="B37" s="217">
        <v>51.699999999999818</v>
      </c>
      <c r="C37" s="217">
        <v>51.699999999999818</v>
      </c>
      <c r="D37" s="217">
        <v>51.699999999999818</v>
      </c>
      <c r="E37" s="217">
        <v>154.80000000000018</v>
      </c>
      <c r="F37" s="217">
        <v>154.80000000000018</v>
      </c>
      <c r="G37" s="217">
        <v>1441.4300000000003</v>
      </c>
      <c r="H37" s="217">
        <v>1799.4399999999996</v>
      </c>
      <c r="I37" s="217">
        <v>1799.46</v>
      </c>
      <c r="J37" s="217">
        <v>2538.42</v>
      </c>
      <c r="K37" s="217">
        <v>2538.42</v>
      </c>
      <c r="L37" s="217">
        <v>3633.65</v>
      </c>
      <c r="M37" s="216">
        <v>11707.4</v>
      </c>
    </row>
    <row r="38" spans="1:13" x14ac:dyDescent="0.3">
      <c r="A38" s="256" t="s">
        <v>201</v>
      </c>
      <c r="B38" s="217">
        <v>2317.8000000000029</v>
      </c>
      <c r="C38" s="217">
        <v>6278.7999999999884</v>
      </c>
      <c r="D38" s="217">
        <v>23264.849999999991</v>
      </c>
      <c r="E38" s="217">
        <v>24347.740000000005</v>
      </c>
      <c r="F38" s="217">
        <v>29141.770000000004</v>
      </c>
      <c r="G38" s="217">
        <v>34517.449999999997</v>
      </c>
      <c r="H38" s="217">
        <v>49121.389999999992</v>
      </c>
      <c r="I38" s="217">
        <v>50265.490000000013</v>
      </c>
      <c r="J38" s="217">
        <v>54030.490000000013</v>
      </c>
      <c r="K38" s="217">
        <v>64913.04</v>
      </c>
      <c r="L38" s="217">
        <v>68444.779999999984</v>
      </c>
      <c r="M38" s="216">
        <v>85123.049999999988</v>
      </c>
    </row>
    <row r="39" spans="1:13" ht="29.4" customHeight="1" x14ac:dyDescent="0.3">
      <c r="A39" s="261" t="s">
        <v>230</v>
      </c>
      <c r="B39" s="209">
        <v>61811.299999999988</v>
      </c>
      <c r="C39" s="209">
        <v>26018.900000000012</v>
      </c>
      <c r="D39" s="209">
        <v>-43437.949999999983</v>
      </c>
      <c r="E39" s="209">
        <v>-57715.76999999999</v>
      </c>
      <c r="F39" s="209">
        <v>-65254.770000000019</v>
      </c>
      <c r="G39" s="209">
        <v>-67328.159999999974</v>
      </c>
      <c r="H39" s="209">
        <v>-67738.260000000068</v>
      </c>
      <c r="I39" s="209">
        <v>-85926.729999999981</v>
      </c>
      <c r="J39" s="209">
        <v>-84531.920000000013</v>
      </c>
      <c r="K39" s="209">
        <v>-88350.290000000125</v>
      </c>
      <c r="L39" s="209">
        <v>-98854.080000000016</v>
      </c>
      <c r="M39" s="210">
        <v>-141321.71999999997</v>
      </c>
    </row>
    <row r="40" spans="1:13" ht="16.2" customHeight="1" x14ac:dyDescent="0.3">
      <c r="A40" s="262" t="s">
        <v>203</v>
      </c>
      <c r="B40" s="229">
        <v>279.89999999999998</v>
      </c>
      <c r="C40" s="229">
        <v>7200.9</v>
      </c>
      <c r="D40" s="229">
        <v>20991.599999999999</v>
      </c>
      <c r="E40" s="229">
        <v>27751.1</v>
      </c>
      <c r="F40" s="229">
        <v>35647</v>
      </c>
      <c r="G40" s="229">
        <v>47533.2</v>
      </c>
      <c r="H40" s="229">
        <v>59097.9</v>
      </c>
      <c r="I40" s="229">
        <v>74347.600000000006</v>
      </c>
      <c r="J40" s="229">
        <v>92131.6</v>
      </c>
      <c r="K40" s="229">
        <v>109194.5</v>
      </c>
      <c r="L40" s="229">
        <v>135289.60000000001</v>
      </c>
      <c r="M40" s="263">
        <v>204177.6</v>
      </c>
    </row>
    <row r="41" spans="1:13" ht="20.399999999999999" customHeight="1" x14ac:dyDescent="0.3">
      <c r="A41" s="264" t="s">
        <v>204</v>
      </c>
      <c r="B41" s="200">
        <v>10814.400000000001</v>
      </c>
      <c r="C41" s="200">
        <v>17380.199999999997</v>
      </c>
      <c r="D41" s="200">
        <v>34299.399999999994</v>
      </c>
      <c r="E41" s="200">
        <v>43515.199999999997</v>
      </c>
      <c r="F41" s="200">
        <v>52892.599999999991</v>
      </c>
      <c r="G41" s="200">
        <v>75532.5</v>
      </c>
      <c r="H41" s="200">
        <v>93796.1</v>
      </c>
      <c r="I41" s="200">
        <v>113186.7</v>
      </c>
      <c r="J41" s="200">
        <v>130807.7</v>
      </c>
      <c r="K41" s="200">
        <v>142279.1</v>
      </c>
      <c r="L41" s="200">
        <v>165629.1</v>
      </c>
      <c r="M41" s="201">
        <v>199549.69999999998</v>
      </c>
    </row>
    <row r="42" spans="1:13" ht="32.4" customHeight="1" x14ac:dyDescent="0.3">
      <c r="A42" s="265" t="s">
        <v>205</v>
      </c>
      <c r="B42" s="200">
        <v>4972.6000000000004</v>
      </c>
      <c r="C42" s="200">
        <v>9526.9</v>
      </c>
      <c r="D42" s="200">
        <v>23655.4</v>
      </c>
      <c r="E42" s="200">
        <v>30046</v>
      </c>
      <c r="F42" s="200">
        <v>36923.800000000003</v>
      </c>
      <c r="G42" s="200">
        <v>56539.3</v>
      </c>
      <c r="H42" s="200">
        <v>70629.400000000009</v>
      </c>
      <c r="I42" s="200">
        <v>88153</v>
      </c>
      <c r="J42" s="200">
        <v>101636.4</v>
      </c>
      <c r="K42" s="200">
        <v>111438.70000000001</v>
      </c>
      <c r="L42" s="200">
        <v>130299.6</v>
      </c>
      <c r="M42" s="201">
        <v>148671.5</v>
      </c>
    </row>
    <row r="43" spans="1:13" ht="17.399999999999999" customHeight="1" x14ac:dyDescent="0.3">
      <c r="A43" s="265" t="s">
        <v>206</v>
      </c>
      <c r="B43" s="217">
        <v>5841.7999999999993</v>
      </c>
      <c r="C43" s="215">
        <v>7853.2999999999984</v>
      </c>
      <c r="D43" s="215">
        <v>10644</v>
      </c>
      <c r="E43" s="215">
        <v>13469.199999999999</v>
      </c>
      <c r="F43" s="200">
        <v>15968.8</v>
      </c>
      <c r="G43" s="215">
        <v>18993.199999999997</v>
      </c>
      <c r="H43" s="215">
        <v>23166.699999999997</v>
      </c>
      <c r="I43" s="215">
        <v>25033.7</v>
      </c>
      <c r="J43" s="215">
        <v>29171.299999999996</v>
      </c>
      <c r="K43" s="215">
        <v>30840.399999999994</v>
      </c>
      <c r="L43" s="217">
        <v>35329.5</v>
      </c>
      <c r="M43" s="223">
        <v>50878.2</v>
      </c>
    </row>
    <row r="44" spans="1:13" ht="22.2" customHeight="1" x14ac:dyDescent="0.3">
      <c r="A44" s="261" t="s">
        <v>207</v>
      </c>
      <c r="B44" s="207">
        <v>10534.500000000002</v>
      </c>
      <c r="C44" s="208">
        <v>10179.299999999997</v>
      </c>
      <c r="D44" s="208">
        <v>13307.799999999996</v>
      </c>
      <c r="E44" s="208">
        <v>15764.099999999999</v>
      </c>
      <c r="F44" s="208">
        <v>17245.599999999991</v>
      </c>
      <c r="G44" s="208">
        <v>27999.300000000003</v>
      </c>
      <c r="H44" s="208">
        <v>34698.200000000004</v>
      </c>
      <c r="I44" s="208">
        <v>38839.099999999991</v>
      </c>
      <c r="J44" s="208">
        <v>38676.099999999991</v>
      </c>
      <c r="K44" s="208">
        <v>33084.600000000006</v>
      </c>
      <c r="L44" s="209">
        <v>30339.5</v>
      </c>
      <c r="M44" s="266">
        <v>-4627.9000000000233</v>
      </c>
    </row>
    <row r="45" spans="1:13" ht="29.4" customHeight="1" x14ac:dyDescent="0.3">
      <c r="A45" s="267" t="s">
        <v>208</v>
      </c>
      <c r="B45" s="226">
        <v>-3113.1000000000008</v>
      </c>
      <c r="C45" s="227">
        <v>3136.6000000000008</v>
      </c>
      <c r="D45" s="227">
        <v>1586.1000000000008</v>
      </c>
      <c r="E45" s="227">
        <v>2570.3000000000006</v>
      </c>
      <c r="F45" s="227">
        <v>7126.9</v>
      </c>
      <c r="G45" s="227">
        <v>8194.7999999999993</v>
      </c>
      <c r="H45" s="227">
        <v>9118.3999999999978</v>
      </c>
      <c r="I45" s="227">
        <v>11916.400000000003</v>
      </c>
      <c r="J45" s="227">
        <v>10889.199999999997</v>
      </c>
      <c r="K45" s="227">
        <v>10309.700000000003</v>
      </c>
      <c r="L45" s="229">
        <v>12033.999999999998</v>
      </c>
      <c r="M45" s="291">
        <v>-4710.4000000000015</v>
      </c>
    </row>
    <row r="46" spans="1:13" x14ac:dyDescent="0.3">
      <c r="A46" s="256" t="s">
        <v>209</v>
      </c>
      <c r="B46" s="224">
        <v>-2679.7000000000016</v>
      </c>
      <c r="C46" s="215">
        <v>-649.69999999999698</v>
      </c>
      <c r="D46" s="215">
        <v>-3526.2000000000016</v>
      </c>
      <c r="E46" s="215">
        <v>-5470.6999999999989</v>
      </c>
      <c r="F46" s="215">
        <v>-4379.2000000000016</v>
      </c>
      <c r="G46" s="215">
        <v>-2247.1999999999971</v>
      </c>
      <c r="H46" s="215">
        <v>-3682.5999999999995</v>
      </c>
      <c r="I46" s="215">
        <v>0.70000000000311502</v>
      </c>
      <c r="J46" s="215">
        <v>537.0999999999965</v>
      </c>
      <c r="K46" s="215">
        <v>-422.29999999999529</v>
      </c>
      <c r="L46" s="217">
        <v>345.61000000000251</v>
      </c>
      <c r="M46" s="216">
        <v>-3158.189999999996</v>
      </c>
    </row>
    <row r="47" spans="1:13" x14ac:dyDescent="0.3">
      <c r="A47" s="256" t="s">
        <v>210</v>
      </c>
      <c r="B47" s="224">
        <v>-5.1000000000000005</v>
      </c>
      <c r="C47" s="215">
        <v>1688</v>
      </c>
      <c r="D47" s="215">
        <v>1418.7</v>
      </c>
      <c r="E47" s="215">
        <v>1050.4000000000001</v>
      </c>
      <c r="F47" s="215">
        <v>819.7</v>
      </c>
      <c r="G47" s="215">
        <v>1032.6000000000001</v>
      </c>
      <c r="H47" s="215">
        <v>959.7</v>
      </c>
      <c r="I47" s="215">
        <v>800.1</v>
      </c>
      <c r="J47" s="215">
        <v>448.59999999999997</v>
      </c>
      <c r="K47" s="215">
        <v>417.4</v>
      </c>
      <c r="L47" s="217">
        <v>738.1</v>
      </c>
      <c r="M47" s="215">
        <v>5.6999999999999993</v>
      </c>
    </row>
    <row r="48" spans="1:13" x14ac:dyDescent="0.3">
      <c r="A48" s="256" t="s">
        <v>211</v>
      </c>
      <c r="B48" s="224">
        <v>-2277</v>
      </c>
      <c r="C48" s="215">
        <v>-1835.1</v>
      </c>
      <c r="D48" s="215">
        <v>-1939.6</v>
      </c>
      <c r="E48" s="215">
        <v>-1121.5999999999999</v>
      </c>
      <c r="F48" s="215">
        <v>-927.79999999999973</v>
      </c>
      <c r="G48" s="215">
        <v>-1274.0999999999999</v>
      </c>
      <c r="H48" s="215">
        <v>-1255.4000000000001</v>
      </c>
      <c r="I48" s="215">
        <v>-1447.3999999999999</v>
      </c>
      <c r="J48" s="215">
        <v>-1350.3</v>
      </c>
      <c r="K48" s="215">
        <v>-1306.5</v>
      </c>
      <c r="L48" s="217">
        <v>-1755.3999999999999</v>
      </c>
      <c r="M48" s="215">
        <v>-2708.6</v>
      </c>
    </row>
    <row r="49" spans="1:13" x14ac:dyDescent="0.3">
      <c r="A49" s="256" t="s">
        <v>212</v>
      </c>
      <c r="B49" s="224">
        <v>0</v>
      </c>
      <c r="C49" s="215">
        <v>0</v>
      </c>
      <c r="D49" s="215">
        <v>0</v>
      </c>
      <c r="E49" s="215">
        <v>0</v>
      </c>
      <c r="F49" s="215">
        <v>0</v>
      </c>
      <c r="G49" s="215">
        <v>0</v>
      </c>
      <c r="H49" s="215">
        <v>0</v>
      </c>
      <c r="I49" s="215">
        <v>0</v>
      </c>
      <c r="J49" s="215">
        <v>0</v>
      </c>
      <c r="K49" s="215">
        <v>0</v>
      </c>
      <c r="L49" s="217">
        <v>0</v>
      </c>
      <c r="M49" s="215">
        <v>0</v>
      </c>
    </row>
    <row r="50" spans="1:13" x14ac:dyDescent="0.3">
      <c r="A50" s="256" t="s">
        <v>213</v>
      </c>
      <c r="B50" s="224">
        <v>-397.60000000000161</v>
      </c>
      <c r="C50" s="215">
        <v>-502.59999999999707</v>
      </c>
      <c r="D50" s="215">
        <v>-3005.3000000000015</v>
      </c>
      <c r="E50" s="215">
        <v>-5399.4999999999991</v>
      </c>
      <c r="F50" s="215">
        <v>-4271.1000000000022</v>
      </c>
      <c r="G50" s="215">
        <v>-2005.6999999999975</v>
      </c>
      <c r="H50" s="215">
        <v>-3386.8999999999992</v>
      </c>
      <c r="I50" s="215">
        <v>648.00000000000296</v>
      </c>
      <c r="J50" s="215">
        <v>1438.7999999999965</v>
      </c>
      <c r="K50" s="215">
        <v>466.80000000000473</v>
      </c>
      <c r="L50" s="217">
        <v>1362.9100000000024</v>
      </c>
      <c r="M50" s="215">
        <v>-455.28999999999598</v>
      </c>
    </row>
    <row r="51" spans="1:13" x14ac:dyDescent="0.3">
      <c r="A51" s="268" t="s">
        <v>214</v>
      </c>
      <c r="B51" s="207">
        <v>66552.999999999985</v>
      </c>
      <c r="C51" s="208">
        <v>38685.100000000013</v>
      </c>
      <c r="D51" s="208">
        <v>-32070.249999999985</v>
      </c>
      <c r="E51" s="208">
        <v>-44852.069999999985</v>
      </c>
      <c r="F51" s="208">
        <v>-45261.47000000003</v>
      </c>
      <c r="G51" s="208">
        <v>-33381.259999999966</v>
      </c>
      <c r="H51" s="208">
        <v>-27604.260000000064</v>
      </c>
      <c r="I51" s="208">
        <v>-35170.529999999984</v>
      </c>
      <c r="J51" s="208">
        <v>-34429.520000000026</v>
      </c>
      <c r="K51" s="208">
        <v>-45378.29000000011</v>
      </c>
      <c r="L51" s="209">
        <v>-56134.970000000016</v>
      </c>
      <c r="M51" s="208">
        <v>-153818.21</v>
      </c>
    </row>
    <row r="52" spans="1:13" x14ac:dyDescent="0.3">
      <c r="A52" s="257" t="s">
        <v>215</v>
      </c>
      <c r="B52" s="226">
        <v>227694.30000000008</v>
      </c>
      <c r="C52" s="227">
        <v>227694.30000000008</v>
      </c>
      <c r="D52" s="227">
        <v>227694.30000000008</v>
      </c>
      <c r="E52" s="227">
        <v>227694.30000000008</v>
      </c>
      <c r="F52" s="227">
        <v>227694.30000000008</v>
      </c>
      <c r="G52" s="227">
        <v>232527.09999999986</v>
      </c>
      <c r="H52" s="227">
        <v>232527.09999999986</v>
      </c>
      <c r="I52" s="227">
        <v>225797.8</v>
      </c>
      <c r="J52" s="227">
        <v>225797.8</v>
      </c>
      <c r="K52" s="227">
        <v>225797.8</v>
      </c>
      <c r="L52" s="229">
        <v>225797.5</v>
      </c>
      <c r="M52" s="227">
        <v>225797.5</v>
      </c>
    </row>
    <row r="53" spans="1:13" x14ac:dyDescent="0.3">
      <c r="A53" s="257" t="s">
        <v>216</v>
      </c>
      <c r="B53" s="224">
        <v>0</v>
      </c>
      <c r="C53" s="215">
        <v>0</v>
      </c>
      <c r="D53" s="215">
        <v>0</v>
      </c>
      <c r="E53" s="215">
        <v>0</v>
      </c>
      <c r="F53" s="215">
        <v>0</v>
      </c>
      <c r="G53" s="215">
        <v>0</v>
      </c>
      <c r="H53" s="215">
        <v>0</v>
      </c>
      <c r="I53" s="215">
        <v>0</v>
      </c>
      <c r="J53" s="215">
        <v>0</v>
      </c>
      <c r="K53" s="215">
        <v>0</v>
      </c>
      <c r="L53" s="217">
        <v>0</v>
      </c>
      <c r="M53" s="215">
        <v>0</v>
      </c>
    </row>
    <row r="54" spans="1:13" ht="15" thickBot="1" x14ac:dyDescent="0.35">
      <c r="A54" s="269" t="s">
        <v>217</v>
      </c>
      <c r="B54" s="207">
        <v>294247.30000000005</v>
      </c>
      <c r="C54" s="208">
        <v>266379.40000000008</v>
      </c>
      <c r="D54" s="208">
        <v>195624.0500000001</v>
      </c>
      <c r="E54" s="208">
        <v>182842.2300000001</v>
      </c>
      <c r="F54" s="208">
        <v>182432.83000000005</v>
      </c>
      <c r="G54" s="208">
        <v>199145.83999999991</v>
      </c>
      <c r="H54" s="208">
        <v>204922.83999999979</v>
      </c>
      <c r="I54" s="208">
        <v>190627.27000000002</v>
      </c>
      <c r="J54" s="208">
        <v>191368.27999999997</v>
      </c>
      <c r="K54" s="208">
        <v>180419.50999999989</v>
      </c>
      <c r="L54" s="209">
        <v>169662.52999999997</v>
      </c>
      <c r="M54" s="208">
        <v>71979.290000000008</v>
      </c>
    </row>
    <row r="55" spans="1:13" ht="15" thickTop="1" x14ac:dyDescent="0.3">
      <c r="A55" s="292" t="s">
        <v>233</v>
      </c>
      <c r="B55" s="288">
        <v>24696</v>
      </c>
      <c r="C55" s="289">
        <v>30854</v>
      </c>
      <c r="D55" s="289">
        <v>33351</v>
      </c>
      <c r="E55" s="289">
        <v>30222</v>
      </c>
      <c r="F55" s="289">
        <v>34703</v>
      </c>
      <c r="G55" s="289">
        <v>35676</v>
      </c>
      <c r="H55" s="289">
        <v>36569</v>
      </c>
      <c r="I55" s="289">
        <v>39339</v>
      </c>
      <c r="J55" s="289">
        <v>38095</v>
      </c>
      <c r="K55" s="289">
        <v>37403</v>
      </c>
      <c r="L55" s="290">
        <v>39084</v>
      </c>
      <c r="M55" s="289">
        <v>21789</v>
      </c>
    </row>
    <row r="56" spans="1:13" x14ac:dyDescent="0.3">
      <c r="A56" s="336" t="s">
        <v>227</v>
      </c>
      <c r="B56" s="336"/>
      <c r="C56" s="336"/>
      <c r="D56" s="336"/>
      <c r="E56" s="336"/>
      <c r="F56" s="336"/>
      <c r="G56" s="336"/>
      <c r="H56" s="336"/>
      <c r="I56" s="336"/>
      <c r="J56" s="336"/>
      <c r="K56" s="336"/>
      <c r="L56" s="336"/>
      <c r="M56" s="336"/>
    </row>
    <row r="57" spans="1:13" x14ac:dyDescent="0.3">
      <c r="A57" s="277" t="s">
        <v>228</v>
      </c>
      <c r="B57" s="236"/>
      <c r="C57" s="236"/>
      <c r="D57" s="236"/>
      <c r="E57" s="236"/>
      <c r="F57" s="236"/>
      <c r="G57" s="193"/>
      <c r="H57" s="193"/>
      <c r="I57" s="193"/>
      <c r="J57" s="236"/>
      <c r="K57" s="236"/>
      <c r="L57" s="193"/>
      <c r="M57" s="193"/>
    </row>
    <row r="58" spans="1:13" x14ac:dyDescent="0.3">
      <c r="A58" s="236" t="s">
        <v>220</v>
      </c>
      <c r="B58" s="236"/>
      <c r="C58" s="236"/>
      <c r="D58" s="236"/>
      <c r="E58" s="236"/>
      <c r="F58" s="236"/>
      <c r="G58" s="193"/>
      <c r="H58" s="193"/>
      <c r="I58" s="193"/>
      <c r="J58" s="236"/>
      <c r="K58" s="236"/>
      <c r="L58" s="193"/>
      <c r="M58" s="193"/>
    </row>
  </sheetData>
  <mergeCells count="6">
    <mergeCell ref="A1:M1"/>
    <mergeCell ref="A3:M3"/>
    <mergeCell ref="A4:A5"/>
    <mergeCell ref="B4:M4"/>
    <mergeCell ref="A56:M56"/>
    <mergeCell ref="A2:M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31"/>
  <sheetViews>
    <sheetView workbookViewId="0">
      <selection sqref="A1:M1"/>
    </sheetView>
  </sheetViews>
  <sheetFormatPr defaultRowHeight="8.4" x14ac:dyDescent="0.15"/>
  <cols>
    <col min="1" max="1" width="26.109375" style="2" customWidth="1"/>
    <col min="2" max="13" width="8.33203125" style="68" customWidth="1"/>
    <col min="14" max="256" width="9.109375" style="2"/>
    <col min="257" max="257" width="26.109375" style="2" customWidth="1"/>
    <col min="258" max="269" width="8.33203125" style="2" customWidth="1"/>
    <col min="270" max="512" width="9.109375" style="2"/>
    <col min="513" max="513" width="26.109375" style="2" customWidth="1"/>
    <col min="514" max="525" width="8.33203125" style="2" customWidth="1"/>
    <col min="526" max="768" width="9.109375" style="2"/>
    <col min="769" max="769" width="26.109375" style="2" customWidth="1"/>
    <col min="770" max="781" width="8.33203125" style="2" customWidth="1"/>
    <col min="782" max="1024" width="9.109375" style="2"/>
    <col min="1025" max="1025" width="26.109375" style="2" customWidth="1"/>
    <col min="1026" max="1037" width="8.33203125" style="2" customWidth="1"/>
    <col min="1038" max="1280" width="9.109375" style="2"/>
    <col min="1281" max="1281" width="26.109375" style="2" customWidth="1"/>
    <col min="1282" max="1293" width="8.33203125" style="2" customWidth="1"/>
    <col min="1294" max="1536" width="9.109375" style="2"/>
    <col min="1537" max="1537" width="26.109375" style="2" customWidth="1"/>
    <col min="1538" max="1549" width="8.33203125" style="2" customWidth="1"/>
    <col min="1550" max="1792" width="9.109375" style="2"/>
    <col min="1793" max="1793" width="26.109375" style="2" customWidth="1"/>
    <col min="1794" max="1805" width="8.33203125" style="2" customWidth="1"/>
    <col min="1806" max="2048" width="9.109375" style="2"/>
    <col min="2049" max="2049" width="26.109375" style="2" customWidth="1"/>
    <col min="2050" max="2061" width="8.33203125" style="2" customWidth="1"/>
    <col min="2062" max="2304" width="9.109375" style="2"/>
    <col min="2305" max="2305" width="26.109375" style="2" customWidth="1"/>
    <col min="2306" max="2317" width="8.33203125" style="2" customWidth="1"/>
    <col min="2318" max="2560" width="9.109375" style="2"/>
    <col min="2561" max="2561" width="26.109375" style="2" customWidth="1"/>
    <col min="2562" max="2573" width="8.33203125" style="2" customWidth="1"/>
    <col min="2574" max="2816" width="9.109375" style="2"/>
    <col min="2817" max="2817" width="26.109375" style="2" customWidth="1"/>
    <col min="2818" max="2829" width="8.33203125" style="2" customWidth="1"/>
    <col min="2830" max="3072" width="9.109375" style="2"/>
    <col min="3073" max="3073" width="26.109375" style="2" customWidth="1"/>
    <col min="3074" max="3085" width="8.33203125" style="2" customWidth="1"/>
    <col min="3086" max="3328" width="9.109375" style="2"/>
    <col min="3329" max="3329" width="26.109375" style="2" customWidth="1"/>
    <col min="3330" max="3341" width="8.33203125" style="2" customWidth="1"/>
    <col min="3342" max="3584" width="9.109375" style="2"/>
    <col min="3585" max="3585" width="26.109375" style="2" customWidth="1"/>
    <col min="3586" max="3597" width="8.33203125" style="2" customWidth="1"/>
    <col min="3598" max="3840" width="9.109375" style="2"/>
    <col min="3841" max="3841" width="26.109375" style="2" customWidth="1"/>
    <col min="3842" max="3853" width="8.33203125" style="2" customWidth="1"/>
    <col min="3854" max="4096" width="9.109375" style="2"/>
    <col min="4097" max="4097" width="26.109375" style="2" customWidth="1"/>
    <col min="4098" max="4109" width="8.33203125" style="2" customWidth="1"/>
    <col min="4110" max="4352" width="9.109375" style="2"/>
    <col min="4353" max="4353" width="26.109375" style="2" customWidth="1"/>
    <col min="4354" max="4365" width="8.33203125" style="2" customWidth="1"/>
    <col min="4366" max="4608" width="9.109375" style="2"/>
    <col min="4609" max="4609" width="26.109375" style="2" customWidth="1"/>
    <col min="4610" max="4621" width="8.33203125" style="2" customWidth="1"/>
    <col min="4622" max="4864" width="9.109375" style="2"/>
    <col min="4865" max="4865" width="26.109375" style="2" customWidth="1"/>
    <col min="4866" max="4877" width="8.33203125" style="2" customWidth="1"/>
    <col min="4878" max="5120" width="9.109375" style="2"/>
    <col min="5121" max="5121" width="26.109375" style="2" customWidth="1"/>
    <col min="5122" max="5133" width="8.33203125" style="2" customWidth="1"/>
    <col min="5134" max="5376" width="9.109375" style="2"/>
    <col min="5377" max="5377" width="26.109375" style="2" customWidth="1"/>
    <col min="5378" max="5389" width="8.33203125" style="2" customWidth="1"/>
    <col min="5390" max="5632" width="9.109375" style="2"/>
    <col min="5633" max="5633" width="26.109375" style="2" customWidth="1"/>
    <col min="5634" max="5645" width="8.33203125" style="2" customWidth="1"/>
    <col min="5646" max="5888" width="9.109375" style="2"/>
    <col min="5889" max="5889" width="26.109375" style="2" customWidth="1"/>
    <col min="5890" max="5901" width="8.33203125" style="2" customWidth="1"/>
    <col min="5902" max="6144" width="9.109375" style="2"/>
    <col min="6145" max="6145" width="26.109375" style="2" customWidth="1"/>
    <col min="6146" max="6157" width="8.33203125" style="2" customWidth="1"/>
    <col min="6158" max="6400" width="9.109375" style="2"/>
    <col min="6401" max="6401" width="26.109375" style="2" customWidth="1"/>
    <col min="6402" max="6413" width="8.33203125" style="2" customWidth="1"/>
    <col min="6414" max="6656" width="9.109375" style="2"/>
    <col min="6657" max="6657" width="26.109375" style="2" customWidth="1"/>
    <col min="6658" max="6669" width="8.33203125" style="2" customWidth="1"/>
    <col min="6670" max="6912" width="9.109375" style="2"/>
    <col min="6913" max="6913" width="26.109375" style="2" customWidth="1"/>
    <col min="6914" max="6925" width="8.33203125" style="2" customWidth="1"/>
    <col min="6926" max="7168" width="9.109375" style="2"/>
    <col min="7169" max="7169" width="26.109375" style="2" customWidth="1"/>
    <col min="7170" max="7181" width="8.33203125" style="2" customWidth="1"/>
    <col min="7182" max="7424" width="9.109375" style="2"/>
    <col min="7425" max="7425" width="26.109375" style="2" customWidth="1"/>
    <col min="7426" max="7437" width="8.33203125" style="2" customWidth="1"/>
    <col min="7438" max="7680" width="9.109375" style="2"/>
    <col min="7681" max="7681" width="26.109375" style="2" customWidth="1"/>
    <col min="7682" max="7693" width="8.33203125" style="2" customWidth="1"/>
    <col min="7694" max="7936" width="9.109375" style="2"/>
    <col min="7937" max="7937" width="26.109375" style="2" customWidth="1"/>
    <col min="7938" max="7949" width="8.33203125" style="2" customWidth="1"/>
    <col min="7950" max="8192" width="9.109375" style="2"/>
    <col min="8193" max="8193" width="26.109375" style="2" customWidth="1"/>
    <col min="8194" max="8205" width="8.33203125" style="2" customWidth="1"/>
    <col min="8206" max="8448" width="9.109375" style="2"/>
    <col min="8449" max="8449" width="26.109375" style="2" customWidth="1"/>
    <col min="8450" max="8461" width="8.33203125" style="2" customWidth="1"/>
    <col min="8462" max="8704" width="9.109375" style="2"/>
    <col min="8705" max="8705" width="26.109375" style="2" customWidth="1"/>
    <col min="8706" max="8717" width="8.33203125" style="2" customWidth="1"/>
    <col min="8718" max="8960" width="9.109375" style="2"/>
    <col min="8961" max="8961" width="26.109375" style="2" customWidth="1"/>
    <col min="8962" max="8973" width="8.33203125" style="2" customWidth="1"/>
    <col min="8974" max="9216" width="9.109375" style="2"/>
    <col min="9217" max="9217" width="26.109375" style="2" customWidth="1"/>
    <col min="9218" max="9229" width="8.33203125" style="2" customWidth="1"/>
    <col min="9230" max="9472" width="9.109375" style="2"/>
    <col min="9473" max="9473" width="26.109375" style="2" customWidth="1"/>
    <col min="9474" max="9485" width="8.33203125" style="2" customWidth="1"/>
    <col min="9486" max="9728" width="9.109375" style="2"/>
    <col min="9729" max="9729" width="26.109375" style="2" customWidth="1"/>
    <col min="9730" max="9741" width="8.33203125" style="2" customWidth="1"/>
    <col min="9742" max="9984" width="9.109375" style="2"/>
    <col min="9985" max="9985" width="26.109375" style="2" customWidth="1"/>
    <col min="9986" max="9997" width="8.33203125" style="2" customWidth="1"/>
    <col min="9998" max="10240" width="9.109375" style="2"/>
    <col min="10241" max="10241" width="26.109375" style="2" customWidth="1"/>
    <col min="10242" max="10253" width="8.33203125" style="2" customWidth="1"/>
    <col min="10254" max="10496" width="9.109375" style="2"/>
    <col min="10497" max="10497" width="26.109375" style="2" customWidth="1"/>
    <col min="10498" max="10509" width="8.33203125" style="2" customWidth="1"/>
    <col min="10510" max="10752" width="9.109375" style="2"/>
    <col min="10753" max="10753" width="26.109375" style="2" customWidth="1"/>
    <col min="10754" max="10765" width="8.33203125" style="2" customWidth="1"/>
    <col min="10766" max="11008" width="9.109375" style="2"/>
    <col min="11009" max="11009" width="26.109375" style="2" customWidth="1"/>
    <col min="11010" max="11021" width="8.33203125" style="2" customWidth="1"/>
    <col min="11022" max="11264" width="9.109375" style="2"/>
    <col min="11265" max="11265" width="26.109375" style="2" customWidth="1"/>
    <col min="11266" max="11277" width="8.33203125" style="2" customWidth="1"/>
    <col min="11278" max="11520" width="9.109375" style="2"/>
    <col min="11521" max="11521" width="26.109375" style="2" customWidth="1"/>
    <col min="11522" max="11533" width="8.33203125" style="2" customWidth="1"/>
    <col min="11534" max="11776" width="9.109375" style="2"/>
    <col min="11777" max="11777" width="26.109375" style="2" customWidth="1"/>
    <col min="11778" max="11789" width="8.33203125" style="2" customWidth="1"/>
    <col min="11790" max="12032" width="9.109375" style="2"/>
    <col min="12033" max="12033" width="26.109375" style="2" customWidth="1"/>
    <col min="12034" max="12045" width="8.33203125" style="2" customWidth="1"/>
    <col min="12046" max="12288" width="9.109375" style="2"/>
    <col min="12289" max="12289" width="26.109375" style="2" customWidth="1"/>
    <col min="12290" max="12301" width="8.33203125" style="2" customWidth="1"/>
    <col min="12302" max="12544" width="9.109375" style="2"/>
    <col min="12545" max="12545" width="26.109375" style="2" customWidth="1"/>
    <col min="12546" max="12557" width="8.33203125" style="2" customWidth="1"/>
    <col min="12558" max="12800" width="9.109375" style="2"/>
    <col min="12801" max="12801" width="26.109375" style="2" customWidth="1"/>
    <col min="12802" max="12813" width="8.33203125" style="2" customWidth="1"/>
    <col min="12814" max="13056" width="9.109375" style="2"/>
    <col min="13057" max="13057" width="26.109375" style="2" customWidth="1"/>
    <col min="13058" max="13069" width="8.33203125" style="2" customWidth="1"/>
    <col min="13070" max="13312" width="9.109375" style="2"/>
    <col min="13313" max="13313" width="26.109375" style="2" customWidth="1"/>
    <col min="13314" max="13325" width="8.33203125" style="2" customWidth="1"/>
    <col min="13326" max="13568" width="9.109375" style="2"/>
    <col min="13569" max="13569" width="26.109375" style="2" customWidth="1"/>
    <col min="13570" max="13581" width="8.33203125" style="2" customWidth="1"/>
    <col min="13582" max="13824" width="9.109375" style="2"/>
    <col min="13825" max="13825" width="26.109375" style="2" customWidth="1"/>
    <col min="13826" max="13837" width="8.33203125" style="2" customWidth="1"/>
    <col min="13838" max="14080" width="9.109375" style="2"/>
    <col min="14081" max="14081" width="26.109375" style="2" customWidth="1"/>
    <col min="14082" max="14093" width="8.33203125" style="2" customWidth="1"/>
    <col min="14094" max="14336" width="9.109375" style="2"/>
    <col min="14337" max="14337" width="26.109375" style="2" customWidth="1"/>
    <col min="14338" max="14349" width="8.33203125" style="2" customWidth="1"/>
    <col min="14350" max="14592" width="9.109375" style="2"/>
    <col min="14593" max="14593" width="26.109375" style="2" customWidth="1"/>
    <col min="14594" max="14605" width="8.33203125" style="2" customWidth="1"/>
    <col min="14606" max="14848" width="9.109375" style="2"/>
    <col min="14849" max="14849" width="26.109375" style="2" customWidth="1"/>
    <col min="14850" max="14861" width="8.33203125" style="2" customWidth="1"/>
    <col min="14862" max="15104" width="9.109375" style="2"/>
    <col min="15105" max="15105" width="26.109375" style="2" customWidth="1"/>
    <col min="15106" max="15117" width="8.33203125" style="2" customWidth="1"/>
    <col min="15118" max="15360" width="9.109375" style="2"/>
    <col min="15361" max="15361" width="26.109375" style="2" customWidth="1"/>
    <col min="15362" max="15373" width="8.33203125" style="2" customWidth="1"/>
    <col min="15374" max="15616" width="9.109375" style="2"/>
    <col min="15617" max="15617" width="26.109375" style="2" customWidth="1"/>
    <col min="15618" max="15629" width="8.33203125" style="2" customWidth="1"/>
    <col min="15630" max="15872" width="9.109375" style="2"/>
    <col min="15873" max="15873" width="26.109375" style="2" customWidth="1"/>
    <col min="15874" max="15885" width="8.33203125" style="2" customWidth="1"/>
    <col min="15886" max="16128" width="9.109375" style="2"/>
    <col min="16129" max="16129" width="26.109375" style="2" customWidth="1"/>
    <col min="16130" max="16141" width="8.33203125" style="2" customWidth="1"/>
    <col min="16142" max="16384" width="9.109375" style="2"/>
  </cols>
  <sheetData>
    <row r="1" spans="1:37" s="1" customFormat="1" ht="18" x14ac:dyDescent="0.35">
      <c r="A1" s="296" t="s">
        <v>158</v>
      </c>
      <c r="B1" s="297"/>
      <c r="C1" s="297"/>
      <c r="D1" s="297"/>
      <c r="E1" s="297"/>
      <c r="F1" s="297"/>
      <c r="G1" s="297"/>
      <c r="H1" s="297"/>
      <c r="I1" s="297"/>
      <c r="J1" s="297"/>
      <c r="K1" s="297"/>
      <c r="L1" s="297"/>
      <c r="M1" s="298"/>
    </row>
    <row r="2" spans="1:37" ht="7.8" x14ac:dyDescent="0.15">
      <c r="A2" s="299"/>
      <c r="B2" s="300"/>
      <c r="C2" s="300"/>
      <c r="D2" s="300"/>
      <c r="E2" s="300"/>
      <c r="F2" s="300"/>
      <c r="G2" s="300"/>
      <c r="H2" s="300"/>
      <c r="I2" s="300"/>
      <c r="J2" s="300"/>
      <c r="K2" s="300"/>
      <c r="L2" s="300"/>
      <c r="M2" s="301"/>
    </row>
    <row r="3" spans="1:37" ht="13.8" thickBot="1" x14ac:dyDescent="0.3">
      <c r="A3" s="307" t="s">
        <v>0</v>
      </c>
      <c r="B3" s="308"/>
      <c r="C3" s="308"/>
      <c r="D3" s="308"/>
      <c r="E3" s="308"/>
      <c r="F3" s="308"/>
      <c r="G3" s="308"/>
      <c r="H3" s="308"/>
      <c r="I3" s="308"/>
      <c r="J3" s="308"/>
      <c r="K3" s="308"/>
      <c r="L3" s="308"/>
      <c r="M3" s="309"/>
    </row>
    <row r="4" spans="1:37" s="3" customFormat="1" ht="12" thickTop="1" x14ac:dyDescent="0.2">
      <c r="A4" s="305" t="s">
        <v>1</v>
      </c>
      <c r="B4" s="294" t="s">
        <v>41</v>
      </c>
      <c r="C4" s="294"/>
      <c r="D4" s="294"/>
      <c r="E4" s="294"/>
      <c r="F4" s="294"/>
      <c r="G4" s="294"/>
      <c r="H4" s="294"/>
      <c r="I4" s="294"/>
      <c r="J4" s="294"/>
      <c r="K4" s="294"/>
      <c r="L4" s="294"/>
      <c r="M4" s="295"/>
      <c r="N4" s="294" t="s">
        <v>42</v>
      </c>
      <c r="O4" s="294"/>
      <c r="P4" s="294"/>
      <c r="Q4" s="294"/>
      <c r="R4" s="294"/>
      <c r="S4" s="294"/>
      <c r="T4" s="294"/>
      <c r="U4" s="294"/>
      <c r="V4" s="294"/>
      <c r="W4" s="294"/>
      <c r="X4" s="294"/>
      <c r="Y4" s="295"/>
      <c r="Z4" s="294" t="s">
        <v>43</v>
      </c>
      <c r="AA4" s="294"/>
      <c r="AB4" s="294"/>
      <c r="AC4" s="294"/>
      <c r="AD4" s="294"/>
      <c r="AE4" s="294"/>
      <c r="AF4" s="294"/>
      <c r="AG4" s="294"/>
      <c r="AH4" s="294"/>
      <c r="AI4" s="294"/>
      <c r="AJ4" s="294"/>
      <c r="AK4" s="295"/>
    </row>
    <row r="5" spans="1:37" s="7" customFormat="1" ht="12" x14ac:dyDescent="0.25">
      <c r="A5" s="306"/>
      <c r="B5" s="4" t="s">
        <v>6</v>
      </c>
      <c r="C5" s="4" t="s">
        <v>7</v>
      </c>
      <c r="D5" s="4" t="s">
        <v>8</v>
      </c>
      <c r="E5" s="4" t="s">
        <v>9</v>
      </c>
      <c r="F5" s="4" t="s">
        <v>10</v>
      </c>
      <c r="G5" s="4" t="s">
        <v>11</v>
      </c>
      <c r="H5" s="4" t="s">
        <v>12</v>
      </c>
      <c r="I5" s="4" t="s">
        <v>13</v>
      </c>
      <c r="J5" s="4" t="s">
        <v>14</v>
      </c>
      <c r="K5" s="4" t="s">
        <v>15</v>
      </c>
      <c r="L5" s="4" t="s">
        <v>16</v>
      </c>
      <c r="M5" s="5" t="s">
        <v>17</v>
      </c>
      <c r="N5" s="4" t="s">
        <v>6</v>
      </c>
      <c r="O5" s="4" t="s">
        <v>7</v>
      </c>
      <c r="P5" s="4" t="s">
        <v>8</v>
      </c>
      <c r="Q5" s="4" t="s">
        <v>9</v>
      </c>
      <c r="R5" s="4" t="s">
        <v>10</v>
      </c>
      <c r="S5" s="4" t="s">
        <v>11</v>
      </c>
      <c r="T5" s="4" t="s">
        <v>12</v>
      </c>
      <c r="U5" s="4" t="s">
        <v>13</v>
      </c>
      <c r="V5" s="4" t="s">
        <v>14</v>
      </c>
      <c r="W5" s="4" t="s">
        <v>15</v>
      </c>
      <c r="X5" s="4" t="s">
        <v>16</v>
      </c>
      <c r="Y5" s="5" t="s">
        <v>17</v>
      </c>
      <c r="Z5" s="4" t="s">
        <v>6</v>
      </c>
      <c r="AA5" s="4" t="s">
        <v>7</v>
      </c>
      <c r="AB5" s="4" t="s">
        <v>8</v>
      </c>
      <c r="AC5" s="4" t="s">
        <v>9</v>
      </c>
      <c r="AD5" s="4" t="s">
        <v>10</v>
      </c>
      <c r="AE5" s="4" t="s">
        <v>11</v>
      </c>
      <c r="AF5" s="4" t="s">
        <v>12</v>
      </c>
      <c r="AG5" s="4" t="s">
        <v>13</v>
      </c>
      <c r="AH5" s="4" t="s">
        <v>14</v>
      </c>
      <c r="AI5" s="4" t="s">
        <v>15</v>
      </c>
      <c r="AJ5" s="4" t="s">
        <v>16</v>
      </c>
      <c r="AK5" s="5" t="s">
        <v>17</v>
      </c>
    </row>
    <row r="6" spans="1:37" s="7" customFormat="1" ht="12" x14ac:dyDescent="0.25">
      <c r="A6" s="8" t="s">
        <v>18</v>
      </c>
      <c r="B6" s="9">
        <f>SUM(B7+B8+B9)</f>
        <v>2967.7</v>
      </c>
      <c r="C6" s="9">
        <f>SUM(C7+C8+C9)</f>
        <v>6253.5</v>
      </c>
      <c r="D6" s="9">
        <v>14541.4</v>
      </c>
      <c r="E6" s="9">
        <v>18768</v>
      </c>
      <c r="F6" s="9">
        <v>23718.799999999999</v>
      </c>
      <c r="G6" s="9">
        <v>29021.7</v>
      </c>
      <c r="H6" s="9">
        <v>34661.1</v>
      </c>
      <c r="I6" s="9">
        <v>38753.300000000003</v>
      </c>
      <c r="J6" s="9">
        <v>45171.1</v>
      </c>
      <c r="K6" s="9">
        <v>51289.4</v>
      </c>
      <c r="L6" s="9">
        <v>57952.6</v>
      </c>
      <c r="M6" s="10">
        <f>SUM(M7+M8+M9)</f>
        <v>71593.100000000006</v>
      </c>
      <c r="N6" s="9">
        <f>SUM(N7+N8+N9)</f>
        <v>3225.2</v>
      </c>
      <c r="O6" s="9">
        <f>SUM(O7+O8+O9)</f>
        <v>6714.5</v>
      </c>
      <c r="P6" s="9">
        <v>13996.2</v>
      </c>
      <c r="Q6" s="9">
        <f>SUM(Q7+Q8+Q9)</f>
        <v>18855.100000000002</v>
      </c>
      <c r="R6" s="9">
        <v>23261</v>
      </c>
      <c r="S6" s="9">
        <v>30402.5</v>
      </c>
      <c r="T6" s="9">
        <v>34953.599999999999</v>
      </c>
      <c r="U6" s="9">
        <v>38413.199999999997</v>
      </c>
      <c r="V6" s="9">
        <v>43977.2</v>
      </c>
      <c r="W6" s="9">
        <f>SUM(W7+W8+W9)</f>
        <v>50717</v>
      </c>
      <c r="X6" s="9">
        <v>57731.199999999997</v>
      </c>
      <c r="Y6" s="10">
        <v>73052.800000000003</v>
      </c>
      <c r="Z6" s="9">
        <f>SUM(Z7+Z8+Z9)</f>
        <v>2872</v>
      </c>
      <c r="AA6" s="9">
        <f>SUM(AA7+AA8+AA9)</f>
        <v>9221.8000000000011</v>
      </c>
      <c r="AB6" s="9">
        <f>SUM(AB7+AB8+AB9)</f>
        <v>15246</v>
      </c>
      <c r="AC6" s="9">
        <v>20732.8</v>
      </c>
      <c r="AD6" s="9">
        <v>24694.3</v>
      </c>
      <c r="AE6" s="9">
        <v>31973</v>
      </c>
      <c r="AF6" s="9">
        <f>SUM(AF7+AF8+AF9)</f>
        <v>37003.100000000006</v>
      </c>
      <c r="AG6" s="9">
        <f>SUM(AG7+AG8+AG9)</f>
        <v>42602.400000000001</v>
      </c>
      <c r="AH6" s="9">
        <f>SUM(AH7+AH8+AH9)</f>
        <v>49150.500000000007</v>
      </c>
      <c r="AI6" s="9">
        <v>54929.3</v>
      </c>
      <c r="AJ6" s="9">
        <v>62981.7</v>
      </c>
      <c r="AK6" s="10">
        <v>81162.5</v>
      </c>
    </row>
    <row r="7" spans="1:37" s="7" customFormat="1" ht="12" x14ac:dyDescent="0.25">
      <c r="A7" s="14" t="s">
        <v>19</v>
      </c>
      <c r="B7" s="15">
        <v>942.9</v>
      </c>
      <c r="C7" s="15">
        <v>3662.4</v>
      </c>
      <c r="D7" s="15">
        <v>10980.8</v>
      </c>
      <c r="E7" s="16">
        <v>13777.8</v>
      </c>
      <c r="F7" s="16">
        <v>17868</v>
      </c>
      <c r="G7" s="17">
        <v>21565.5</v>
      </c>
      <c r="H7" s="16">
        <v>25255.1</v>
      </c>
      <c r="I7" s="15">
        <v>27880.5</v>
      </c>
      <c r="J7" s="15">
        <v>32331.3</v>
      </c>
      <c r="K7" s="16">
        <v>36460.199999999997</v>
      </c>
      <c r="L7" s="15">
        <v>40555.4</v>
      </c>
      <c r="M7" s="35">
        <v>48253.3</v>
      </c>
      <c r="N7" s="15">
        <v>1306.3</v>
      </c>
      <c r="O7" s="15">
        <v>4499.6000000000004</v>
      </c>
      <c r="P7" s="15">
        <v>11230.4</v>
      </c>
      <c r="Q7" s="16">
        <v>15637.4</v>
      </c>
      <c r="R7" s="16">
        <v>19047.2</v>
      </c>
      <c r="S7" s="16">
        <v>24594.1</v>
      </c>
      <c r="T7" s="15">
        <v>28450.2</v>
      </c>
      <c r="U7" s="15">
        <v>30511.200000000001</v>
      </c>
      <c r="V7" s="16">
        <v>34930.1</v>
      </c>
      <c r="W7" s="16">
        <v>39887</v>
      </c>
      <c r="X7" s="15">
        <v>44623.1</v>
      </c>
      <c r="Y7" s="35">
        <v>54728.2</v>
      </c>
      <c r="Z7" s="15">
        <v>951.5</v>
      </c>
      <c r="AA7" s="15">
        <v>6989.3</v>
      </c>
      <c r="AB7" s="15">
        <v>12127.9</v>
      </c>
      <c r="AC7" s="16">
        <v>16806.400000000001</v>
      </c>
      <c r="AD7" s="16">
        <v>19750.900000000001</v>
      </c>
      <c r="AE7" s="16">
        <v>25547.3</v>
      </c>
      <c r="AF7" s="16">
        <v>29163.9</v>
      </c>
      <c r="AG7" s="15">
        <v>32821.5</v>
      </c>
      <c r="AH7" s="15">
        <v>37851.300000000003</v>
      </c>
      <c r="AI7" s="16">
        <v>41668.9</v>
      </c>
      <c r="AJ7" s="15">
        <v>47464.9</v>
      </c>
      <c r="AK7" s="35">
        <v>58149.9</v>
      </c>
    </row>
    <row r="8" spans="1:37" s="7" customFormat="1" ht="12" x14ac:dyDescent="0.25">
      <c r="A8" s="14" t="s">
        <v>20</v>
      </c>
      <c r="B8" s="15">
        <v>195.5</v>
      </c>
      <c r="C8" s="15">
        <v>761.9</v>
      </c>
      <c r="D8" s="15">
        <v>2074.1999999999998</v>
      </c>
      <c r="E8" s="16">
        <v>3503.8</v>
      </c>
      <c r="F8" s="16">
        <v>4364.3999999999996</v>
      </c>
      <c r="G8" s="17">
        <v>5969.8</v>
      </c>
      <c r="H8" s="16">
        <v>7919.6</v>
      </c>
      <c r="I8" s="15">
        <v>9386.4</v>
      </c>
      <c r="J8" s="15">
        <v>11353.4</v>
      </c>
      <c r="K8" s="16">
        <v>13261.7</v>
      </c>
      <c r="L8" s="15">
        <v>15829.7</v>
      </c>
      <c r="M8" s="35">
        <v>21772.3</v>
      </c>
      <c r="N8" s="15">
        <v>36.4</v>
      </c>
      <c r="O8" s="15">
        <v>332.4</v>
      </c>
      <c r="P8" s="15">
        <v>1468.6</v>
      </c>
      <c r="Q8" s="16">
        <v>1920.5</v>
      </c>
      <c r="R8" s="16">
        <v>2916.6</v>
      </c>
      <c r="S8" s="16">
        <v>4511.2</v>
      </c>
      <c r="T8" s="15">
        <v>5206.2</v>
      </c>
      <c r="U8" s="15">
        <v>6604.8</v>
      </c>
      <c r="V8" s="16">
        <v>7749.9</v>
      </c>
      <c r="W8" s="16">
        <v>9459.1</v>
      </c>
      <c r="X8" s="15">
        <v>11737.2</v>
      </c>
      <c r="Y8" s="35">
        <v>16953.7</v>
      </c>
      <c r="Z8" s="15">
        <v>41.7</v>
      </c>
      <c r="AA8" s="15">
        <v>649.1</v>
      </c>
      <c r="AB8" s="15">
        <v>1534.7</v>
      </c>
      <c r="AC8" s="16">
        <v>2343</v>
      </c>
      <c r="AD8" s="16">
        <v>3360</v>
      </c>
      <c r="AE8" s="16">
        <v>4842.3</v>
      </c>
      <c r="AF8" s="16">
        <v>6255.8</v>
      </c>
      <c r="AG8" s="15">
        <v>8197.5</v>
      </c>
      <c r="AH8" s="15">
        <v>9715.7999999999993</v>
      </c>
      <c r="AI8" s="16">
        <v>11677</v>
      </c>
      <c r="AJ8" s="15">
        <v>13933.4</v>
      </c>
      <c r="AK8" s="35">
        <v>21391.3</v>
      </c>
    </row>
    <row r="9" spans="1:37" s="7" customFormat="1" ht="12" x14ac:dyDescent="0.25">
      <c r="A9" s="14" t="s">
        <v>21</v>
      </c>
      <c r="B9" s="15">
        <v>1829.3</v>
      </c>
      <c r="C9" s="15">
        <v>1829.2</v>
      </c>
      <c r="D9" s="15">
        <v>1486.4</v>
      </c>
      <c r="E9" s="16">
        <v>1486.4</v>
      </c>
      <c r="F9" s="16">
        <v>1486.4</v>
      </c>
      <c r="G9" s="17">
        <v>1486.4</v>
      </c>
      <c r="H9" s="16">
        <v>1486.4</v>
      </c>
      <c r="I9" s="15">
        <v>1486.4</v>
      </c>
      <c r="J9" s="15">
        <v>1486.4</v>
      </c>
      <c r="K9" s="16">
        <v>1567.5</v>
      </c>
      <c r="L9" s="15">
        <v>1567.5</v>
      </c>
      <c r="M9" s="35">
        <v>1567.5</v>
      </c>
      <c r="N9" s="15">
        <v>1882.5</v>
      </c>
      <c r="O9" s="15">
        <v>1882.5</v>
      </c>
      <c r="P9" s="15">
        <v>1297.2</v>
      </c>
      <c r="Q9" s="16">
        <v>1297.2</v>
      </c>
      <c r="R9" s="16">
        <v>1297.2</v>
      </c>
      <c r="S9" s="16">
        <v>1297.2</v>
      </c>
      <c r="T9" s="15">
        <v>1297.2</v>
      </c>
      <c r="U9" s="15">
        <v>1297.2</v>
      </c>
      <c r="V9" s="16">
        <v>1297.2</v>
      </c>
      <c r="W9" s="16">
        <v>1370.9</v>
      </c>
      <c r="X9" s="15">
        <v>1370.9</v>
      </c>
      <c r="Y9" s="35">
        <v>1370.9</v>
      </c>
      <c r="Z9" s="15">
        <v>1878.8</v>
      </c>
      <c r="AA9" s="15">
        <v>1583.4</v>
      </c>
      <c r="AB9" s="15">
        <v>1583.4</v>
      </c>
      <c r="AC9" s="16">
        <v>1583.4</v>
      </c>
      <c r="AD9" s="16">
        <v>1583.4</v>
      </c>
      <c r="AE9" s="16">
        <v>1583.4</v>
      </c>
      <c r="AF9" s="16">
        <v>1583.4</v>
      </c>
      <c r="AG9" s="15">
        <v>1583.4</v>
      </c>
      <c r="AH9" s="15">
        <v>1583.4</v>
      </c>
      <c r="AI9" s="16">
        <v>1583.4</v>
      </c>
      <c r="AJ9" s="15">
        <v>1583.4</v>
      </c>
      <c r="AK9" s="35">
        <v>1621.3</v>
      </c>
    </row>
    <row r="10" spans="1:37" s="7" customFormat="1" ht="12" x14ac:dyDescent="0.25">
      <c r="A10" s="8" t="s">
        <v>22</v>
      </c>
      <c r="B10" s="9">
        <f>SUM(B11:B15)</f>
        <v>2955.7000000000003</v>
      </c>
      <c r="C10" s="9">
        <f>SUM(C11:C15)</f>
        <v>6156.8</v>
      </c>
      <c r="D10" s="9">
        <v>10883.9</v>
      </c>
      <c r="E10" s="9">
        <v>14558.3</v>
      </c>
      <c r="F10" s="9">
        <v>18501.400000000001</v>
      </c>
      <c r="G10" s="9">
        <v>24953.9</v>
      </c>
      <c r="H10" s="9">
        <v>28349.200000000001</v>
      </c>
      <c r="I10" s="9">
        <v>32383.599999999999</v>
      </c>
      <c r="J10" s="9">
        <v>37568.6</v>
      </c>
      <c r="K10" s="9">
        <v>41912.9</v>
      </c>
      <c r="L10" s="9">
        <v>46626.2</v>
      </c>
      <c r="M10" s="10">
        <f>SUM(M11:M15)</f>
        <v>53254.099999999991</v>
      </c>
      <c r="N10" s="9">
        <f>SUM(N11:N15)</f>
        <v>2932.3999999999996</v>
      </c>
      <c r="O10" s="9">
        <f>SUM(O11:O15)</f>
        <v>6451.1</v>
      </c>
      <c r="P10" s="9">
        <v>10542.7</v>
      </c>
      <c r="Q10" s="9">
        <f>SUM(Q11:Q15)</f>
        <v>15099.100000000002</v>
      </c>
      <c r="R10" s="9">
        <v>19693.599999999999</v>
      </c>
      <c r="S10" s="9">
        <v>26189.3</v>
      </c>
      <c r="T10" s="9">
        <v>30818.3</v>
      </c>
      <c r="U10" s="9">
        <v>35390.1</v>
      </c>
      <c r="V10" s="9">
        <v>40835.5</v>
      </c>
      <c r="W10" s="9">
        <f>SUM(W11:W15)</f>
        <v>45553.3</v>
      </c>
      <c r="X10" s="9">
        <v>50405.599999999999</v>
      </c>
      <c r="Y10" s="10">
        <v>60475.5</v>
      </c>
      <c r="Z10" s="9">
        <f>SUM(Z11:Z15)</f>
        <v>3450</v>
      </c>
      <c r="AA10" s="9">
        <f>SUM(AA11:AA15)</f>
        <v>8131.0999999999995</v>
      </c>
      <c r="AB10" s="9">
        <f>SUM(AB11:AB15)</f>
        <v>12300.800000000001</v>
      </c>
      <c r="AC10" s="9">
        <v>18169.8</v>
      </c>
      <c r="AD10" s="9">
        <v>22607.200000000001</v>
      </c>
      <c r="AE10" s="9">
        <v>30027.599999999999</v>
      </c>
      <c r="AF10" s="9">
        <f>SUM(AF11:AF15)</f>
        <v>34077.499999999993</v>
      </c>
      <c r="AG10" s="9">
        <f>SUM(AG11:AG15)</f>
        <v>39461.799999999996</v>
      </c>
      <c r="AH10" s="9">
        <f>SUM(AH11:AH15)</f>
        <v>45904.7</v>
      </c>
      <c r="AI10" s="9">
        <v>51513.4</v>
      </c>
      <c r="AJ10" s="9">
        <v>58222.7</v>
      </c>
      <c r="AK10" s="10">
        <v>68499.7</v>
      </c>
    </row>
    <row r="11" spans="1:37" s="7" customFormat="1" ht="12" x14ac:dyDescent="0.25">
      <c r="A11" s="14" t="s">
        <v>23</v>
      </c>
      <c r="B11" s="15">
        <v>2914</v>
      </c>
      <c r="C11" s="15">
        <v>6194.7</v>
      </c>
      <c r="D11" s="15">
        <v>10527.5</v>
      </c>
      <c r="E11" s="16">
        <v>13713.3</v>
      </c>
      <c r="F11" s="16">
        <v>16804.099999999999</v>
      </c>
      <c r="G11" s="17">
        <v>22101.7</v>
      </c>
      <c r="H11" s="16">
        <v>25645.8</v>
      </c>
      <c r="I11" s="15">
        <v>29098.3</v>
      </c>
      <c r="J11" s="15">
        <v>34065.199999999997</v>
      </c>
      <c r="K11" s="16">
        <v>37690.9</v>
      </c>
      <c r="L11" s="15">
        <v>42141.4</v>
      </c>
      <c r="M11" s="35">
        <v>50445.599999999999</v>
      </c>
      <c r="N11" s="15">
        <v>2709.1</v>
      </c>
      <c r="O11" s="15">
        <v>6010.3</v>
      </c>
      <c r="P11" s="15">
        <v>9573</v>
      </c>
      <c r="Q11" s="16">
        <v>14029.7</v>
      </c>
      <c r="R11" s="16">
        <v>17654.099999999999</v>
      </c>
      <c r="S11" s="16">
        <v>23427.599999999999</v>
      </c>
      <c r="T11" s="15">
        <v>27349</v>
      </c>
      <c r="U11" s="15">
        <v>31272.2</v>
      </c>
      <c r="V11" s="16">
        <v>36437.4</v>
      </c>
      <c r="W11" s="16">
        <v>40947.800000000003</v>
      </c>
      <c r="X11" s="15">
        <v>45599.7</v>
      </c>
      <c r="Y11" s="35">
        <v>56229.9</v>
      </c>
      <c r="Z11" s="15">
        <v>3200.5</v>
      </c>
      <c r="AA11" s="15">
        <v>7151.7</v>
      </c>
      <c r="AB11" s="15">
        <v>10834.2</v>
      </c>
      <c r="AC11" s="16">
        <v>15988.3</v>
      </c>
      <c r="AD11" s="16">
        <v>20347.599999999999</v>
      </c>
      <c r="AE11" s="16">
        <v>26602.3</v>
      </c>
      <c r="AF11" s="16">
        <v>30782.9</v>
      </c>
      <c r="AG11" s="15">
        <v>35827.5</v>
      </c>
      <c r="AH11" s="15">
        <v>41457.699999999997</v>
      </c>
      <c r="AI11" s="16">
        <v>46439.6</v>
      </c>
      <c r="AJ11" s="15">
        <v>51810.2</v>
      </c>
      <c r="AK11" s="35">
        <v>62331</v>
      </c>
    </row>
    <row r="12" spans="1:37" s="7" customFormat="1" ht="12" x14ac:dyDescent="0.25">
      <c r="A12" s="14" t="s">
        <v>25</v>
      </c>
      <c r="B12" s="15">
        <v>-33.700000000000003</v>
      </c>
      <c r="C12" s="15">
        <v>28.5</v>
      </c>
      <c r="D12" s="15">
        <v>211.4</v>
      </c>
      <c r="E12" s="16">
        <v>752.9</v>
      </c>
      <c r="F12" s="16">
        <v>1130.9000000000001</v>
      </c>
      <c r="G12" s="17">
        <v>2236.6</v>
      </c>
      <c r="H12" s="16">
        <v>2252.4</v>
      </c>
      <c r="I12" s="15">
        <v>2440.1999999999998</v>
      </c>
      <c r="J12" s="15">
        <v>2456.8000000000002</v>
      </c>
      <c r="K12" s="16">
        <v>2903.2</v>
      </c>
      <c r="L12" s="15">
        <v>3024.2</v>
      </c>
      <c r="M12" s="35">
        <v>2070.6</v>
      </c>
      <c r="N12" s="15">
        <v>6.2</v>
      </c>
      <c r="O12" s="15">
        <v>46.6</v>
      </c>
      <c r="P12" s="15">
        <v>120.7</v>
      </c>
      <c r="Q12" s="16">
        <v>194</v>
      </c>
      <c r="R12" s="16">
        <v>562.29999999999995</v>
      </c>
      <c r="S12" s="16">
        <v>747.8</v>
      </c>
      <c r="T12" s="15">
        <v>777.8</v>
      </c>
      <c r="U12" s="15">
        <v>1155</v>
      </c>
      <c r="V12" s="16">
        <v>1452.3</v>
      </c>
      <c r="W12" s="16">
        <v>1508.4</v>
      </c>
      <c r="X12" s="15">
        <v>1555.5</v>
      </c>
      <c r="Y12" s="35">
        <v>2499.6999999999998</v>
      </c>
      <c r="Z12" s="15">
        <v>84</v>
      </c>
      <c r="AA12" s="15">
        <v>408.2</v>
      </c>
      <c r="AB12" s="15">
        <v>621.9</v>
      </c>
      <c r="AC12" s="16">
        <v>1087.5</v>
      </c>
      <c r="AD12" s="16">
        <v>1085.2</v>
      </c>
      <c r="AE12" s="16">
        <v>2067.9</v>
      </c>
      <c r="AF12" s="16">
        <v>2157.6999999999998</v>
      </c>
      <c r="AG12" s="15">
        <v>2450.6</v>
      </c>
      <c r="AH12" s="15">
        <v>2824.6</v>
      </c>
      <c r="AI12" s="16">
        <v>3451.5</v>
      </c>
      <c r="AJ12" s="15">
        <v>4520.5</v>
      </c>
      <c r="AK12" s="35">
        <v>5153.6000000000004</v>
      </c>
    </row>
    <row r="13" spans="1:37" s="7" customFormat="1" ht="12" x14ac:dyDescent="0.25">
      <c r="A13" s="14" t="s">
        <v>26</v>
      </c>
      <c r="B13" s="15">
        <v>258.39999999999998</v>
      </c>
      <c r="C13" s="15">
        <v>172.1</v>
      </c>
      <c r="D13" s="15">
        <v>472.8</v>
      </c>
      <c r="E13" s="16">
        <v>487.5</v>
      </c>
      <c r="F13" s="16">
        <v>907.9</v>
      </c>
      <c r="G13" s="17">
        <v>942.1</v>
      </c>
      <c r="H13" s="16">
        <v>912.7</v>
      </c>
      <c r="I13" s="15">
        <v>1406.5</v>
      </c>
      <c r="J13" s="15">
        <v>1395.7</v>
      </c>
      <c r="K13" s="16">
        <v>1742.7</v>
      </c>
      <c r="L13" s="15">
        <v>1972</v>
      </c>
      <c r="M13" s="35">
        <v>1623.6</v>
      </c>
      <c r="N13" s="15">
        <v>154.1</v>
      </c>
      <c r="O13" s="15">
        <v>410.6</v>
      </c>
      <c r="P13" s="15">
        <v>557.6</v>
      </c>
      <c r="Q13" s="16">
        <v>796.7</v>
      </c>
      <c r="R13" s="16">
        <v>976.4</v>
      </c>
      <c r="S13" s="16">
        <v>1548.4</v>
      </c>
      <c r="T13" s="15">
        <v>2341</v>
      </c>
      <c r="U13" s="15">
        <v>2409.4</v>
      </c>
      <c r="V13" s="16">
        <v>2424.5</v>
      </c>
      <c r="W13" s="16">
        <v>2511.6</v>
      </c>
      <c r="X13" s="15">
        <v>2675</v>
      </c>
      <c r="Y13" s="35">
        <v>1605.9</v>
      </c>
      <c r="Z13" s="15">
        <v>213.8</v>
      </c>
      <c r="AA13" s="15">
        <v>418.3</v>
      </c>
      <c r="AB13" s="15">
        <v>775.7</v>
      </c>
      <c r="AC13" s="16">
        <v>999.6</v>
      </c>
      <c r="AD13" s="16">
        <v>918.1</v>
      </c>
      <c r="AE13" s="16">
        <v>1014.8</v>
      </c>
      <c r="AF13" s="16">
        <v>819.2</v>
      </c>
      <c r="AG13" s="15">
        <v>945.2</v>
      </c>
      <c r="AH13" s="15">
        <v>1321.5</v>
      </c>
      <c r="AI13" s="16">
        <v>1240.0999999999999</v>
      </c>
      <c r="AJ13" s="15">
        <v>1360.5</v>
      </c>
      <c r="AK13" s="35">
        <v>855.9</v>
      </c>
    </row>
    <row r="14" spans="1:37" s="7" customFormat="1" ht="12" x14ac:dyDescent="0.25">
      <c r="A14" s="14" t="s">
        <v>27</v>
      </c>
      <c r="B14" s="15">
        <v>-142</v>
      </c>
      <c r="C14" s="15">
        <v>-298.89999999999998</v>
      </c>
      <c r="D14" s="15">
        <v>-369.6</v>
      </c>
      <c r="E14" s="16">
        <v>-470</v>
      </c>
      <c r="F14" s="16">
        <v>-389.7</v>
      </c>
      <c r="G14" s="17">
        <v>-350.3</v>
      </c>
      <c r="H14" s="16">
        <v>-503.7</v>
      </c>
      <c r="I14" s="15">
        <v>-568.9</v>
      </c>
      <c r="J14" s="15">
        <v>-363.3</v>
      </c>
      <c r="K14" s="16">
        <v>-415.8</v>
      </c>
      <c r="L14" s="15">
        <v>-495</v>
      </c>
      <c r="M14" s="35">
        <v>-840.9</v>
      </c>
      <c r="N14" s="15">
        <v>-97.7</v>
      </c>
      <c r="O14" s="15">
        <v>-82.1</v>
      </c>
      <c r="P14" s="15">
        <v>26</v>
      </c>
      <c r="Q14" s="16">
        <v>23.7</v>
      </c>
      <c r="R14" s="16">
        <v>201.1</v>
      </c>
      <c r="S14" s="16">
        <v>330.9</v>
      </c>
      <c r="T14" s="15">
        <v>211.1</v>
      </c>
      <c r="U14" s="15">
        <v>164.5</v>
      </c>
      <c r="V14" s="16">
        <v>333.5</v>
      </c>
      <c r="W14" s="16">
        <v>443.4</v>
      </c>
      <c r="X14" s="15">
        <v>423.7</v>
      </c>
      <c r="Y14" s="35">
        <v>135.9</v>
      </c>
      <c r="Z14" s="15">
        <v>-73.3</v>
      </c>
      <c r="AA14" s="15">
        <v>71.400000000000006</v>
      </c>
      <c r="AB14" s="15">
        <v>1.6</v>
      </c>
      <c r="AC14" s="16">
        <v>55.8</v>
      </c>
      <c r="AD14" s="16">
        <v>142.1</v>
      </c>
      <c r="AE14" s="16">
        <v>279.7</v>
      </c>
      <c r="AF14" s="16">
        <v>201.5</v>
      </c>
      <c r="AG14" s="15">
        <v>195</v>
      </c>
      <c r="AH14" s="15">
        <v>256.89999999999998</v>
      </c>
      <c r="AI14" s="16">
        <v>320.7</v>
      </c>
      <c r="AJ14" s="15">
        <v>420.4</v>
      </c>
      <c r="AK14" s="35">
        <v>164.5</v>
      </c>
    </row>
    <row r="15" spans="1:37" s="7" customFormat="1" ht="12" x14ac:dyDescent="0.25">
      <c r="A15" s="14" t="s">
        <v>28</v>
      </c>
      <c r="B15" s="15">
        <v>-41</v>
      </c>
      <c r="C15" s="15">
        <v>60.4</v>
      </c>
      <c r="D15" s="15">
        <v>41.8</v>
      </c>
      <c r="E15" s="16">
        <v>74.599999999999994</v>
      </c>
      <c r="F15" s="16">
        <v>48.2</v>
      </c>
      <c r="G15" s="17">
        <v>23.8</v>
      </c>
      <c r="H15" s="16">
        <v>42</v>
      </c>
      <c r="I15" s="15">
        <v>7.5</v>
      </c>
      <c r="J15" s="15">
        <v>14.2</v>
      </c>
      <c r="K15" s="16">
        <v>-8.1</v>
      </c>
      <c r="L15" s="15">
        <v>-16.399999999999999</v>
      </c>
      <c r="M15" s="35">
        <v>-44.8</v>
      </c>
      <c r="N15" s="15">
        <v>160.69999999999999</v>
      </c>
      <c r="O15" s="15">
        <v>65.7</v>
      </c>
      <c r="P15" s="15">
        <v>265.39999999999998</v>
      </c>
      <c r="Q15" s="16">
        <v>55</v>
      </c>
      <c r="R15" s="16">
        <v>299.7</v>
      </c>
      <c r="S15" s="16">
        <v>134.6</v>
      </c>
      <c r="T15" s="15">
        <v>139.4</v>
      </c>
      <c r="U15" s="15">
        <v>389</v>
      </c>
      <c r="V15" s="16">
        <v>187.8</v>
      </c>
      <c r="W15" s="16">
        <v>142.1</v>
      </c>
      <c r="X15" s="15">
        <v>151.69999999999999</v>
      </c>
      <c r="Y15" s="35">
        <v>4.0999999999999996</v>
      </c>
      <c r="Z15" s="15">
        <v>25</v>
      </c>
      <c r="AA15" s="15">
        <v>81.5</v>
      </c>
      <c r="AB15" s="15">
        <v>67.400000000000006</v>
      </c>
      <c r="AC15" s="16">
        <v>38.6</v>
      </c>
      <c r="AD15" s="16">
        <v>114.2</v>
      </c>
      <c r="AE15" s="16">
        <v>62.9</v>
      </c>
      <c r="AF15" s="16">
        <v>116.2</v>
      </c>
      <c r="AG15" s="15">
        <v>43.5</v>
      </c>
      <c r="AH15" s="15">
        <v>44</v>
      </c>
      <c r="AI15" s="16">
        <v>61.5</v>
      </c>
      <c r="AJ15" s="15">
        <v>111.1</v>
      </c>
      <c r="AK15" s="35">
        <v>-5.3</v>
      </c>
    </row>
    <row r="16" spans="1:37" s="7" customFormat="1" ht="12" x14ac:dyDescent="0.25">
      <c r="A16" s="8" t="s">
        <v>29</v>
      </c>
      <c r="B16" s="24">
        <f>SUM(B10-B6)</f>
        <v>-11.999999999999545</v>
      </c>
      <c r="C16" s="24">
        <f>SUM(C10-C6)</f>
        <v>-96.699999999999818</v>
      </c>
      <c r="D16" s="24">
        <v>-3657.5</v>
      </c>
      <c r="E16" s="24">
        <v>-4209.7</v>
      </c>
      <c r="F16" s="24">
        <v>-5217.3999999999996</v>
      </c>
      <c r="G16" s="24">
        <v>-4067.8</v>
      </c>
      <c r="H16" s="24">
        <v>-6311.9</v>
      </c>
      <c r="I16" s="24">
        <v>-6369.7</v>
      </c>
      <c r="J16" s="24">
        <v>-7602.5000000000073</v>
      </c>
      <c r="K16" s="24">
        <v>-9376.5</v>
      </c>
      <c r="L16" s="24">
        <v>-11326.4</v>
      </c>
      <c r="M16" s="25">
        <f>SUM(M10-M6)</f>
        <v>-18339.000000000015</v>
      </c>
      <c r="N16" s="24">
        <f>SUM(N10-N6)</f>
        <v>-292.80000000000018</v>
      </c>
      <c r="O16" s="24">
        <f>SUM(O10-O6)</f>
        <v>-263.39999999999964</v>
      </c>
      <c r="P16" s="24">
        <v>-3453.5</v>
      </c>
      <c r="Q16" s="24">
        <f>SUM(Q10-Q6)</f>
        <v>-3756</v>
      </c>
      <c r="R16" s="24">
        <v>-3567.4</v>
      </c>
      <c r="S16" s="24">
        <v>-4213.2</v>
      </c>
      <c r="T16" s="24">
        <v>-4135.3</v>
      </c>
      <c r="U16" s="24">
        <v>-3023.1</v>
      </c>
      <c r="V16" s="24">
        <v>-3141.6999999999898</v>
      </c>
      <c r="W16" s="24">
        <f>SUM(W10-W6)</f>
        <v>-5163.6999999999971</v>
      </c>
      <c r="X16" s="24">
        <v>-7325.6000000000131</v>
      </c>
      <c r="Y16" s="25">
        <v>-12577.3</v>
      </c>
      <c r="Z16" s="24">
        <f>SUM(Z10-Z6)</f>
        <v>578</v>
      </c>
      <c r="AA16" s="24">
        <f>SUM(AA10-AA6)</f>
        <v>-1090.7000000000016</v>
      </c>
      <c r="AB16" s="24">
        <f>SUM(AB10-AB6)</f>
        <v>-2945.1999999999989</v>
      </c>
      <c r="AC16" s="24">
        <v>-2563.0000000000073</v>
      </c>
      <c r="AD16" s="24">
        <v>-2087.1000000000058</v>
      </c>
      <c r="AE16" s="24">
        <v>-1945.4</v>
      </c>
      <c r="AF16" s="24">
        <f>SUM(AF10-AF6)</f>
        <v>-2925.6000000000131</v>
      </c>
      <c r="AG16" s="24">
        <f>SUM(AG10-AG6)</f>
        <v>-3140.6000000000058</v>
      </c>
      <c r="AH16" s="24">
        <f>SUM(AH10-AH6)</f>
        <v>-3245.8000000000102</v>
      </c>
      <c r="AI16" s="24">
        <v>-3415.9000000000087</v>
      </c>
      <c r="AJ16" s="24">
        <v>-4759.0000000000073</v>
      </c>
      <c r="AK16" s="25">
        <v>-12662.8</v>
      </c>
    </row>
    <row r="17" spans="1:37" s="7" customFormat="1" ht="12" x14ac:dyDescent="0.25">
      <c r="A17" s="8" t="s">
        <v>30</v>
      </c>
      <c r="B17" s="29">
        <f>B18+B26</f>
        <v>12</v>
      </c>
      <c r="C17" s="29">
        <f>C18+C26</f>
        <v>96.700000000000045</v>
      </c>
      <c r="D17" s="29">
        <v>3657.5</v>
      </c>
      <c r="E17" s="29">
        <v>4209.7</v>
      </c>
      <c r="F17" s="29">
        <v>5217.3999999999996</v>
      </c>
      <c r="G17" s="29">
        <v>4067.8</v>
      </c>
      <c r="H17" s="29">
        <v>6311.9</v>
      </c>
      <c r="I17" s="29">
        <v>6369.7</v>
      </c>
      <c r="J17" s="29">
        <v>7602.5</v>
      </c>
      <c r="K17" s="29">
        <v>9376.5</v>
      </c>
      <c r="L17" s="29">
        <v>11326.4</v>
      </c>
      <c r="M17" s="30">
        <f>M18+M26</f>
        <v>18339</v>
      </c>
      <c r="N17" s="29">
        <f>N18+N26</f>
        <v>292.8</v>
      </c>
      <c r="O17" s="29">
        <f>O18+O26</f>
        <v>263.40000000000009</v>
      </c>
      <c r="P17" s="29">
        <v>3453.5</v>
      </c>
      <c r="Q17" s="29">
        <f>Q18+Q26</f>
        <v>3756</v>
      </c>
      <c r="R17" s="29">
        <v>3567.4</v>
      </c>
      <c r="S17" s="29">
        <f>S18+S26</f>
        <v>4213.2</v>
      </c>
      <c r="T17" s="29">
        <v>4135.3</v>
      </c>
      <c r="U17" s="29">
        <v>3023.1</v>
      </c>
      <c r="V17" s="29">
        <v>3141.7</v>
      </c>
      <c r="W17" s="29">
        <f>W18+W26</f>
        <v>5163.7000000000007</v>
      </c>
      <c r="X17" s="29">
        <v>7325.6</v>
      </c>
      <c r="Y17" s="30">
        <v>12577.338</v>
      </c>
      <c r="Z17" s="29">
        <f>Z18+Z26</f>
        <v>-577.99999999999989</v>
      </c>
      <c r="AA17" s="29">
        <f>AA18+AA26</f>
        <v>1090.7</v>
      </c>
      <c r="AB17" s="29">
        <f>AB18+AB26</f>
        <v>2945.2000000000003</v>
      </c>
      <c r="AC17" s="29">
        <v>2563</v>
      </c>
      <c r="AD17" s="29">
        <v>2087.1</v>
      </c>
      <c r="AE17" s="29">
        <v>1945.4</v>
      </c>
      <c r="AF17" s="29">
        <f>AF18+AF26</f>
        <v>2925.6</v>
      </c>
      <c r="AG17" s="29">
        <f>AG18+AG26</f>
        <v>3140.6000000000004</v>
      </c>
      <c r="AH17" s="29">
        <f>AH18+AH26</f>
        <v>3245.8</v>
      </c>
      <c r="AI17" s="29">
        <v>3415.9</v>
      </c>
      <c r="AJ17" s="29">
        <v>4759</v>
      </c>
      <c r="AK17" s="30">
        <v>12662.8</v>
      </c>
    </row>
    <row r="18" spans="1:37" s="7" customFormat="1" ht="12" x14ac:dyDescent="0.25">
      <c r="A18" s="14" t="s">
        <v>31</v>
      </c>
      <c r="B18" s="15">
        <f>SUM(B20+B21+B22+B24+B25)</f>
        <v>-309</v>
      </c>
      <c r="C18" s="15">
        <f>SUM(C20+C21+C22+C24+C25)</f>
        <v>-644.79999999999995</v>
      </c>
      <c r="D18" s="15">
        <v>2273.5</v>
      </c>
      <c r="E18" s="15">
        <v>2697.8</v>
      </c>
      <c r="F18" s="15">
        <v>3293.2</v>
      </c>
      <c r="G18" s="15">
        <v>1902.1</v>
      </c>
      <c r="H18" s="15">
        <v>3886.6</v>
      </c>
      <c r="I18" s="15">
        <v>3737</v>
      </c>
      <c r="J18" s="15">
        <v>4731</v>
      </c>
      <c r="K18" s="15">
        <v>6383.6</v>
      </c>
      <c r="L18" s="15">
        <v>7939.5</v>
      </c>
      <c r="M18" s="18">
        <f>SUM(M20+M21+M22+M23+M24+M25)</f>
        <v>13868</v>
      </c>
      <c r="N18" s="15">
        <f>SUM(N20+N21+N22+N24+N25)</f>
        <v>89.8</v>
      </c>
      <c r="O18" s="15">
        <f>SUM(O20+O21+O22+O24+O25)</f>
        <v>-528.29999999999995</v>
      </c>
      <c r="P18" s="15">
        <v>2650.4</v>
      </c>
      <c r="Q18" s="15">
        <f>SUM(Q20:Q25)</f>
        <v>2413.6</v>
      </c>
      <c r="R18" s="15">
        <v>2170.6</v>
      </c>
      <c r="S18" s="15">
        <f>SUM(S20+S21+S22+S23+S24+S25)</f>
        <v>2620.1</v>
      </c>
      <c r="T18" s="15">
        <v>2122.8000000000002</v>
      </c>
      <c r="U18" s="15">
        <v>903.6</v>
      </c>
      <c r="V18" s="15">
        <v>904.8</v>
      </c>
      <c r="W18" s="15">
        <f>SUM(W20+W21+W22+W23+W24+W25)</f>
        <v>2788.8</v>
      </c>
      <c r="X18" s="15">
        <v>4790.1000000000004</v>
      </c>
      <c r="Y18" s="18">
        <v>8274.9380000000001</v>
      </c>
      <c r="Z18" s="15">
        <f>SUM(Z20+Z21+Z22+Z24+Z25)</f>
        <v>-735.09999999999991</v>
      </c>
      <c r="AA18" s="15">
        <f>SUM(AA20+AA21+AA23+AA24+AA25)</f>
        <v>770.1</v>
      </c>
      <c r="AB18" s="15">
        <f>SUM(AB20+AB21+AB22+AB23+AB24+AB25)</f>
        <v>2194.2000000000003</v>
      </c>
      <c r="AC18" s="15">
        <v>1706.2</v>
      </c>
      <c r="AD18" s="15">
        <v>1040.3</v>
      </c>
      <c r="AE18" s="15">
        <v>-4740.8</v>
      </c>
      <c r="AF18" s="15">
        <f>SUM(AF20+AF21+AF22+AF23+AF24+AF25)</f>
        <v>-3941.9</v>
      </c>
      <c r="AG18" s="15">
        <f>SUM(AG20+AG21+AG22+AG23+AG24+AG25)</f>
        <v>-4042.8999999999996</v>
      </c>
      <c r="AH18" s="15">
        <f>SUM(AH20+AH21+AH22+AH23+AH24+AH25)</f>
        <v>-3965.7</v>
      </c>
      <c r="AI18" s="15">
        <v>-3808.5</v>
      </c>
      <c r="AJ18" s="15">
        <v>-2461.1999999999998</v>
      </c>
      <c r="AK18" s="18">
        <v>4971</v>
      </c>
    </row>
    <row r="19" spans="1:37" s="45" customFormat="1" ht="12" x14ac:dyDescent="0.25">
      <c r="A19" s="39" t="s">
        <v>32</v>
      </c>
      <c r="B19" s="40">
        <f t="shared" ref="B19:AK19" si="0">SUM(B20:B23)</f>
        <v>0</v>
      </c>
      <c r="C19" s="40">
        <f t="shared" si="0"/>
        <v>0</v>
      </c>
      <c r="D19" s="40">
        <f t="shared" si="0"/>
        <v>0</v>
      </c>
      <c r="E19" s="40">
        <f t="shared" si="0"/>
        <v>0</v>
      </c>
      <c r="F19" s="40">
        <f t="shared" si="0"/>
        <v>0</v>
      </c>
      <c r="G19" s="40">
        <f t="shared" si="0"/>
        <v>3000</v>
      </c>
      <c r="H19" s="40">
        <f t="shared" si="0"/>
        <v>3000</v>
      </c>
      <c r="I19" s="40">
        <f t="shared" si="0"/>
        <v>3000</v>
      </c>
      <c r="J19" s="40">
        <f t="shared" si="0"/>
        <v>4460.2</v>
      </c>
      <c r="K19" s="40">
        <f t="shared" si="0"/>
        <v>6000.2000000000007</v>
      </c>
      <c r="L19" s="40">
        <f t="shared" si="0"/>
        <v>6000.2000000000007</v>
      </c>
      <c r="M19" s="41">
        <f t="shared" si="0"/>
        <v>8000.0000000000009</v>
      </c>
      <c r="N19" s="40">
        <f t="shared" si="0"/>
        <v>0</v>
      </c>
      <c r="O19" s="40">
        <f t="shared" si="0"/>
        <v>0</v>
      </c>
      <c r="P19" s="40">
        <f t="shared" si="0"/>
        <v>2000</v>
      </c>
      <c r="Q19" s="40">
        <f t="shared" si="0"/>
        <v>2000</v>
      </c>
      <c r="R19" s="40">
        <f t="shared" si="0"/>
        <v>2000</v>
      </c>
      <c r="S19" s="40">
        <f t="shared" si="0"/>
        <v>2303</v>
      </c>
      <c r="T19" s="40">
        <f t="shared" si="0"/>
        <v>2303</v>
      </c>
      <c r="U19" s="40">
        <f t="shared" si="0"/>
        <v>2303</v>
      </c>
      <c r="V19" s="40">
        <f t="shared" si="0"/>
        <v>2303</v>
      </c>
      <c r="W19" s="40">
        <f t="shared" si="0"/>
        <v>2303</v>
      </c>
      <c r="X19" s="40">
        <f t="shared" si="0"/>
        <v>2303</v>
      </c>
      <c r="Y19" s="41">
        <f t="shared" si="0"/>
        <v>8880.0380000000005</v>
      </c>
      <c r="Z19" s="40">
        <f t="shared" si="0"/>
        <v>0</v>
      </c>
      <c r="AA19" s="40">
        <f t="shared" si="0"/>
        <v>73</v>
      </c>
      <c r="AB19" s="40">
        <f t="shared" si="0"/>
        <v>473</v>
      </c>
      <c r="AC19" s="40">
        <f t="shared" si="0"/>
        <v>773</v>
      </c>
      <c r="AD19" s="40">
        <f t="shared" si="0"/>
        <v>1347.8</v>
      </c>
      <c r="AE19" s="40">
        <f t="shared" si="0"/>
        <v>1347.8</v>
      </c>
      <c r="AF19" s="40">
        <f t="shared" si="0"/>
        <v>1347.8</v>
      </c>
      <c r="AG19" s="40">
        <f t="shared" si="0"/>
        <v>1347.8</v>
      </c>
      <c r="AH19" s="40">
        <f t="shared" si="0"/>
        <v>2987.8</v>
      </c>
      <c r="AI19" s="40">
        <f t="shared" si="0"/>
        <v>3347.8</v>
      </c>
      <c r="AJ19" s="40">
        <f t="shared" si="0"/>
        <v>3347.8</v>
      </c>
      <c r="AK19" s="41">
        <f t="shared" si="0"/>
        <v>5607.8</v>
      </c>
    </row>
    <row r="20" spans="1:37" s="7" customFormat="1" ht="12" x14ac:dyDescent="0.25">
      <c r="A20" s="46" t="s">
        <v>33</v>
      </c>
      <c r="B20" s="47">
        <v>0</v>
      </c>
      <c r="C20" s="47">
        <v>0</v>
      </c>
      <c r="D20" s="47">
        <v>0</v>
      </c>
      <c r="E20" s="48">
        <v>0</v>
      </c>
      <c r="F20" s="48">
        <v>0</v>
      </c>
      <c r="G20" s="49">
        <v>1500</v>
      </c>
      <c r="H20" s="48">
        <v>1500</v>
      </c>
      <c r="I20" s="47">
        <v>1500</v>
      </c>
      <c r="J20" s="47">
        <v>1500</v>
      </c>
      <c r="K20" s="48">
        <v>1500</v>
      </c>
      <c r="L20" s="47">
        <v>1500</v>
      </c>
      <c r="M20" s="18">
        <v>1500</v>
      </c>
      <c r="N20" s="47">
        <v>0</v>
      </c>
      <c r="O20" s="47">
        <v>0</v>
      </c>
      <c r="P20" s="47">
        <v>0</v>
      </c>
      <c r="Q20" s="48">
        <v>0</v>
      </c>
      <c r="R20" s="48">
        <v>0</v>
      </c>
      <c r="S20" s="48">
        <v>0</v>
      </c>
      <c r="T20" s="47">
        <v>0</v>
      </c>
      <c r="U20" s="47">
        <v>0</v>
      </c>
      <c r="V20" s="48">
        <v>0</v>
      </c>
      <c r="W20" s="48">
        <v>0</v>
      </c>
      <c r="X20" s="48">
        <v>0</v>
      </c>
      <c r="Y20" s="18">
        <v>1768.5</v>
      </c>
      <c r="Z20" s="47">
        <v>0</v>
      </c>
      <c r="AA20" s="47">
        <v>0</v>
      </c>
      <c r="AB20" s="47">
        <v>400</v>
      </c>
      <c r="AC20" s="48">
        <v>700</v>
      </c>
      <c r="AD20" s="48">
        <v>1100</v>
      </c>
      <c r="AE20" s="48">
        <v>1100</v>
      </c>
      <c r="AF20" s="48">
        <v>1100</v>
      </c>
      <c r="AG20" s="48">
        <v>1100</v>
      </c>
      <c r="AH20" s="47">
        <v>2340</v>
      </c>
      <c r="AI20" s="48">
        <v>2700</v>
      </c>
      <c r="AJ20" s="48">
        <v>2700</v>
      </c>
      <c r="AK20" s="50">
        <v>2460</v>
      </c>
    </row>
    <row r="21" spans="1:37" s="7" customFormat="1" ht="12" x14ac:dyDescent="0.25">
      <c r="A21" s="46" t="s">
        <v>34</v>
      </c>
      <c r="B21" s="47">
        <v>0</v>
      </c>
      <c r="C21" s="47">
        <v>0</v>
      </c>
      <c r="D21" s="47">
        <v>0</v>
      </c>
      <c r="E21" s="48">
        <v>0</v>
      </c>
      <c r="F21" s="48">
        <v>0</v>
      </c>
      <c r="G21" s="49">
        <v>1082.0999999999999</v>
      </c>
      <c r="H21" s="48">
        <v>1082.0999999999999</v>
      </c>
      <c r="I21" s="47">
        <v>1082.0999999999999</v>
      </c>
      <c r="J21" s="47">
        <v>2332.1</v>
      </c>
      <c r="K21" s="48">
        <v>3872.1</v>
      </c>
      <c r="L21" s="47">
        <v>3872.1</v>
      </c>
      <c r="M21" s="69">
        <v>5372.1</v>
      </c>
      <c r="N21" s="47">
        <v>0</v>
      </c>
      <c r="O21" s="47">
        <v>0</v>
      </c>
      <c r="P21" s="47">
        <v>2000</v>
      </c>
      <c r="Q21" s="48">
        <v>2000</v>
      </c>
      <c r="R21" s="48">
        <v>2000</v>
      </c>
      <c r="S21" s="48">
        <v>2000</v>
      </c>
      <c r="T21" s="47">
        <v>2000</v>
      </c>
      <c r="U21" s="47">
        <v>2000</v>
      </c>
      <c r="V21" s="48">
        <v>2000</v>
      </c>
      <c r="W21" s="48">
        <v>2000</v>
      </c>
      <c r="X21" s="48">
        <v>2000</v>
      </c>
      <c r="Y21" s="69">
        <v>6408.5</v>
      </c>
      <c r="Z21" s="47">
        <v>0</v>
      </c>
      <c r="AA21" s="47">
        <v>0</v>
      </c>
      <c r="AB21" s="47">
        <v>0</v>
      </c>
      <c r="AC21" s="48" t="s">
        <v>35</v>
      </c>
      <c r="AD21" s="48">
        <v>0</v>
      </c>
      <c r="AE21" s="15">
        <v>0</v>
      </c>
      <c r="AF21" s="48">
        <v>0</v>
      </c>
      <c r="AG21" s="48">
        <v>0</v>
      </c>
      <c r="AH21" s="47">
        <v>0</v>
      </c>
      <c r="AI21" s="48">
        <v>0</v>
      </c>
      <c r="AJ21" s="48">
        <v>0</v>
      </c>
      <c r="AK21" s="69">
        <v>2000</v>
      </c>
    </row>
    <row r="22" spans="1:37" s="7" customFormat="1" ht="12" x14ac:dyDescent="0.25">
      <c r="A22" s="46" t="s">
        <v>36</v>
      </c>
      <c r="B22" s="47">
        <v>0</v>
      </c>
      <c r="C22" s="47">
        <v>0</v>
      </c>
      <c r="D22" s="47">
        <v>0</v>
      </c>
      <c r="E22" s="48">
        <v>0</v>
      </c>
      <c r="F22" s="48">
        <v>0</v>
      </c>
      <c r="G22" s="49">
        <v>0</v>
      </c>
      <c r="H22" s="48">
        <v>0</v>
      </c>
      <c r="I22" s="47">
        <v>0</v>
      </c>
      <c r="J22" s="47">
        <v>0</v>
      </c>
      <c r="K22" s="48">
        <v>0</v>
      </c>
      <c r="L22" s="47">
        <v>0</v>
      </c>
      <c r="M22" s="69">
        <v>499.8</v>
      </c>
      <c r="N22" s="47">
        <v>0</v>
      </c>
      <c r="O22" s="47">
        <v>0</v>
      </c>
      <c r="P22" s="47">
        <v>0</v>
      </c>
      <c r="Q22" s="48">
        <v>0</v>
      </c>
      <c r="R22" s="48" t="s">
        <v>35</v>
      </c>
      <c r="S22" s="48">
        <v>0</v>
      </c>
      <c r="T22" s="47">
        <v>0</v>
      </c>
      <c r="U22" s="47">
        <v>0</v>
      </c>
      <c r="V22" s="48">
        <v>0</v>
      </c>
      <c r="W22" s="48">
        <v>0</v>
      </c>
      <c r="X22" s="48">
        <v>0</v>
      </c>
      <c r="Y22" s="69">
        <v>400</v>
      </c>
      <c r="Z22" s="47">
        <v>0</v>
      </c>
      <c r="AA22" s="47">
        <v>0</v>
      </c>
      <c r="AB22" s="47">
        <v>0</v>
      </c>
      <c r="AC22" s="48">
        <v>0</v>
      </c>
      <c r="AD22" s="48">
        <v>0</v>
      </c>
      <c r="AE22" s="48">
        <v>0</v>
      </c>
      <c r="AF22" s="48">
        <v>0</v>
      </c>
      <c r="AG22" s="48">
        <v>0</v>
      </c>
      <c r="AH22" s="47">
        <v>400</v>
      </c>
      <c r="AI22" s="48">
        <v>400</v>
      </c>
      <c r="AJ22" s="48">
        <v>400</v>
      </c>
      <c r="AK22" s="69">
        <v>900</v>
      </c>
    </row>
    <row r="23" spans="1:37" s="7" customFormat="1" ht="12" x14ac:dyDescent="0.25">
      <c r="A23" s="46" t="s">
        <v>44</v>
      </c>
      <c r="B23" s="47"/>
      <c r="C23" s="47"/>
      <c r="D23" s="47"/>
      <c r="E23" s="48"/>
      <c r="F23" s="48"/>
      <c r="G23" s="49">
        <v>417.9</v>
      </c>
      <c r="H23" s="48">
        <v>417.9</v>
      </c>
      <c r="I23" s="47">
        <v>417.9</v>
      </c>
      <c r="J23" s="47">
        <v>628.1</v>
      </c>
      <c r="K23" s="48">
        <v>628.1</v>
      </c>
      <c r="L23" s="47">
        <v>628.1</v>
      </c>
      <c r="M23" s="69">
        <v>628.1</v>
      </c>
      <c r="N23" s="47">
        <v>0</v>
      </c>
      <c r="O23" s="47">
        <v>0</v>
      </c>
      <c r="P23" s="47">
        <v>0</v>
      </c>
      <c r="Q23" s="48">
        <v>0</v>
      </c>
      <c r="R23" s="48" t="s">
        <v>35</v>
      </c>
      <c r="S23" s="48">
        <v>303</v>
      </c>
      <c r="T23" s="47">
        <v>303</v>
      </c>
      <c r="U23" s="47">
        <v>303</v>
      </c>
      <c r="V23" s="48">
        <v>303</v>
      </c>
      <c r="W23" s="48">
        <v>303</v>
      </c>
      <c r="X23" s="48">
        <v>303</v>
      </c>
      <c r="Y23" s="69">
        <v>303.03800000000001</v>
      </c>
      <c r="Z23" s="47">
        <v>0</v>
      </c>
      <c r="AA23" s="47">
        <v>73</v>
      </c>
      <c r="AB23" s="47">
        <v>73</v>
      </c>
      <c r="AC23" s="48">
        <v>73</v>
      </c>
      <c r="AD23" s="48">
        <v>247.8</v>
      </c>
      <c r="AE23" s="48">
        <v>247.8</v>
      </c>
      <c r="AF23" s="48">
        <v>247.8</v>
      </c>
      <c r="AG23" s="48">
        <v>247.8</v>
      </c>
      <c r="AH23" s="47">
        <v>247.8</v>
      </c>
      <c r="AI23" s="48">
        <v>247.8</v>
      </c>
      <c r="AJ23" s="48">
        <v>247.8</v>
      </c>
      <c r="AK23" s="69">
        <v>247.8</v>
      </c>
    </row>
    <row r="24" spans="1:37" s="7" customFormat="1" ht="12" x14ac:dyDescent="0.25">
      <c r="A24" s="46" t="s">
        <v>45</v>
      </c>
      <c r="B24" s="47">
        <v>-317.89999999999998</v>
      </c>
      <c r="C24" s="47">
        <v>-663.4</v>
      </c>
      <c r="D24" s="47">
        <v>2252.3000000000002</v>
      </c>
      <c r="E24" s="48">
        <v>2677.5</v>
      </c>
      <c r="F24" s="48">
        <v>3282.9</v>
      </c>
      <c r="G24" s="49">
        <v>-1053.0999999999999</v>
      </c>
      <c r="H24" s="48">
        <v>936.7</v>
      </c>
      <c r="I24" s="47">
        <v>794.9</v>
      </c>
      <c r="J24" s="47">
        <v>333.5</v>
      </c>
      <c r="K24" s="48">
        <v>442.1</v>
      </c>
      <c r="L24" s="47">
        <v>1988.7</v>
      </c>
      <c r="M24" s="69">
        <v>5897.2</v>
      </c>
      <c r="N24" s="47">
        <v>79.8</v>
      </c>
      <c r="O24" s="47">
        <v>-547.5</v>
      </c>
      <c r="P24" s="47">
        <v>629.29999999999995</v>
      </c>
      <c r="Q24" s="48">
        <v>397.2</v>
      </c>
      <c r="R24" s="48">
        <v>152.5</v>
      </c>
      <c r="S24" s="48">
        <v>287.89999999999998</v>
      </c>
      <c r="T24" s="47">
        <v>-215.8</v>
      </c>
      <c r="U24" s="47">
        <v>-1438.6</v>
      </c>
      <c r="V24" s="48">
        <v>-1288.2</v>
      </c>
      <c r="W24" s="48">
        <v>583.5</v>
      </c>
      <c r="X24" s="47">
        <v>2409.3000000000002</v>
      </c>
      <c r="Y24" s="69">
        <v>-461.4</v>
      </c>
      <c r="Z24" s="47">
        <v>472</v>
      </c>
      <c r="AA24" s="47">
        <v>792.6</v>
      </c>
      <c r="AB24" s="47">
        <v>1910.4</v>
      </c>
      <c r="AC24" s="48">
        <v>1491.1</v>
      </c>
      <c r="AD24" s="48">
        <v>937.6</v>
      </c>
      <c r="AE24" s="48">
        <v>-4941.8</v>
      </c>
      <c r="AF24" s="48">
        <v>-4139.8</v>
      </c>
      <c r="AG24" s="47">
        <v>-4248</v>
      </c>
      <c r="AH24" s="47">
        <v>-5812.2</v>
      </c>
      <c r="AI24" s="48">
        <v>-6017.1</v>
      </c>
      <c r="AJ24" s="47">
        <v>-4697</v>
      </c>
      <c r="AK24" s="69">
        <v>-753</v>
      </c>
    </row>
    <row r="25" spans="1:37" s="7" customFormat="1" ht="12" x14ac:dyDescent="0.25">
      <c r="A25" s="46" t="s">
        <v>46</v>
      </c>
      <c r="B25" s="47">
        <v>8.9</v>
      </c>
      <c r="C25" s="47">
        <v>18.600000000000001</v>
      </c>
      <c r="D25" s="47">
        <v>21.2</v>
      </c>
      <c r="E25" s="48">
        <v>20.3</v>
      </c>
      <c r="F25" s="48">
        <v>10.3</v>
      </c>
      <c r="G25" s="49">
        <v>-44.8</v>
      </c>
      <c r="H25" s="48">
        <v>-50.1</v>
      </c>
      <c r="I25" s="47">
        <v>-57.9</v>
      </c>
      <c r="J25" s="47">
        <v>-62.7</v>
      </c>
      <c r="K25" s="48">
        <v>-58.7</v>
      </c>
      <c r="L25" s="47">
        <v>-49.4</v>
      </c>
      <c r="M25" s="69">
        <v>-29.2</v>
      </c>
      <c r="N25" s="47">
        <v>10</v>
      </c>
      <c r="O25" s="47">
        <v>19.2</v>
      </c>
      <c r="P25" s="47">
        <v>21.1</v>
      </c>
      <c r="Q25" s="48">
        <v>16.399999999999999</v>
      </c>
      <c r="R25" s="48">
        <v>18.100000000000001</v>
      </c>
      <c r="S25" s="48">
        <v>29.2</v>
      </c>
      <c r="T25" s="47">
        <v>35.6</v>
      </c>
      <c r="U25" s="47">
        <v>39.200000000000003</v>
      </c>
      <c r="V25" s="48">
        <v>-110</v>
      </c>
      <c r="W25" s="48">
        <v>-97.7</v>
      </c>
      <c r="X25" s="47">
        <v>77.8</v>
      </c>
      <c r="Y25" s="69">
        <v>-143.69999999999999</v>
      </c>
      <c r="Z25" s="47">
        <v>-1207.0999999999999</v>
      </c>
      <c r="AA25" s="47">
        <v>-95.5</v>
      </c>
      <c r="AB25" s="47">
        <v>-189.2</v>
      </c>
      <c r="AC25" s="48">
        <v>-557.9</v>
      </c>
      <c r="AD25" s="48">
        <v>-1245.0999999999999</v>
      </c>
      <c r="AE25" s="48">
        <v>-1146.8</v>
      </c>
      <c r="AF25" s="48">
        <v>-1149.9000000000001</v>
      </c>
      <c r="AG25" s="47">
        <v>-1142.7</v>
      </c>
      <c r="AH25" s="47">
        <v>-1141.3</v>
      </c>
      <c r="AI25" s="48">
        <v>-1139.2</v>
      </c>
      <c r="AJ25" s="47">
        <v>-1112</v>
      </c>
      <c r="AK25" s="69">
        <v>116.2</v>
      </c>
    </row>
    <row r="26" spans="1:37" s="7" customFormat="1" ht="12.6" thickBot="1" x14ac:dyDescent="0.3">
      <c r="A26" s="56" t="s">
        <v>47</v>
      </c>
      <c r="B26" s="57">
        <v>321</v>
      </c>
      <c r="C26" s="57">
        <v>741.5</v>
      </c>
      <c r="D26" s="57">
        <v>1384</v>
      </c>
      <c r="E26" s="58">
        <v>1511.9</v>
      </c>
      <c r="F26" s="58">
        <v>1924.2</v>
      </c>
      <c r="G26" s="59">
        <v>2165.6999999999998</v>
      </c>
      <c r="H26" s="58">
        <v>2425.3000000000002</v>
      </c>
      <c r="I26" s="57">
        <v>2632.7</v>
      </c>
      <c r="J26" s="57">
        <v>2871.5</v>
      </c>
      <c r="K26" s="58">
        <v>2992.9</v>
      </c>
      <c r="L26" s="57">
        <v>3386.9</v>
      </c>
      <c r="M26" s="70">
        <v>4471</v>
      </c>
      <c r="N26" s="57">
        <v>203</v>
      </c>
      <c r="O26" s="57">
        <v>791.7</v>
      </c>
      <c r="P26" s="57">
        <v>803.1</v>
      </c>
      <c r="Q26" s="58">
        <v>1342.4</v>
      </c>
      <c r="R26" s="58">
        <v>1396.8</v>
      </c>
      <c r="S26" s="58">
        <v>1593.1</v>
      </c>
      <c r="T26" s="57">
        <v>2012.5</v>
      </c>
      <c r="U26" s="57">
        <v>2119.5</v>
      </c>
      <c r="V26" s="58">
        <v>2236.9</v>
      </c>
      <c r="W26" s="58">
        <v>2374.9</v>
      </c>
      <c r="X26" s="57">
        <v>2535.5</v>
      </c>
      <c r="Y26" s="70">
        <v>4302.3999999999996</v>
      </c>
      <c r="Z26" s="57">
        <v>157.1</v>
      </c>
      <c r="AA26" s="57">
        <v>320.60000000000002</v>
      </c>
      <c r="AB26" s="57">
        <v>751</v>
      </c>
      <c r="AC26" s="58">
        <v>856.8</v>
      </c>
      <c r="AD26" s="58">
        <v>1046.8</v>
      </c>
      <c r="AE26" s="58">
        <v>6686.2</v>
      </c>
      <c r="AF26" s="58">
        <v>6867.5</v>
      </c>
      <c r="AG26" s="57">
        <v>7183.5</v>
      </c>
      <c r="AH26" s="57">
        <v>7211.5</v>
      </c>
      <c r="AI26" s="58">
        <v>7224.4</v>
      </c>
      <c r="AJ26" s="57">
        <v>7220.2</v>
      </c>
      <c r="AK26" s="70">
        <v>7691.8</v>
      </c>
    </row>
    <row r="27" spans="1:37" s="7" customFormat="1" ht="12.6" thickTop="1" x14ac:dyDescent="0.25">
      <c r="A27" s="71"/>
    </row>
    <row r="28" spans="1:37" s="45" customFormat="1" ht="12" x14ac:dyDescent="0.25">
      <c r="A28" s="45" t="s">
        <v>39</v>
      </c>
    </row>
    <row r="29" spans="1:37" s="45" customFormat="1" ht="12" x14ac:dyDescent="0.25">
      <c r="A29" s="72" t="s">
        <v>48</v>
      </c>
      <c r="B29" s="72"/>
    </row>
    <row r="30" spans="1:37" s="45" customFormat="1" ht="12" x14ac:dyDescent="0.25">
      <c r="A30" s="73" t="s">
        <v>40</v>
      </c>
    </row>
    <row r="31" spans="1:37" s="7" customFormat="1" ht="12" x14ac:dyDescent="0.25"/>
  </sheetData>
  <mergeCells count="7">
    <mergeCell ref="Z4:AK4"/>
    <mergeCell ref="A1:M1"/>
    <mergeCell ref="A2:M2"/>
    <mergeCell ref="A3:M3"/>
    <mergeCell ref="A4:A5"/>
    <mergeCell ref="B4:M4"/>
    <mergeCell ref="N4:Y4"/>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3"/>
  <sheetViews>
    <sheetView workbookViewId="0">
      <selection sqref="A1:M1"/>
    </sheetView>
  </sheetViews>
  <sheetFormatPr defaultRowHeight="8.4" x14ac:dyDescent="0.15"/>
  <cols>
    <col min="1" max="1" width="27.109375" style="74" customWidth="1"/>
    <col min="2" max="13" width="8.33203125" style="68" customWidth="1"/>
    <col min="14" max="256" width="9.109375" style="74"/>
    <col min="257" max="257" width="27.109375" style="74" customWidth="1"/>
    <col min="258" max="269" width="8.33203125" style="74" customWidth="1"/>
    <col min="270" max="512" width="9.109375" style="74"/>
    <col min="513" max="513" width="27.109375" style="74" customWidth="1"/>
    <col min="514" max="525" width="8.33203125" style="74" customWidth="1"/>
    <col min="526" max="768" width="9.109375" style="74"/>
    <col min="769" max="769" width="27.109375" style="74" customWidth="1"/>
    <col min="770" max="781" width="8.33203125" style="74" customWidth="1"/>
    <col min="782" max="1024" width="9.109375" style="74"/>
    <col min="1025" max="1025" width="27.109375" style="74" customWidth="1"/>
    <col min="1026" max="1037" width="8.33203125" style="74" customWidth="1"/>
    <col min="1038" max="1280" width="9.109375" style="74"/>
    <col min="1281" max="1281" width="27.109375" style="74" customWidth="1"/>
    <col min="1282" max="1293" width="8.33203125" style="74" customWidth="1"/>
    <col min="1294" max="1536" width="9.109375" style="74"/>
    <col min="1537" max="1537" width="27.109375" style="74" customWidth="1"/>
    <col min="1538" max="1549" width="8.33203125" style="74" customWidth="1"/>
    <col min="1550" max="1792" width="9.109375" style="74"/>
    <col min="1793" max="1793" width="27.109375" style="74" customWidth="1"/>
    <col min="1794" max="1805" width="8.33203125" style="74" customWidth="1"/>
    <col min="1806" max="2048" width="9.109375" style="74"/>
    <col min="2049" max="2049" width="27.109375" style="74" customWidth="1"/>
    <col min="2050" max="2061" width="8.33203125" style="74" customWidth="1"/>
    <col min="2062" max="2304" width="9.109375" style="74"/>
    <col min="2305" max="2305" width="27.109375" style="74" customWidth="1"/>
    <col min="2306" max="2317" width="8.33203125" style="74" customWidth="1"/>
    <col min="2318" max="2560" width="9.109375" style="74"/>
    <col min="2561" max="2561" width="27.109375" style="74" customWidth="1"/>
    <col min="2562" max="2573" width="8.33203125" style="74" customWidth="1"/>
    <col min="2574" max="2816" width="9.109375" style="74"/>
    <col min="2817" max="2817" width="27.109375" style="74" customWidth="1"/>
    <col min="2818" max="2829" width="8.33203125" style="74" customWidth="1"/>
    <col min="2830" max="3072" width="9.109375" style="74"/>
    <col min="3073" max="3073" width="27.109375" style="74" customWidth="1"/>
    <col min="3074" max="3085" width="8.33203125" style="74" customWidth="1"/>
    <col min="3086" max="3328" width="9.109375" style="74"/>
    <col min="3329" max="3329" width="27.109375" style="74" customWidth="1"/>
    <col min="3330" max="3341" width="8.33203125" style="74" customWidth="1"/>
    <col min="3342" max="3584" width="9.109375" style="74"/>
    <col min="3585" max="3585" width="27.109375" style="74" customWidth="1"/>
    <col min="3586" max="3597" width="8.33203125" style="74" customWidth="1"/>
    <col min="3598" max="3840" width="9.109375" style="74"/>
    <col min="3841" max="3841" width="27.109375" style="74" customWidth="1"/>
    <col min="3842" max="3853" width="8.33203125" style="74" customWidth="1"/>
    <col min="3854" max="4096" width="9.109375" style="74"/>
    <col min="4097" max="4097" width="27.109375" style="74" customWidth="1"/>
    <col min="4098" max="4109" width="8.33203125" style="74" customWidth="1"/>
    <col min="4110" max="4352" width="9.109375" style="74"/>
    <col min="4353" max="4353" width="27.109375" style="74" customWidth="1"/>
    <col min="4354" max="4365" width="8.33203125" style="74" customWidth="1"/>
    <col min="4366" max="4608" width="9.109375" style="74"/>
    <col min="4609" max="4609" width="27.109375" style="74" customWidth="1"/>
    <col min="4610" max="4621" width="8.33203125" style="74" customWidth="1"/>
    <col min="4622" max="4864" width="9.109375" style="74"/>
    <col min="4865" max="4865" width="27.109375" style="74" customWidth="1"/>
    <col min="4866" max="4877" width="8.33203125" style="74" customWidth="1"/>
    <col min="4878" max="5120" width="9.109375" style="74"/>
    <col min="5121" max="5121" width="27.109375" style="74" customWidth="1"/>
    <col min="5122" max="5133" width="8.33203125" style="74" customWidth="1"/>
    <col min="5134" max="5376" width="9.109375" style="74"/>
    <col min="5377" max="5377" width="27.109375" style="74" customWidth="1"/>
    <col min="5378" max="5389" width="8.33203125" style="74" customWidth="1"/>
    <col min="5390" max="5632" width="9.109375" style="74"/>
    <col min="5633" max="5633" width="27.109375" style="74" customWidth="1"/>
    <col min="5634" max="5645" width="8.33203125" style="74" customWidth="1"/>
    <col min="5646" max="5888" width="9.109375" style="74"/>
    <col min="5889" max="5889" width="27.109375" style="74" customWidth="1"/>
    <col min="5890" max="5901" width="8.33203125" style="74" customWidth="1"/>
    <col min="5902" max="6144" width="9.109375" style="74"/>
    <col min="6145" max="6145" width="27.109375" style="74" customWidth="1"/>
    <col min="6146" max="6157" width="8.33203125" style="74" customWidth="1"/>
    <col min="6158" max="6400" width="9.109375" style="74"/>
    <col min="6401" max="6401" width="27.109375" style="74" customWidth="1"/>
    <col min="6402" max="6413" width="8.33203125" style="74" customWidth="1"/>
    <col min="6414" max="6656" width="9.109375" style="74"/>
    <col min="6657" max="6657" width="27.109375" style="74" customWidth="1"/>
    <col min="6658" max="6669" width="8.33203125" style="74" customWidth="1"/>
    <col min="6670" max="6912" width="9.109375" style="74"/>
    <col min="6913" max="6913" width="27.109375" style="74" customWidth="1"/>
    <col min="6914" max="6925" width="8.33203125" style="74" customWidth="1"/>
    <col min="6926" max="7168" width="9.109375" style="74"/>
    <col min="7169" max="7169" width="27.109375" style="74" customWidth="1"/>
    <col min="7170" max="7181" width="8.33203125" style="74" customWidth="1"/>
    <col min="7182" max="7424" width="9.109375" style="74"/>
    <col min="7425" max="7425" width="27.109375" style="74" customWidth="1"/>
    <col min="7426" max="7437" width="8.33203125" style="74" customWidth="1"/>
    <col min="7438" max="7680" width="9.109375" style="74"/>
    <col min="7681" max="7681" width="27.109375" style="74" customWidth="1"/>
    <col min="7682" max="7693" width="8.33203125" style="74" customWidth="1"/>
    <col min="7694" max="7936" width="9.109375" style="74"/>
    <col min="7937" max="7937" width="27.109375" style="74" customWidth="1"/>
    <col min="7938" max="7949" width="8.33203125" style="74" customWidth="1"/>
    <col min="7950" max="8192" width="9.109375" style="74"/>
    <col min="8193" max="8193" width="27.109375" style="74" customWidth="1"/>
    <col min="8194" max="8205" width="8.33203125" style="74" customWidth="1"/>
    <col min="8206" max="8448" width="9.109375" style="74"/>
    <col min="8449" max="8449" width="27.109375" style="74" customWidth="1"/>
    <col min="8450" max="8461" width="8.33203125" style="74" customWidth="1"/>
    <col min="8462" max="8704" width="9.109375" style="74"/>
    <col min="8705" max="8705" width="27.109375" style="74" customWidth="1"/>
    <col min="8706" max="8717" width="8.33203125" style="74" customWidth="1"/>
    <col min="8718" max="8960" width="9.109375" style="74"/>
    <col min="8961" max="8961" width="27.109375" style="74" customWidth="1"/>
    <col min="8962" max="8973" width="8.33203125" style="74" customWidth="1"/>
    <col min="8974" max="9216" width="9.109375" style="74"/>
    <col min="9217" max="9217" width="27.109375" style="74" customWidth="1"/>
    <col min="9218" max="9229" width="8.33203125" style="74" customWidth="1"/>
    <col min="9230" max="9472" width="9.109375" style="74"/>
    <col min="9473" max="9473" width="27.109375" style="74" customWidth="1"/>
    <col min="9474" max="9485" width="8.33203125" style="74" customWidth="1"/>
    <col min="9486" max="9728" width="9.109375" style="74"/>
    <col min="9729" max="9729" width="27.109375" style="74" customWidth="1"/>
    <col min="9730" max="9741" width="8.33203125" style="74" customWidth="1"/>
    <col min="9742" max="9984" width="9.109375" style="74"/>
    <col min="9985" max="9985" width="27.109375" style="74" customWidth="1"/>
    <col min="9986" max="9997" width="8.33203125" style="74" customWidth="1"/>
    <col min="9998" max="10240" width="9.109375" style="74"/>
    <col min="10241" max="10241" width="27.109375" style="74" customWidth="1"/>
    <col min="10242" max="10253" width="8.33203125" style="74" customWidth="1"/>
    <col min="10254" max="10496" width="9.109375" style="74"/>
    <col min="10497" max="10497" width="27.109375" style="74" customWidth="1"/>
    <col min="10498" max="10509" width="8.33203125" style="74" customWidth="1"/>
    <col min="10510" max="10752" width="9.109375" style="74"/>
    <col min="10753" max="10753" width="27.109375" style="74" customWidth="1"/>
    <col min="10754" max="10765" width="8.33203125" style="74" customWidth="1"/>
    <col min="10766" max="11008" width="9.109375" style="74"/>
    <col min="11009" max="11009" width="27.109375" style="74" customWidth="1"/>
    <col min="11010" max="11021" width="8.33203125" style="74" customWidth="1"/>
    <col min="11022" max="11264" width="9.109375" style="74"/>
    <col min="11265" max="11265" width="27.109375" style="74" customWidth="1"/>
    <col min="11266" max="11277" width="8.33203125" style="74" customWidth="1"/>
    <col min="11278" max="11520" width="9.109375" style="74"/>
    <col min="11521" max="11521" width="27.109375" style="74" customWidth="1"/>
    <col min="11522" max="11533" width="8.33203125" style="74" customWidth="1"/>
    <col min="11534" max="11776" width="9.109375" style="74"/>
    <col min="11777" max="11777" width="27.109375" style="74" customWidth="1"/>
    <col min="11778" max="11789" width="8.33203125" style="74" customWidth="1"/>
    <col min="11790" max="12032" width="9.109375" style="74"/>
    <col min="12033" max="12033" width="27.109375" style="74" customWidth="1"/>
    <col min="12034" max="12045" width="8.33203125" style="74" customWidth="1"/>
    <col min="12046" max="12288" width="9.109375" style="74"/>
    <col min="12289" max="12289" width="27.109375" style="74" customWidth="1"/>
    <col min="12290" max="12301" width="8.33203125" style="74" customWidth="1"/>
    <col min="12302" max="12544" width="9.109375" style="74"/>
    <col min="12545" max="12545" width="27.109375" style="74" customWidth="1"/>
    <col min="12546" max="12557" width="8.33203125" style="74" customWidth="1"/>
    <col min="12558" max="12800" width="9.109375" style="74"/>
    <col min="12801" max="12801" width="27.109375" style="74" customWidth="1"/>
    <col min="12802" max="12813" width="8.33203125" style="74" customWidth="1"/>
    <col min="12814" max="13056" width="9.109375" style="74"/>
    <col min="13057" max="13057" width="27.109375" style="74" customWidth="1"/>
    <col min="13058" max="13069" width="8.33203125" style="74" customWidth="1"/>
    <col min="13070" max="13312" width="9.109375" style="74"/>
    <col min="13313" max="13313" width="27.109375" style="74" customWidth="1"/>
    <col min="13314" max="13325" width="8.33203125" style="74" customWidth="1"/>
    <col min="13326" max="13568" width="9.109375" style="74"/>
    <col min="13569" max="13569" width="27.109375" style="74" customWidth="1"/>
    <col min="13570" max="13581" width="8.33203125" style="74" customWidth="1"/>
    <col min="13582" max="13824" width="9.109375" style="74"/>
    <col min="13825" max="13825" width="27.109375" style="74" customWidth="1"/>
    <col min="13826" max="13837" width="8.33203125" style="74" customWidth="1"/>
    <col min="13838" max="14080" width="9.109375" style="74"/>
    <col min="14081" max="14081" width="27.109375" style="74" customWidth="1"/>
    <col min="14082" max="14093" width="8.33203125" style="74" customWidth="1"/>
    <col min="14094" max="14336" width="9.109375" style="74"/>
    <col min="14337" max="14337" width="27.109375" style="74" customWidth="1"/>
    <col min="14338" max="14349" width="8.33203125" style="74" customWidth="1"/>
    <col min="14350" max="14592" width="9.109375" style="74"/>
    <col min="14593" max="14593" width="27.109375" style="74" customWidth="1"/>
    <col min="14594" max="14605" width="8.33203125" style="74" customWidth="1"/>
    <col min="14606" max="14848" width="9.109375" style="74"/>
    <col min="14849" max="14849" width="27.109375" style="74" customWidth="1"/>
    <col min="14850" max="14861" width="8.33203125" style="74" customWidth="1"/>
    <col min="14862" max="15104" width="9.109375" style="74"/>
    <col min="15105" max="15105" width="27.109375" style="74" customWidth="1"/>
    <col min="15106" max="15117" width="8.33203125" style="74" customWidth="1"/>
    <col min="15118" max="15360" width="9.109375" style="74"/>
    <col min="15361" max="15361" width="27.109375" style="74" customWidth="1"/>
    <col min="15362" max="15373" width="8.33203125" style="74" customWidth="1"/>
    <col min="15374" max="15616" width="9.109375" style="74"/>
    <col min="15617" max="15617" width="27.109375" style="74" customWidth="1"/>
    <col min="15618" max="15629" width="8.33203125" style="74" customWidth="1"/>
    <col min="15630" max="15872" width="9.109375" style="74"/>
    <col min="15873" max="15873" width="27.109375" style="74" customWidth="1"/>
    <col min="15874" max="15885" width="8.33203125" style="74" customWidth="1"/>
    <col min="15886" max="16128" width="9.109375" style="74"/>
    <col min="16129" max="16129" width="27.109375" style="74" customWidth="1"/>
    <col min="16130" max="16141" width="8.33203125" style="74" customWidth="1"/>
    <col min="16142" max="16384" width="9.109375" style="74"/>
  </cols>
  <sheetData>
    <row r="1" spans="1:13" s="1" customFormat="1" ht="18" x14ac:dyDescent="0.35">
      <c r="A1" s="296" t="s">
        <v>158</v>
      </c>
      <c r="B1" s="297"/>
      <c r="C1" s="297"/>
      <c r="D1" s="297"/>
      <c r="E1" s="297"/>
      <c r="F1" s="297"/>
      <c r="G1" s="297"/>
      <c r="H1" s="297"/>
      <c r="I1" s="297"/>
      <c r="J1" s="297"/>
      <c r="K1" s="297"/>
      <c r="L1" s="297"/>
      <c r="M1" s="298"/>
    </row>
    <row r="2" spans="1:13" ht="15.6" x14ac:dyDescent="0.3">
      <c r="A2" s="310"/>
      <c r="B2" s="311"/>
      <c r="C2" s="311"/>
      <c r="D2" s="311"/>
      <c r="E2" s="311"/>
      <c r="F2" s="311"/>
      <c r="G2" s="311"/>
      <c r="H2" s="311"/>
      <c r="I2" s="311"/>
      <c r="J2" s="311"/>
      <c r="K2" s="311"/>
      <c r="L2" s="311"/>
      <c r="M2" s="312"/>
    </row>
    <row r="3" spans="1:13" ht="13.8" thickBot="1" x14ac:dyDescent="0.3">
      <c r="A3" s="302" t="s">
        <v>0</v>
      </c>
      <c r="B3" s="303"/>
      <c r="C3" s="303"/>
      <c r="D3" s="303"/>
      <c r="E3" s="303"/>
      <c r="F3" s="303"/>
      <c r="G3" s="303"/>
      <c r="H3" s="303"/>
      <c r="I3" s="303"/>
      <c r="J3" s="303"/>
      <c r="K3" s="303"/>
      <c r="L3" s="303"/>
      <c r="M3" s="304"/>
    </row>
    <row r="4" spans="1:13" s="3" customFormat="1" ht="12" thickTop="1" x14ac:dyDescent="0.2">
      <c r="A4" s="305" t="s">
        <v>1</v>
      </c>
      <c r="B4" s="294" t="s">
        <v>49</v>
      </c>
      <c r="C4" s="294"/>
      <c r="D4" s="294"/>
      <c r="E4" s="294"/>
      <c r="F4" s="294"/>
      <c r="G4" s="294"/>
      <c r="H4" s="294"/>
      <c r="I4" s="294"/>
      <c r="J4" s="294"/>
      <c r="K4" s="294"/>
      <c r="L4" s="294"/>
      <c r="M4" s="295"/>
    </row>
    <row r="5" spans="1:13" s="7" customFormat="1" ht="12" x14ac:dyDescent="0.25">
      <c r="A5" s="306"/>
      <c r="B5" s="4" t="s">
        <v>6</v>
      </c>
      <c r="C5" s="4" t="s">
        <v>7</v>
      </c>
      <c r="D5" s="4" t="s">
        <v>8</v>
      </c>
      <c r="E5" s="4" t="s">
        <v>9</v>
      </c>
      <c r="F5" s="4" t="s">
        <v>10</v>
      </c>
      <c r="G5" s="4" t="s">
        <v>11</v>
      </c>
      <c r="H5" s="4" t="s">
        <v>12</v>
      </c>
      <c r="I5" s="4" t="s">
        <v>13</v>
      </c>
      <c r="J5" s="4" t="s">
        <v>14</v>
      </c>
      <c r="K5" s="4" t="s">
        <v>15</v>
      </c>
      <c r="L5" s="4" t="s">
        <v>16</v>
      </c>
      <c r="M5" s="5" t="s">
        <v>17</v>
      </c>
    </row>
    <row r="6" spans="1:13" s="7" customFormat="1" ht="12" x14ac:dyDescent="0.25">
      <c r="A6" s="75" t="s">
        <v>18</v>
      </c>
      <c r="B6" s="24">
        <v>3050.4</v>
      </c>
      <c r="C6" s="24">
        <f>SUM(C7+C8+C9+C10)</f>
        <v>6841.2000000000007</v>
      </c>
      <c r="D6" s="24">
        <f>SUM(D7+D8+D9+D10)</f>
        <v>14030.699999999999</v>
      </c>
      <c r="E6" s="24">
        <f>SUM(E7:E10)</f>
        <v>21197</v>
      </c>
      <c r="F6" s="24">
        <v>27132.1</v>
      </c>
      <c r="G6" s="76">
        <v>33984.699999999997</v>
      </c>
      <c r="H6" s="77">
        <f>SUM(H7:H10)</f>
        <v>39462.999999999993</v>
      </c>
      <c r="I6" s="78">
        <f>SUM(I7:I10)</f>
        <v>46303.099999999991</v>
      </c>
      <c r="J6" s="24">
        <f>J7+J8+J9+J10</f>
        <v>53503.3</v>
      </c>
      <c r="K6" s="77">
        <v>61019.7</v>
      </c>
      <c r="L6" s="78">
        <v>68176.100000000006</v>
      </c>
      <c r="M6" s="25">
        <v>90381.1</v>
      </c>
    </row>
    <row r="7" spans="1:13" s="7" customFormat="1" ht="12" x14ac:dyDescent="0.25">
      <c r="A7" s="79" t="s">
        <v>50</v>
      </c>
      <c r="B7" s="80">
        <v>1594</v>
      </c>
      <c r="C7" s="80">
        <v>4845.6000000000004</v>
      </c>
      <c r="D7" s="80">
        <v>11518.9</v>
      </c>
      <c r="E7" s="17">
        <v>15293.6</v>
      </c>
      <c r="F7" s="17">
        <v>19911.900000000001</v>
      </c>
      <c r="G7" s="81">
        <v>24827.8</v>
      </c>
      <c r="H7" s="17">
        <v>28587.1</v>
      </c>
      <c r="I7" s="17">
        <v>33170.1</v>
      </c>
      <c r="J7" s="80">
        <v>38783</v>
      </c>
      <c r="K7" s="17">
        <v>43151.3</v>
      </c>
      <c r="L7" s="17">
        <v>48015.1</v>
      </c>
      <c r="M7" s="82">
        <v>59017.7</v>
      </c>
    </row>
    <row r="8" spans="1:13" s="7" customFormat="1" ht="12" x14ac:dyDescent="0.25">
      <c r="A8" s="79" t="s">
        <v>51</v>
      </c>
      <c r="B8" s="80">
        <v>8.8000000000000007</v>
      </c>
      <c r="C8" s="80">
        <v>229</v>
      </c>
      <c r="D8" s="80">
        <v>819.9</v>
      </c>
      <c r="E8" s="17">
        <v>1316.5</v>
      </c>
      <c r="F8" s="17">
        <v>2129.5</v>
      </c>
      <c r="G8" s="81">
        <v>3384.1</v>
      </c>
      <c r="H8" s="17">
        <v>4291.1000000000004</v>
      </c>
      <c r="I8" s="17">
        <v>5738.2</v>
      </c>
      <c r="J8" s="80">
        <v>6932.3</v>
      </c>
      <c r="K8" s="17">
        <v>8198.4</v>
      </c>
      <c r="L8" s="17">
        <v>9869.6</v>
      </c>
      <c r="M8" s="82">
        <v>16439.8</v>
      </c>
    </row>
    <row r="9" spans="1:13" s="7" customFormat="1" ht="12" x14ac:dyDescent="0.25">
      <c r="A9" s="79" t="s">
        <v>52</v>
      </c>
      <c r="B9" s="80">
        <v>56.7</v>
      </c>
      <c r="C9" s="80">
        <v>375.7</v>
      </c>
      <c r="D9" s="80">
        <v>1044.0999999999999</v>
      </c>
      <c r="E9" s="17">
        <v>3196.7</v>
      </c>
      <c r="F9" s="17">
        <v>3700.5</v>
      </c>
      <c r="G9" s="17">
        <v>4382.6000000000004</v>
      </c>
      <c r="H9" s="17">
        <v>5194.6000000000004</v>
      </c>
      <c r="I9" s="17">
        <v>6004.6</v>
      </c>
      <c r="J9" s="80">
        <v>6397.7</v>
      </c>
      <c r="K9" s="17">
        <v>8279.7000000000007</v>
      </c>
      <c r="L9" s="17">
        <v>8901.1</v>
      </c>
      <c r="M9" s="82">
        <v>13533.3</v>
      </c>
    </row>
    <row r="10" spans="1:13" s="7" customFormat="1" ht="12" x14ac:dyDescent="0.25">
      <c r="A10" s="79" t="s">
        <v>53</v>
      </c>
      <c r="B10" s="80">
        <v>1390.9</v>
      </c>
      <c r="C10" s="80">
        <v>1390.9</v>
      </c>
      <c r="D10" s="80">
        <v>647.79999999999995</v>
      </c>
      <c r="E10" s="17">
        <v>1390.2</v>
      </c>
      <c r="F10" s="17">
        <v>1390.2</v>
      </c>
      <c r="G10" s="17">
        <v>1390.2</v>
      </c>
      <c r="H10" s="17">
        <v>1390.2</v>
      </c>
      <c r="I10" s="17">
        <v>1390.2</v>
      </c>
      <c r="J10" s="80">
        <v>1390.3</v>
      </c>
      <c r="K10" s="17">
        <v>1390.3</v>
      </c>
      <c r="L10" s="17">
        <v>1390.3</v>
      </c>
      <c r="M10" s="82">
        <v>1390.3</v>
      </c>
    </row>
    <row r="11" spans="1:13" s="7" customFormat="1" ht="12" x14ac:dyDescent="0.25">
      <c r="A11" s="75" t="s">
        <v>22</v>
      </c>
      <c r="B11" s="24">
        <v>5243.2</v>
      </c>
      <c r="C11" s="24">
        <f>SUM(C12:C16)</f>
        <v>8921.4</v>
      </c>
      <c r="D11" s="24">
        <f>SUM(D12:D16)</f>
        <v>14355</v>
      </c>
      <c r="E11" s="24">
        <f>SUM(E12:E16)</f>
        <v>21146.9</v>
      </c>
      <c r="F11" s="24">
        <v>26670.3</v>
      </c>
      <c r="G11" s="24">
        <v>34539.800000000003</v>
      </c>
      <c r="H11" s="77">
        <f>SUM(H12:H16)</f>
        <v>39825.099999999991</v>
      </c>
      <c r="I11" s="78">
        <f>SUM(I12:I16)</f>
        <v>44598.799999999996</v>
      </c>
      <c r="J11" s="24">
        <f>SUM(J12:J16)</f>
        <v>52149.5</v>
      </c>
      <c r="K11" s="77">
        <v>58350.6</v>
      </c>
      <c r="L11" s="78">
        <v>65413.3</v>
      </c>
      <c r="M11" s="25">
        <v>76085.7</v>
      </c>
    </row>
    <row r="12" spans="1:13" s="7" customFormat="1" ht="12" x14ac:dyDescent="0.25">
      <c r="A12" s="79" t="s">
        <v>23</v>
      </c>
      <c r="B12" s="80">
        <v>4272.3999999999996</v>
      </c>
      <c r="C12" s="80">
        <v>7755.9</v>
      </c>
      <c r="D12" s="80">
        <v>12714.7</v>
      </c>
      <c r="E12" s="17">
        <v>16733.7</v>
      </c>
      <c r="F12" s="17">
        <v>21549.7</v>
      </c>
      <c r="G12" s="17">
        <v>29834.799999999999</v>
      </c>
      <c r="H12" s="17">
        <v>34824.6</v>
      </c>
      <c r="I12" s="17">
        <v>39438.1</v>
      </c>
      <c r="J12" s="80">
        <v>46306.1</v>
      </c>
      <c r="K12" s="17">
        <v>52144.4</v>
      </c>
      <c r="L12" s="17">
        <v>58704.6</v>
      </c>
      <c r="M12" s="82">
        <v>70122.8</v>
      </c>
    </row>
    <row r="13" spans="1:13" s="7" customFormat="1" ht="12" x14ac:dyDescent="0.25">
      <c r="A13" s="79" t="s">
        <v>54</v>
      </c>
      <c r="B13" s="80">
        <v>242.8</v>
      </c>
      <c r="C13" s="80">
        <v>677.1</v>
      </c>
      <c r="D13" s="80">
        <v>1656.9</v>
      </c>
      <c r="E13" s="17">
        <v>2960.2</v>
      </c>
      <c r="F13" s="17">
        <v>3497.4</v>
      </c>
      <c r="G13" s="17">
        <v>3659.9</v>
      </c>
      <c r="H13" s="17">
        <v>3890.1</v>
      </c>
      <c r="I13" s="17">
        <v>3976</v>
      </c>
      <c r="J13" s="80">
        <v>4143.3</v>
      </c>
      <c r="K13" s="17">
        <v>4287</v>
      </c>
      <c r="L13" s="17">
        <v>4859.2</v>
      </c>
      <c r="M13" s="82">
        <v>5246.4</v>
      </c>
    </row>
    <row r="14" spans="1:13" s="7" customFormat="1" ht="12" x14ac:dyDescent="0.25">
      <c r="A14" s="79" t="s">
        <v>55</v>
      </c>
      <c r="B14" s="80">
        <v>585</v>
      </c>
      <c r="C14" s="80">
        <f>109.7+239.9-196</f>
        <v>153.60000000000002</v>
      </c>
      <c r="D14" s="80">
        <v>-28.6</v>
      </c>
      <c r="E14" s="17">
        <v>1466.8</v>
      </c>
      <c r="F14" s="17">
        <v>1346.1</v>
      </c>
      <c r="G14" s="17">
        <v>878.6</v>
      </c>
      <c r="H14" s="17">
        <v>888</v>
      </c>
      <c r="I14" s="17">
        <v>923.7</v>
      </c>
      <c r="J14" s="80">
        <v>1227.4000000000001</v>
      </c>
      <c r="K14" s="17">
        <v>1486.6</v>
      </c>
      <c r="L14" s="17">
        <v>1306.3</v>
      </c>
      <c r="M14" s="82">
        <v>753.8</v>
      </c>
    </row>
    <row r="15" spans="1:13" s="7" customFormat="1" ht="12" x14ac:dyDescent="0.25">
      <c r="A15" s="79" t="s">
        <v>27</v>
      </c>
      <c r="B15" s="80">
        <v>-72.3</v>
      </c>
      <c r="C15" s="80">
        <v>-29.6</v>
      </c>
      <c r="D15" s="80">
        <v>-37.299999999999997</v>
      </c>
      <c r="E15" s="17">
        <v>-90.5</v>
      </c>
      <c r="F15" s="17">
        <v>7.4</v>
      </c>
      <c r="G15" s="17">
        <v>78.900000000000006</v>
      </c>
      <c r="H15" s="17">
        <v>74.2</v>
      </c>
      <c r="I15" s="17">
        <v>97.8</v>
      </c>
      <c r="J15" s="80">
        <v>360.5</v>
      </c>
      <c r="K15" s="17">
        <v>267.60000000000002</v>
      </c>
      <c r="L15" s="17">
        <v>269.2</v>
      </c>
      <c r="M15" s="82">
        <v>9.5000000000000568</v>
      </c>
    </row>
    <row r="16" spans="1:13" s="7" customFormat="1" ht="12" x14ac:dyDescent="0.25">
      <c r="A16" s="79" t="s">
        <v>56</v>
      </c>
      <c r="B16" s="80">
        <v>215.3</v>
      </c>
      <c r="C16" s="80">
        <v>364.4</v>
      </c>
      <c r="D16" s="80">
        <v>49.3</v>
      </c>
      <c r="E16" s="17">
        <v>76.7</v>
      </c>
      <c r="F16" s="17">
        <v>269.7</v>
      </c>
      <c r="G16" s="17">
        <v>87.6</v>
      </c>
      <c r="H16" s="17">
        <v>148.19999999999999</v>
      </c>
      <c r="I16" s="17">
        <v>163.19999999999999</v>
      </c>
      <c r="J16" s="80">
        <v>112.2</v>
      </c>
      <c r="K16" s="17">
        <v>165</v>
      </c>
      <c r="L16" s="17">
        <v>274</v>
      </c>
      <c r="M16" s="82">
        <v>-46.8</v>
      </c>
    </row>
    <row r="17" spans="1:13" s="7" customFormat="1" ht="12" x14ac:dyDescent="0.25">
      <c r="A17" s="83" t="s">
        <v>57</v>
      </c>
      <c r="B17" s="24">
        <v>2192.8000000000002</v>
      </c>
      <c r="C17" s="24">
        <f>SUM(C11-C6)</f>
        <v>2080.1999999999989</v>
      </c>
      <c r="D17" s="24">
        <f>SUM(D11-D6)</f>
        <v>324.30000000000109</v>
      </c>
      <c r="E17" s="24">
        <f>SUM(E11-E6)</f>
        <v>-50.099999999998545</v>
      </c>
      <c r="F17" s="24">
        <v>-461.79999999999927</v>
      </c>
      <c r="G17" s="24">
        <v>555.09999999999854</v>
      </c>
      <c r="H17" s="77">
        <f>H11-H6</f>
        <v>362.09999999999854</v>
      </c>
      <c r="I17" s="78">
        <f>I11-I6</f>
        <v>-1704.2999999999956</v>
      </c>
      <c r="J17" s="24">
        <f>J11-J6</f>
        <v>-1353.8000000000029</v>
      </c>
      <c r="K17" s="77">
        <v>-2669.1</v>
      </c>
      <c r="L17" s="78">
        <v>-2762.8</v>
      </c>
      <c r="M17" s="25">
        <v>-14295.4</v>
      </c>
    </row>
    <row r="18" spans="1:13" s="7" customFormat="1" ht="12" x14ac:dyDescent="0.25">
      <c r="A18" s="75" t="s">
        <v>58</v>
      </c>
      <c r="B18" s="77">
        <v>-2192.8000000000002</v>
      </c>
      <c r="C18" s="77">
        <f>C19+C27</f>
        <v>-2080.2000000000003</v>
      </c>
      <c r="D18" s="77">
        <f>D19+D27</f>
        <v>-324.30000000000007</v>
      </c>
      <c r="E18" s="77">
        <f>E19+E27</f>
        <v>50.100000000000023</v>
      </c>
      <c r="F18" s="77">
        <v>461.8</v>
      </c>
      <c r="G18" s="77">
        <v>-555.1</v>
      </c>
      <c r="H18" s="77">
        <f>H19+H27</f>
        <v>-362.10000000000014</v>
      </c>
      <c r="I18" s="78">
        <f>I19+I27</f>
        <v>1704.2999999999997</v>
      </c>
      <c r="J18" s="77">
        <f>J19+J27</f>
        <v>1353.7999999999997</v>
      </c>
      <c r="K18" s="77">
        <v>2669.1</v>
      </c>
      <c r="L18" s="78">
        <v>2762.8</v>
      </c>
      <c r="M18" s="84">
        <v>14295.4</v>
      </c>
    </row>
    <row r="19" spans="1:13" s="7" customFormat="1" ht="12" x14ac:dyDescent="0.25">
      <c r="A19" s="79" t="s">
        <v>59</v>
      </c>
      <c r="B19" s="80">
        <v>-2194.6999999999998</v>
      </c>
      <c r="C19" s="80">
        <f>SUM(C21+C22+C24+C25+C26)</f>
        <v>-2403.4</v>
      </c>
      <c r="D19" s="80">
        <f>SUM(D21+D22+D23+D24+D25+D26)</f>
        <v>-1087.7</v>
      </c>
      <c r="E19" s="80">
        <f>SUM(E21:E26)</f>
        <v>-903.69999999999993</v>
      </c>
      <c r="F19" s="80">
        <v>-475.6</v>
      </c>
      <c r="G19" s="80">
        <v>-1637.6</v>
      </c>
      <c r="H19" s="17">
        <f>SUM(H21:H26)</f>
        <v>-1534.3000000000002</v>
      </c>
      <c r="I19" s="17">
        <f>SUM(I21:I26)</f>
        <v>328.89999999999975</v>
      </c>
      <c r="J19" s="80">
        <f>SUM(J21:J26)</f>
        <v>-221.90000000000026</v>
      </c>
      <c r="K19" s="17">
        <v>876.9</v>
      </c>
      <c r="L19" s="17">
        <v>840.5</v>
      </c>
      <c r="M19" s="82">
        <v>12085.7</v>
      </c>
    </row>
    <row r="20" spans="1:13" s="45" customFormat="1" ht="12" x14ac:dyDescent="0.25">
      <c r="A20" s="39" t="s">
        <v>32</v>
      </c>
      <c r="B20" s="40">
        <f t="shared" ref="B20:M20" si="0">SUM(B21:B24)</f>
        <v>0</v>
      </c>
      <c r="C20" s="40">
        <f t="shared" si="0"/>
        <v>0</v>
      </c>
      <c r="D20" s="40">
        <f t="shared" si="0"/>
        <v>500</v>
      </c>
      <c r="E20" s="40">
        <f t="shared" si="0"/>
        <v>500</v>
      </c>
      <c r="F20" s="40">
        <f t="shared" si="0"/>
        <v>1350</v>
      </c>
      <c r="G20" s="40">
        <f t="shared" si="0"/>
        <v>2200</v>
      </c>
      <c r="H20" s="40">
        <f t="shared" si="0"/>
        <v>2200</v>
      </c>
      <c r="I20" s="40">
        <f t="shared" si="0"/>
        <v>2341.1999999999998</v>
      </c>
      <c r="J20" s="40">
        <f t="shared" si="0"/>
        <v>3858.1</v>
      </c>
      <c r="K20" s="40">
        <f t="shared" si="0"/>
        <v>4358.0999999999995</v>
      </c>
      <c r="L20" s="40">
        <f t="shared" si="0"/>
        <v>6858.0999999999995</v>
      </c>
      <c r="M20" s="41">
        <f t="shared" si="0"/>
        <v>8938.1</v>
      </c>
    </row>
    <row r="21" spans="1:13" s="7" customFormat="1" ht="12" x14ac:dyDescent="0.25">
      <c r="A21" s="85" t="s">
        <v>33</v>
      </c>
      <c r="B21" s="86">
        <v>0</v>
      </c>
      <c r="C21" s="86">
        <v>0</v>
      </c>
      <c r="D21" s="86">
        <v>500</v>
      </c>
      <c r="E21" s="49">
        <v>500</v>
      </c>
      <c r="F21" s="49">
        <v>1350</v>
      </c>
      <c r="G21" s="49">
        <v>2200</v>
      </c>
      <c r="H21" s="49">
        <v>2200</v>
      </c>
      <c r="I21" s="49">
        <v>2341.1999999999998</v>
      </c>
      <c r="J21" s="86">
        <v>3641.2</v>
      </c>
      <c r="K21" s="49">
        <v>4141.2</v>
      </c>
      <c r="L21" s="49">
        <v>5141.2</v>
      </c>
      <c r="M21" s="87">
        <v>5471.2</v>
      </c>
    </row>
    <row r="22" spans="1:13" s="7" customFormat="1" ht="12" x14ac:dyDescent="0.25">
      <c r="A22" s="85" t="s">
        <v>34</v>
      </c>
      <c r="B22" s="86">
        <v>0</v>
      </c>
      <c r="C22" s="86">
        <v>0</v>
      </c>
      <c r="D22" s="86">
        <v>0</v>
      </c>
      <c r="E22" s="80">
        <v>0</v>
      </c>
      <c r="F22" s="80">
        <v>0</v>
      </c>
      <c r="G22" s="80">
        <v>0</v>
      </c>
      <c r="H22" s="49">
        <v>0</v>
      </c>
      <c r="I22" s="49">
        <v>0</v>
      </c>
      <c r="J22" s="86">
        <v>0</v>
      </c>
      <c r="K22" s="49">
        <v>0</v>
      </c>
      <c r="L22" s="49">
        <v>1500</v>
      </c>
      <c r="M22" s="87">
        <v>3000</v>
      </c>
    </row>
    <row r="23" spans="1:13" s="7" customFormat="1" ht="12" x14ac:dyDescent="0.25">
      <c r="A23" s="85" t="s">
        <v>36</v>
      </c>
      <c r="B23" s="86">
        <v>0</v>
      </c>
      <c r="C23" s="86">
        <v>0</v>
      </c>
      <c r="D23" s="86">
        <v>0</v>
      </c>
      <c r="E23" s="49">
        <v>0</v>
      </c>
      <c r="F23" s="49">
        <v>0</v>
      </c>
      <c r="G23" s="80">
        <v>0</v>
      </c>
      <c r="H23" s="49">
        <v>0</v>
      </c>
      <c r="I23" s="49">
        <v>0</v>
      </c>
      <c r="J23" s="86">
        <v>216.9</v>
      </c>
      <c r="K23" s="49">
        <v>216.9</v>
      </c>
      <c r="L23" s="49">
        <v>216.9</v>
      </c>
      <c r="M23" s="87">
        <v>216.9</v>
      </c>
    </row>
    <row r="24" spans="1:13" s="7" customFormat="1" ht="12" x14ac:dyDescent="0.25">
      <c r="A24" s="85" t="s">
        <v>44</v>
      </c>
      <c r="B24" s="86">
        <v>0</v>
      </c>
      <c r="C24" s="86">
        <v>0</v>
      </c>
      <c r="D24" s="86">
        <v>0</v>
      </c>
      <c r="E24" s="49">
        <v>0</v>
      </c>
      <c r="F24" s="49">
        <v>0</v>
      </c>
      <c r="G24" s="80">
        <v>0</v>
      </c>
      <c r="H24" s="49">
        <v>0</v>
      </c>
      <c r="I24" s="49">
        <v>0</v>
      </c>
      <c r="J24" s="86">
        <v>0</v>
      </c>
      <c r="K24" s="49">
        <v>0</v>
      </c>
      <c r="L24" s="49">
        <v>0</v>
      </c>
      <c r="M24" s="87">
        <v>250</v>
      </c>
    </row>
    <row r="25" spans="1:13" s="7" customFormat="1" ht="12" x14ac:dyDescent="0.25">
      <c r="A25" s="85" t="s">
        <v>45</v>
      </c>
      <c r="B25" s="86">
        <v>-2194.9</v>
      </c>
      <c r="C25" s="86">
        <v>-2405.5</v>
      </c>
      <c r="D25" s="86">
        <v>-1594.2</v>
      </c>
      <c r="E25" s="49">
        <v>-1405.1</v>
      </c>
      <c r="F25" s="49">
        <v>-1804.3</v>
      </c>
      <c r="G25" s="49">
        <v>-3846.1</v>
      </c>
      <c r="H25" s="49">
        <v>-3750.4</v>
      </c>
      <c r="I25" s="49">
        <v>-2024.4</v>
      </c>
      <c r="J25" s="86">
        <v>-4016.3</v>
      </c>
      <c r="K25" s="49">
        <v>-3369.1</v>
      </c>
      <c r="L25" s="49">
        <v>-5847.5</v>
      </c>
      <c r="M25" s="87">
        <v>2623</v>
      </c>
    </row>
    <row r="26" spans="1:13" s="7" customFormat="1" ht="12" x14ac:dyDescent="0.25">
      <c r="A26" s="85" t="s">
        <v>46</v>
      </c>
      <c r="B26" s="86">
        <v>0.2</v>
      </c>
      <c r="C26" s="86">
        <v>2.1</v>
      </c>
      <c r="D26" s="86">
        <v>6.5</v>
      </c>
      <c r="E26" s="49">
        <v>1.4</v>
      </c>
      <c r="F26" s="49">
        <v>-21.3</v>
      </c>
      <c r="G26" s="49">
        <v>8.5</v>
      </c>
      <c r="H26" s="49">
        <v>16.100000000000001</v>
      </c>
      <c r="I26" s="49">
        <v>12.1</v>
      </c>
      <c r="J26" s="86">
        <v>-63.7</v>
      </c>
      <c r="K26" s="49">
        <v>-112.1</v>
      </c>
      <c r="L26" s="49">
        <v>-170.1</v>
      </c>
      <c r="M26" s="87">
        <v>524.6</v>
      </c>
    </row>
    <row r="27" spans="1:13" s="7" customFormat="1" ht="12.6" thickBot="1" x14ac:dyDescent="0.3">
      <c r="A27" s="88" t="s">
        <v>60</v>
      </c>
      <c r="B27" s="89">
        <v>1.9</v>
      </c>
      <c r="C27" s="89">
        <v>323.2</v>
      </c>
      <c r="D27" s="89">
        <v>763.4</v>
      </c>
      <c r="E27" s="59">
        <v>953.8</v>
      </c>
      <c r="F27" s="59">
        <v>937.4</v>
      </c>
      <c r="G27" s="59">
        <v>1082.5</v>
      </c>
      <c r="H27" s="59">
        <v>1172.2</v>
      </c>
      <c r="I27" s="59">
        <v>1375.4</v>
      </c>
      <c r="J27" s="89">
        <v>1575.7</v>
      </c>
      <c r="K27" s="59">
        <v>1792.2</v>
      </c>
      <c r="L27" s="59">
        <v>1922.3</v>
      </c>
      <c r="M27" s="90">
        <v>2209.6999999999998</v>
      </c>
    </row>
    <row r="28" spans="1:13" s="7" customFormat="1" ht="12.6" thickTop="1" x14ac:dyDescent="0.25">
      <c r="B28" s="91"/>
      <c r="C28" s="91"/>
      <c r="D28" s="92"/>
      <c r="E28" s="93"/>
      <c r="F28" s="93"/>
      <c r="G28" s="94"/>
      <c r="H28" s="94"/>
      <c r="I28" s="91"/>
      <c r="J28" s="91"/>
      <c r="K28" s="94"/>
      <c r="L28" s="91"/>
      <c r="M28" s="91"/>
    </row>
    <row r="29" spans="1:13" s="45" customFormat="1" ht="12" x14ac:dyDescent="0.25">
      <c r="A29" s="45" t="s">
        <v>39</v>
      </c>
    </row>
    <row r="30" spans="1:13" s="45" customFormat="1" ht="12" x14ac:dyDescent="0.25">
      <c r="A30" s="72" t="s">
        <v>48</v>
      </c>
      <c r="B30" s="72"/>
    </row>
    <row r="31" spans="1:13" s="45" customFormat="1" ht="12" x14ac:dyDescent="0.25">
      <c r="A31" s="73" t="s">
        <v>40</v>
      </c>
    </row>
    <row r="32" spans="1:13" s="7" customFormat="1" ht="12" x14ac:dyDescent="0.25"/>
    <row r="33" s="7" customFormat="1" ht="12" x14ac:dyDescent="0.25"/>
  </sheetData>
  <mergeCells count="5">
    <mergeCell ref="A1:M1"/>
    <mergeCell ref="A2:M2"/>
    <mergeCell ref="A3:M3"/>
    <mergeCell ref="A4:A5"/>
    <mergeCell ref="B4:M4"/>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I33"/>
  <sheetViews>
    <sheetView workbookViewId="0">
      <selection sqref="A1:M1"/>
    </sheetView>
  </sheetViews>
  <sheetFormatPr defaultRowHeight="7.2" x14ac:dyDescent="0.15"/>
  <cols>
    <col min="1" max="1" width="26.6640625" style="121" customWidth="1"/>
    <col min="2" max="13" width="8.33203125" style="121" customWidth="1"/>
    <col min="14" max="256" width="9.109375" style="121"/>
    <col min="257" max="257" width="26.6640625" style="121" customWidth="1"/>
    <col min="258" max="269" width="8.33203125" style="121" customWidth="1"/>
    <col min="270" max="512" width="9.109375" style="121"/>
    <col min="513" max="513" width="26.6640625" style="121" customWidth="1"/>
    <col min="514" max="525" width="8.33203125" style="121" customWidth="1"/>
    <col min="526" max="768" width="9.109375" style="121"/>
    <col min="769" max="769" width="26.6640625" style="121" customWidth="1"/>
    <col min="770" max="781" width="8.33203125" style="121" customWidth="1"/>
    <col min="782" max="1024" width="9.109375" style="121"/>
    <col min="1025" max="1025" width="26.6640625" style="121" customWidth="1"/>
    <col min="1026" max="1037" width="8.33203125" style="121" customWidth="1"/>
    <col min="1038" max="1280" width="9.109375" style="121"/>
    <col min="1281" max="1281" width="26.6640625" style="121" customWidth="1"/>
    <col min="1282" max="1293" width="8.33203125" style="121" customWidth="1"/>
    <col min="1294" max="1536" width="9.109375" style="121"/>
    <col min="1537" max="1537" width="26.6640625" style="121" customWidth="1"/>
    <col min="1538" max="1549" width="8.33203125" style="121" customWidth="1"/>
    <col min="1550" max="1792" width="9.109375" style="121"/>
    <col min="1793" max="1793" width="26.6640625" style="121" customWidth="1"/>
    <col min="1794" max="1805" width="8.33203125" style="121" customWidth="1"/>
    <col min="1806" max="2048" width="9.109375" style="121"/>
    <col min="2049" max="2049" width="26.6640625" style="121" customWidth="1"/>
    <col min="2050" max="2061" width="8.33203125" style="121" customWidth="1"/>
    <col min="2062" max="2304" width="9.109375" style="121"/>
    <col min="2305" max="2305" width="26.6640625" style="121" customWidth="1"/>
    <col min="2306" max="2317" width="8.33203125" style="121" customWidth="1"/>
    <col min="2318" max="2560" width="9.109375" style="121"/>
    <col min="2561" max="2561" width="26.6640625" style="121" customWidth="1"/>
    <col min="2562" max="2573" width="8.33203125" style="121" customWidth="1"/>
    <col min="2574" max="2816" width="9.109375" style="121"/>
    <col min="2817" max="2817" width="26.6640625" style="121" customWidth="1"/>
    <col min="2818" max="2829" width="8.33203125" style="121" customWidth="1"/>
    <col min="2830" max="3072" width="9.109375" style="121"/>
    <col min="3073" max="3073" width="26.6640625" style="121" customWidth="1"/>
    <col min="3074" max="3085" width="8.33203125" style="121" customWidth="1"/>
    <col min="3086" max="3328" width="9.109375" style="121"/>
    <col min="3329" max="3329" width="26.6640625" style="121" customWidth="1"/>
    <col min="3330" max="3341" width="8.33203125" style="121" customWidth="1"/>
    <col min="3342" max="3584" width="9.109375" style="121"/>
    <col min="3585" max="3585" width="26.6640625" style="121" customWidth="1"/>
    <col min="3586" max="3597" width="8.33203125" style="121" customWidth="1"/>
    <col min="3598" max="3840" width="9.109375" style="121"/>
    <col min="3841" max="3841" width="26.6640625" style="121" customWidth="1"/>
    <col min="3842" max="3853" width="8.33203125" style="121" customWidth="1"/>
    <col min="3854" max="4096" width="9.109375" style="121"/>
    <col min="4097" max="4097" width="26.6640625" style="121" customWidth="1"/>
    <col min="4098" max="4109" width="8.33203125" style="121" customWidth="1"/>
    <col min="4110" max="4352" width="9.109375" style="121"/>
    <col min="4353" max="4353" width="26.6640625" style="121" customWidth="1"/>
    <col min="4354" max="4365" width="8.33203125" style="121" customWidth="1"/>
    <col min="4366" max="4608" width="9.109375" style="121"/>
    <col min="4609" max="4609" width="26.6640625" style="121" customWidth="1"/>
    <col min="4610" max="4621" width="8.33203125" style="121" customWidth="1"/>
    <col min="4622" max="4864" width="9.109375" style="121"/>
    <col min="4865" max="4865" width="26.6640625" style="121" customWidth="1"/>
    <col min="4866" max="4877" width="8.33203125" style="121" customWidth="1"/>
    <col min="4878" max="5120" width="9.109375" style="121"/>
    <col min="5121" max="5121" width="26.6640625" style="121" customWidth="1"/>
    <col min="5122" max="5133" width="8.33203125" style="121" customWidth="1"/>
    <col min="5134" max="5376" width="9.109375" style="121"/>
    <col min="5377" max="5377" width="26.6640625" style="121" customWidth="1"/>
    <col min="5378" max="5389" width="8.33203125" style="121" customWidth="1"/>
    <col min="5390" max="5632" width="9.109375" style="121"/>
    <col min="5633" max="5633" width="26.6640625" style="121" customWidth="1"/>
    <col min="5634" max="5645" width="8.33203125" style="121" customWidth="1"/>
    <col min="5646" max="5888" width="9.109375" style="121"/>
    <col min="5889" max="5889" width="26.6640625" style="121" customWidth="1"/>
    <col min="5890" max="5901" width="8.33203125" style="121" customWidth="1"/>
    <col min="5902" max="6144" width="9.109375" style="121"/>
    <col min="6145" max="6145" width="26.6640625" style="121" customWidth="1"/>
    <col min="6146" max="6157" width="8.33203125" style="121" customWidth="1"/>
    <col min="6158" max="6400" width="9.109375" style="121"/>
    <col min="6401" max="6401" width="26.6640625" style="121" customWidth="1"/>
    <col min="6402" max="6413" width="8.33203125" style="121" customWidth="1"/>
    <col min="6414" max="6656" width="9.109375" style="121"/>
    <col min="6657" max="6657" width="26.6640625" style="121" customWidth="1"/>
    <col min="6658" max="6669" width="8.33203125" style="121" customWidth="1"/>
    <col min="6670" max="6912" width="9.109375" style="121"/>
    <col min="6913" max="6913" width="26.6640625" style="121" customWidth="1"/>
    <col min="6914" max="6925" width="8.33203125" style="121" customWidth="1"/>
    <col min="6926" max="7168" width="9.109375" style="121"/>
    <col min="7169" max="7169" width="26.6640625" style="121" customWidth="1"/>
    <col min="7170" max="7181" width="8.33203125" style="121" customWidth="1"/>
    <col min="7182" max="7424" width="9.109375" style="121"/>
    <col min="7425" max="7425" width="26.6640625" style="121" customWidth="1"/>
    <col min="7426" max="7437" width="8.33203125" style="121" customWidth="1"/>
    <col min="7438" max="7680" width="9.109375" style="121"/>
    <col min="7681" max="7681" width="26.6640625" style="121" customWidth="1"/>
    <col min="7682" max="7693" width="8.33203125" style="121" customWidth="1"/>
    <col min="7694" max="7936" width="9.109375" style="121"/>
    <col min="7937" max="7937" width="26.6640625" style="121" customWidth="1"/>
    <col min="7938" max="7949" width="8.33203125" style="121" customWidth="1"/>
    <col min="7950" max="8192" width="9.109375" style="121"/>
    <col min="8193" max="8193" width="26.6640625" style="121" customWidth="1"/>
    <col min="8194" max="8205" width="8.33203125" style="121" customWidth="1"/>
    <col min="8206" max="8448" width="9.109375" style="121"/>
    <col min="8449" max="8449" width="26.6640625" style="121" customWidth="1"/>
    <col min="8450" max="8461" width="8.33203125" style="121" customWidth="1"/>
    <col min="8462" max="8704" width="9.109375" style="121"/>
    <col min="8705" max="8705" width="26.6640625" style="121" customWidth="1"/>
    <col min="8706" max="8717" width="8.33203125" style="121" customWidth="1"/>
    <col min="8718" max="8960" width="9.109375" style="121"/>
    <col min="8961" max="8961" width="26.6640625" style="121" customWidth="1"/>
    <col min="8962" max="8973" width="8.33203125" style="121" customWidth="1"/>
    <col min="8974" max="9216" width="9.109375" style="121"/>
    <col min="9217" max="9217" width="26.6640625" style="121" customWidth="1"/>
    <col min="9218" max="9229" width="8.33203125" style="121" customWidth="1"/>
    <col min="9230" max="9472" width="9.109375" style="121"/>
    <col min="9473" max="9473" width="26.6640625" style="121" customWidth="1"/>
    <col min="9474" max="9485" width="8.33203125" style="121" customWidth="1"/>
    <col min="9486" max="9728" width="9.109375" style="121"/>
    <col min="9729" max="9729" width="26.6640625" style="121" customWidth="1"/>
    <col min="9730" max="9741" width="8.33203125" style="121" customWidth="1"/>
    <col min="9742" max="9984" width="9.109375" style="121"/>
    <col min="9985" max="9985" width="26.6640625" style="121" customWidth="1"/>
    <col min="9986" max="9997" width="8.33203125" style="121" customWidth="1"/>
    <col min="9998" max="10240" width="9.109375" style="121"/>
    <col min="10241" max="10241" width="26.6640625" style="121" customWidth="1"/>
    <col min="10242" max="10253" width="8.33203125" style="121" customWidth="1"/>
    <col min="10254" max="10496" width="9.109375" style="121"/>
    <col min="10497" max="10497" width="26.6640625" style="121" customWidth="1"/>
    <col min="10498" max="10509" width="8.33203125" style="121" customWidth="1"/>
    <col min="10510" max="10752" width="9.109375" style="121"/>
    <col min="10753" max="10753" width="26.6640625" style="121" customWidth="1"/>
    <col min="10754" max="10765" width="8.33203125" style="121" customWidth="1"/>
    <col min="10766" max="11008" width="9.109375" style="121"/>
    <col min="11009" max="11009" width="26.6640625" style="121" customWidth="1"/>
    <col min="11010" max="11021" width="8.33203125" style="121" customWidth="1"/>
    <col min="11022" max="11264" width="9.109375" style="121"/>
    <col min="11265" max="11265" width="26.6640625" style="121" customWidth="1"/>
    <col min="11266" max="11277" width="8.33203125" style="121" customWidth="1"/>
    <col min="11278" max="11520" width="9.109375" style="121"/>
    <col min="11521" max="11521" width="26.6640625" style="121" customWidth="1"/>
    <col min="11522" max="11533" width="8.33203125" style="121" customWidth="1"/>
    <col min="11534" max="11776" width="9.109375" style="121"/>
    <col min="11777" max="11777" width="26.6640625" style="121" customWidth="1"/>
    <col min="11778" max="11789" width="8.33203125" style="121" customWidth="1"/>
    <col min="11790" max="12032" width="9.109375" style="121"/>
    <col min="12033" max="12033" width="26.6640625" style="121" customWidth="1"/>
    <col min="12034" max="12045" width="8.33203125" style="121" customWidth="1"/>
    <col min="12046" max="12288" width="9.109375" style="121"/>
    <col min="12289" max="12289" width="26.6640625" style="121" customWidth="1"/>
    <col min="12290" max="12301" width="8.33203125" style="121" customWidth="1"/>
    <col min="12302" max="12544" width="9.109375" style="121"/>
    <col min="12545" max="12545" width="26.6640625" style="121" customWidth="1"/>
    <col min="12546" max="12557" width="8.33203125" style="121" customWidth="1"/>
    <col min="12558" max="12800" width="9.109375" style="121"/>
    <col min="12801" max="12801" width="26.6640625" style="121" customWidth="1"/>
    <col min="12802" max="12813" width="8.33203125" style="121" customWidth="1"/>
    <col min="12814" max="13056" width="9.109375" style="121"/>
    <col min="13057" max="13057" width="26.6640625" style="121" customWidth="1"/>
    <col min="13058" max="13069" width="8.33203125" style="121" customWidth="1"/>
    <col min="13070" max="13312" width="9.109375" style="121"/>
    <col min="13313" max="13313" width="26.6640625" style="121" customWidth="1"/>
    <col min="13314" max="13325" width="8.33203125" style="121" customWidth="1"/>
    <col min="13326" max="13568" width="9.109375" style="121"/>
    <col min="13569" max="13569" width="26.6640625" style="121" customWidth="1"/>
    <col min="13570" max="13581" width="8.33203125" style="121" customWidth="1"/>
    <col min="13582" max="13824" width="9.109375" style="121"/>
    <col min="13825" max="13825" width="26.6640625" style="121" customWidth="1"/>
    <col min="13826" max="13837" width="8.33203125" style="121" customWidth="1"/>
    <col min="13838" max="14080" width="9.109375" style="121"/>
    <col min="14081" max="14081" width="26.6640625" style="121" customWidth="1"/>
    <col min="14082" max="14093" width="8.33203125" style="121" customWidth="1"/>
    <col min="14094" max="14336" width="9.109375" style="121"/>
    <col min="14337" max="14337" width="26.6640625" style="121" customWidth="1"/>
    <col min="14338" max="14349" width="8.33203125" style="121" customWidth="1"/>
    <col min="14350" max="14592" width="9.109375" style="121"/>
    <col min="14593" max="14593" width="26.6640625" style="121" customWidth="1"/>
    <col min="14594" max="14605" width="8.33203125" style="121" customWidth="1"/>
    <col min="14606" max="14848" width="9.109375" style="121"/>
    <col min="14849" max="14849" width="26.6640625" style="121" customWidth="1"/>
    <col min="14850" max="14861" width="8.33203125" style="121" customWidth="1"/>
    <col min="14862" max="15104" width="9.109375" style="121"/>
    <col min="15105" max="15105" width="26.6640625" style="121" customWidth="1"/>
    <col min="15106" max="15117" width="8.33203125" style="121" customWidth="1"/>
    <col min="15118" max="15360" width="9.109375" style="121"/>
    <col min="15361" max="15361" width="26.6640625" style="121" customWidth="1"/>
    <col min="15362" max="15373" width="8.33203125" style="121" customWidth="1"/>
    <col min="15374" max="15616" width="9.109375" style="121"/>
    <col min="15617" max="15617" width="26.6640625" style="121" customWidth="1"/>
    <col min="15618" max="15629" width="8.33203125" style="121" customWidth="1"/>
    <col min="15630" max="15872" width="9.109375" style="121"/>
    <col min="15873" max="15873" width="26.6640625" style="121" customWidth="1"/>
    <col min="15874" max="15885" width="8.33203125" style="121" customWidth="1"/>
    <col min="15886" max="16128" width="9.109375" style="121"/>
    <col min="16129" max="16129" width="26.6640625" style="121" customWidth="1"/>
    <col min="16130" max="16141" width="8.33203125" style="121" customWidth="1"/>
    <col min="16142" max="16384" width="9.109375" style="121"/>
  </cols>
  <sheetData>
    <row r="1" spans="1:61" s="1" customFormat="1" ht="18" x14ac:dyDescent="0.35">
      <c r="A1" s="296" t="s">
        <v>158</v>
      </c>
      <c r="B1" s="297"/>
      <c r="C1" s="297"/>
      <c r="D1" s="297"/>
      <c r="E1" s="297"/>
      <c r="F1" s="297"/>
      <c r="G1" s="297"/>
      <c r="H1" s="297"/>
      <c r="I1" s="297"/>
      <c r="J1" s="297"/>
      <c r="K1" s="297"/>
      <c r="L1" s="297"/>
      <c r="M1" s="298"/>
    </row>
    <row r="2" spans="1:61" s="74" customFormat="1" ht="15.6" x14ac:dyDescent="0.3">
      <c r="A2" s="310"/>
      <c r="B2" s="311"/>
      <c r="C2" s="311"/>
      <c r="D2" s="311"/>
      <c r="E2" s="311"/>
      <c r="F2" s="311"/>
      <c r="G2" s="311"/>
      <c r="H2" s="311"/>
      <c r="I2" s="311"/>
      <c r="J2" s="311"/>
      <c r="K2" s="311"/>
      <c r="L2" s="311"/>
      <c r="M2" s="312"/>
    </row>
    <row r="3" spans="1:61" s="74" customFormat="1" ht="13.8" thickBot="1" x14ac:dyDescent="0.3">
      <c r="A3" s="302" t="s">
        <v>0</v>
      </c>
      <c r="B3" s="303"/>
      <c r="C3" s="303"/>
      <c r="D3" s="303"/>
      <c r="E3" s="303"/>
      <c r="F3" s="303"/>
      <c r="G3" s="303"/>
      <c r="H3" s="303"/>
      <c r="I3" s="303"/>
      <c r="J3" s="303"/>
      <c r="K3" s="303"/>
      <c r="L3" s="303"/>
      <c r="M3" s="304"/>
    </row>
    <row r="4" spans="1:61" s="3" customFormat="1" ht="12" thickTop="1" x14ac:dyDescent="0.2">
      <c r="A4" s="305" t="s">
        <v>1</v>
      </c>
      <c r="B4" s="294" t="s">
        <v>61</v>
      </c>
      <c r="C4" s="294"/>
      <c r="D4" s="294"/>
      <c r="E4" s="294"/>
      <c r="F4" s="294"/>
      <c r="G4" s="294"/>
      <c r="H4" s="294"/>
      <c r="I4" s="294"/>
      <c r="J4" s="294"/>
      <c r="K4" s="294"/>
      <c r="L4" s="294"/>
      <c r="M4" s="295"/>
      <c r="N4" s="294" t="s">
        <v>62</v>
      </c>
      <c r="O4" s="294"/>
      <c r="P4" s="294"/>
      <c r="Q4" s="294"/>
      <c r="R4" s="294"/>
      <c r="S4" s="294"/>
      <c r="T4" s="294"/>
      <c r="U4" s="294"/>
      <c r="V4" s="294"/>
      <c r="W4" s="294"/>
      <c r="X4" s="294"/>
      <c r="Y4" s="295"/>
      <c r="Z4" s="294" t="s">
        <v>63</v>
      </c>
      <c r="AA4" s="294"/>
      <c r="AB4" s="294"/>
      <c r="AC4" s="294"/>
      <c r="AD4" s="294"/>
      <c r="AE4" s="294"/>
      <c r="AF4" s="294"/>
      <c r="AG4" s="294"/>
      <c r="AH4" s="294"/>
      <c r="AI4" s="294"/>
      <c r="AJ4" s="294"/>
      <c r="AK4" s="295"/>
      <c r="AL4" s="294" t="s">
        <v>64</v>
      </c>
      <c r="AM4" s="294"/>
      <c r="AN4" s="294"/>
      <c r="AO4" s="294"/>
      <c r="AP4" s="294"/>
      <c r="AQ4" s="294"/>
      <c r="AR4" s="294"/>
      <c r="AS4" s="294"/>
      <c r="AT4" s="294"/>
      <c r="AU4" s="294"/>
      <c r="AV4" s="294"/>
      <c r="AW4" s="295"/>
      <c r="AX4" s="294" t="s">
        <v>65</v>
      </c>
      <c r="AY4" s="294"/>
      <c r="AZ4" s="294"/>
      <c r="BA4" s="294"/>
      <c r="BB4" s="294"/>
      <c r="BC4" s="294"/>
      <c r="BD4" s="294"/>
      <c r="BE4" s="294"/>
      <c r="BF4" s="294"/>
      <c r="BG4" s="294"/>
      <c r="BH4" s="294"/>
      <c r="BI4" s="295"/>
    </row>
    <row r="5" spans="1:61" s="7" customFormat="1" ht="12" x14ac:dyDescent="0.25">
      <c r="A5" s="306"/>
      <c r="B5" s="4" t="s">
        <v>6</v>
      </c>
      <c r="C5" s="4" t="s">
        <v>7</v>
      </c>
      <c r="D5" s="4" t="s">
        <v>8</v>
      </c>
      <c r="E5" s="4" t="s">
        <v>9</v>
      </c>
      <c r="F5" s="4" t="s">
        <v>10</v>
      </c>
      <c r="G5" s="4" t="s">
        <v>11</v>
      </c>
      <c r="H5" s="4" t="s">
        <v>12</v>
      </c>
      <c r="I5" s="4" t="s">
        <v>13</v>
      </c>
      <c r="J5" s="4" t="s">
        <v>14</v>
      </c>
      <c r="K5" s="4" t="s">
        <v>15</v>
      </c>
      <c r="L5" s="4" t="s">
        <v>16</v>
      </c>
      <c r="M5" s="5" t="s">
        <v>17</v>
      </c>
      <c r="N5" s="4" t="s">
        <v>6</v>
      </c>
      <c r="O5" s="4" t="s">
        <v>7</v>
      </c>
      <c r="P5" s="4" t="s">
        <v>8</v>
      </c>
      <c r="Q5" s="4" t="s">
        <v>9</v>
      </c>
      <c r="R5" s="4" t="s">
        <v>10</v>
      </c>
      <c r="S5" s="4" t="s">
        <v>11</v>
      </c>
      <c r="T5" s="4" t="s">
        <v>12</v>
      </c>
      <c r="U5" s="4" t="s">
        <v>13</v>
      </c>
      <c r="V5" s="4" t="s">
        <v>14</v>
      </c>
      <c r="W5" s="4" t="s">
        <v>15</v>
      </c>
      <c r="X5" s="4" t="s">
        <v>16</v>
      </c>
      <c r="Y5" s="5" t="s">
        <v>17</v>
      </c>
      <c r="Z5" s="4" t="s">
        <v>6</v>
      </c>
      <c r="AA5" s="4" t="s">
        <v>7</v>
      </c>
      <c r="AB5" s="4" t="s">
        <v>8</v>
      </c>
      <c r="AC5" s="4" t="s">
        <v>9</v>
      </c>
      <c r="AD5" s="4" t="s">
        <v>10</v>
      </c>
      <c r="AE5" s="4" t="s">
        <v>11</v>
      </c>
      <c r="AF5" s="4" t="s">
        <v>12</v>
      </c>
      <c r="AG5" s="4" t="s">
        <v>13</v>
      </c>
      <c r="AH5" s="4" t="s">
        <v>14</v>
      </c>
      <c r="AI5" s="4" t="s">
        <v>15</v>
      </c>
      <c r="AJ5" s="4" t="s">
        <v>16</v>
      </c>
      <c r="AK5" s="5" t="s">
        <v>17</v>
      </c>
      <c r="AL5" s="4" t="s">
        <v>6</v>
      </c>
      <c r="AM5" s="4" t="s">
        <v>7</v>
      </c>
      <c r="AN5" s="4" t="s">
        <v>8</v>
      </c>
      <c r="AO5" s="4" t="s">
        <v>9</v>
      </c>
      <c r="AP5" s="4" t="s">
        <v>10</v>
      </c>
      <c r="AQ5" s="4" t="s">
        <v>11</v>
      </c>
      <c r="AR5" s="4" t="s">
        <v>12</v>
      </c>
      <c r="AS5" s="4" t="s">
        <v>13</v>
      </c>
      <c r="AT5" s="4" t="s">
        <v>14</v>
      </c>
      <c r="AU5" s="4" t="s">
        <v>15</v>
      </c>
      <c r="AV5" s="4" t="s">
        <v>16</v>
      </c>
      <c r="AW5" s="95" t="s">
        <v>17</v>
      </c>
      <c r="AX5" s="4" t="s">
        <v>6</v>
      </c>
      <c r="AY5" s="4" t="s">
        <v>7</v>
      </c>
      <c r="AZ5" s="4" t="s">
        <v>8</v>
      </c>
      <c r="BA5" s="4" t="s">
        <v>9</v>
      </c>
      <c r="BB5" s="4" t="s">
        <v>10</v>
      </c>
      <c r="BC5" s="4" t="s">
        <v>11</v>
      </c>
      <c r="BD5" s="4" t="s">
        <v>12</v>
      </c>
      <c r="BE5" s="4" t="s">
        <v>13</v>
      </c>
      <c r="BF5" s="4" t="s">
        <v>14</v>
      </c>
      <c r="BG5" s="4" t="s">
        <v>15</v>
      </c>
      <c r="BH5" s="4" t="s">
        <v>16</v>
      </c>
      <c r="BI5" s="5" t="s">
        <v>17</v>
      </c>
    </row>
    <row r="6" spans="1:61" s="102" customFormat="1" ht="11.4" x14ac:dyDescent="0.2">
      <c r="A6" s="96" t="s">
        <v>18</v>
      </c>
      <c r="B6" s="97">
        <f t="shared" ref="B6:M6" si="0">SUM(B7:B10)</f>
        <v>3508.8</v>
      </c>
      <c r="C6" s="97">
        <f t="shared" si="0"/>
        <v>8012.2000000000007</v>
      </c>
      <c r="D6" s="97">
        <f t="shared" si="0"/>
        <v>16606.2</v>
      </c>
      <c r="E6" s="97">
        <f t="shared" si="0"/>
        <v>23377.8</v>
      </c>
      <c r="F6" s="97">
        <f t="shared" si="0"/>
        <v>30598.2</v>
      </c>
      <c r="G6" s="97">
        <f t="shared" si="0"/>
        <v>39997.5</v>
      </c>
      <c r="H6" s="97">
        <f t="shared" si="0"/>
        <v>45984.1</v>
      </c>
      <c r="I6" s="97">
        <f t="shared" si="0"/>
        <v>52732.7</v>
      </c>
      <c r="J6" s="97">
        <f t="shared" si="0"/>
        <v>60608.899999999994</v>
      </c>
      <c r="K6" s="97">
        <f t="shared" si="0"/>
        <v>70228.800000000003</v>
      </c>
      <c r="L6" s="97">
        <f t="shared" si="0"/>
        <v>81323.099999999991</v>
      </c>
      <c r="M6" s="98">
        <f t="shared" si="0"/>
        <v>101636.69999999998</v>
      </c>
      <c r="N6" s="9">
        <v>2903.1</v>
      </c>
      <c r="O6" s="29">
        <v>9817.1</v>
      </c>
      <c r="P6" s="29">
        <v>19543.3</v>
      </c>
      <c r="Q6" s="29">
        <v>25688.6</v>
      </c>
      <c r="R6" s="29">
        <v>32752.1</v>
      </c>
      <c r="S6" s="29">
        <v>44769.8</v>
      </c>
      <c r="T6" s="29">
        <v>51957.3</v>
      </c>
      <c r="U6" s="29">
        <v>60648.2</v>
      </c>
      <c r="V6" s="29">
        <v>68682.5</v>
      </c>
      <c r="W6" s="29">
        <v>79111.199999999997</v>
      </c>
      <c r="X6" s="29">
        <v>98424.8</v>
      </c>
      <c r="Y6" s="10">
        <v>125323.6</v>
      </c>
      <c r="Z6" s="9">
        <v>3637</v>
      </c>
      <c r="AA6" s="29">
        <v>11142.5</v>
      </c>
      <c r="AB6" s="29">
        <v>30029</v>
      </c>
      <c r="AC6" s="29">
        <v>34544.800000000003</v>
      </c>
      <c r="AD6" s="29">
        <v>47260.3</v>
      </c>
      <c r="AE6" s="29">
        <v>58283.4</v>
      </c>
      <c r="AF6" s="29">
        <v>68121.3</v>
      </c>
      <c r="AG6" s="29">
        <v>80341.7</v>
      </c>
      <c r="AH6" s="29">
        <v>90317.2</v>
      </c>
      <c r="AI6" s="29">
        <v>101459.8</v>
      </c>
      <c r="AJ6" s="29">
        <v>117348.4</v>
      </c>
      <c r="AK6" s="11">
        <v>149959.1</v>
      </c>
      <c r="AL6" s="9">
        <v>7529.4</v>
      </c>
      <c r="AM6" s="29">
        <v>15641</v>
      </c>
      <c r="AN6" s="29">
        <v>29305.4</v>
      </c>
      <c r="AO6" s="29">
        <v>37069.199999999997</v>
      </c>
      <c r="AP6" s="29">
        <v>48454.400000000001</v>
      </c>
      <c r="AQ6" s="29">
        <v>65457.3</v>
      </c>
      <c r="AR6" s="29">
        <v>78392.600000000006</v>
      </c>
      <c r="AS6" s="29">
        <v>91749</v>
      </c>
      <c r="AT6" s="29">
        <v>107055.5</v>
      </c>
      <c r="AU6" s="29">
        <v>127571</v>
      </c>
      <c r="AV6" s="29">
        <v>146171.4</v>
      </c>
      <c r="AW6" s="11">
        <v>206692.4</v>
      </c>
      <c r="AX6" s="99">
        <v>10840.5</v>
      </c>
      <c r="AY6" s="99">
        <v>26556.400000000001</v>
      </c>
      <c r="AZ6" s="99">
        <v>39698.400000000001</v>
      </c>
      <c r="BA6" s="100">
        <v>50609.9</v>
      </c>
      <c r="BB6" s="100">
        <v>63133.3</v>
      </c>
      <c r="BC6" s="100">
        <v>86290.7</v>
      </c>
      <c r="BD6" s="100">
        <v>103375.1</v>
      </c>
      <c r="BE6" s="100">
        <v>121431.9</v>
      </c>
      <c r="BF6" s="100">
        <v>140097.79999999999</v>
      </c>
      <c r="BG6" s="100">
        <v>159617</v>
      </c>
      <c r="BH6" s="100">
        <v>188645</v>
      </c>
      <c r="BI6" s="101">
        <v>250816.7</v>
      </c>
    </row>
    <row r="7" spans="1:61" s="45" customFormat="1" ht="12" x14ac:dyDescent="0.25">
      <c r="A7" s="39" t="s">
        <v>50</v>
      </c>
      <c r="B7" s="103">
        <v>1141.5</v>
      </c>
      <c r="C7" s="103">
        <v>5276.8</v>
      </c>
      <c r="D7" s="103">
        <v>12236.5</v>
      </c>
      <c r="E7" s="103">
        <v>17159.599999999999</v>
      </c>
      <c r="F7" s="103">
        <v>22728.2</v>
      </c>
      <c r="G7" s="104">
        <v>28542.5</v>
      </c>
      <c r="H7" s="103">
        <v>33316.800000000003</v>
      </c>
      <c r="I7" s="103">
        <v>37408.5</v>
      </c>
      <c r="J7" s="103">
        <v>42387.199999999997</v>
      </c>
      <c r="K7" s="103">
        <v>46777.4</v>
      </c>
      <c r="L7" s="103">
        <v>53109.1</v>
      </c>
      <c r="M7" s="105">
        <v>64580.7</v>
      </c>
      <c r="N7" s="15">
        <v>754.8</v>
      </c>
      <c r="O7" s="16">
        <v>7133.9</v>
      </c>
      <c r="P7" s="16">
        <v>15723.1</v>
      </c>
      <c r="Q7" s="16">
        <v>19356.599999999999</v>
      </c>
      <c r="R7" s="16">
        <v>24240.1</v>
      </c>
      <c r="S7" s="16">
        <v>31396.1</v>
      </c>
      <c r="T7" s="16">
        <v>36698.699999999997</v>
      </c>
      <c r="U7" s="16">
        <v>42865.8</v>
      </c>
      <c r="V7" s="16">
        <v>47763.4</v>
      </c>
      <c r="W7" s="16">
        <v>53145.3</v>
      </c>
      <c r="X7" s="16">
        <v>61300.4</v>
      </c>
      <c r="Y7" s="106">
        <v>74139.8</v>
      </c>
      <c r="Z7" s="15">
        <v>1236.2</v>
      </c>
      <c r="AA7" s="16">
        <v>7542</v>
      </c>
      <c r="AB7" s="16">
        <v>21324.5</v>
      </c>
      <c r="AC7" s="16">
        <v>24412.6</v>
      </c>
      <c r="AD7" s="16">
        <v>30948.799999999999</v>
      </c>
      <c r="AE7" s="16">
        <v>38240.6</v>
      </c>
      <c r="AF7" s="16">
        <v>44271.3</v>
      </c>
      <c r="AG7" s="16">
        <v>51101.5</v>
      </c>
      <c r="AH7" s="16">
        <v>57967.8</v>
      </c>
      <c r="AI7" s="16">
        <v>64770.9</v>
      </c>
      <c r="AJ7" s="16">
        <v>72997.100000000006</v>
      </c>
      <c r="AK7" s="106">
        <v>88335.5</v>
      </c>
      <c r="AL7" s="15">
        <v>1556.3</v>
      </c>
      <c r="AM7" s="16">
        <v>8439.2999999999993</v>
      </c>
      <c r="AN7" s="16">
        <v>18509.3</v>
      </c>
      <c r="AO7" s="16">
        <v>23811.3</v>
      </c>
      <c r="AP7" s="16">
        <v>32333.3</v>
      </c>
      <c r="AQ7" s="16">
        <v>43244.5</v>
      </c>
      <c r="AR7" s="16">
        <v>52022.5</v>
      </c>
      <c r="AS7" s="16">
        <v>61379.3</v>
      </c>
      <c r="AT7" s="16">
        <v>70748.800000000003</v>
      </c>
      <c r="AU7" s="16">
        <v>81915.199999999997</v>
      </c>
      <c r="AV7" s="16">
        <v>92814.3</v>
      </c>
      <c r="AW7" s="106">
        <v>119569</v>
      </c>
      <c r="AX7" s="22">
        <v>1353.6</v>
      </c>
      <c r="AY7" s="22">
        <v>17560.900000000001</v>
      </c>
      <c r="AZ7" s="22">
        <v>28513.4</v>
      </c>
      <c r="BA7" s="107">
        <v>35853.5</v>
      </c>
      <c r="BB7" s="107">
        <v>45597.599999999999</v>
      </c>
      <c r="BC7" s="107">
        <v>60638.9</v>
      </c>
      <c r="BD7" s="107">
        <v>70953.7</v>
      </c>
      <c r="BE7" s="107">
        <v>79367.899999999994</v>
      </c>
      <c r="BF7" s="107">
        <v>90944.1</v>
      </c>
      <c r="BG7" s="107">
        <v>102278.7</v>
      </c>
      <c r="BH7" s="107">
        <v>116313.7</v>
      </c>
      <c r="BI7" s="108">
        <v>146248.9</v>
      </c>
    </row>
    <row r="8" spans="1:61" s="45" customFormat="1" ht="12" x14ac:dyDescent="0.25">
      <c r="A8" s="39" t="s">
        <v>51</v>
      </c>
      <c r="B8" s="103">
        <v>-11</v>
      </c>
      <c r="C8" s="103">
        <v>51.1</v>
      </c>
      <c r="D8" s="103">
        <v>1450.9</v>
      </c>
      <c r="E8" s="103">
        <v>2183.6999999999998</v>
      </c>
      <c r="F8" s="103">
        <v>2939.9</v>
      </c>
      <c r="G8" s="104">
        <v>4909.8999999999996</v>
      </c>
      <c r="H8" s="103">
        <v>5974.2</v>
      </c>
      <c r="I8" s="103">
        <v>8100.7</v>
      </c>
      <c r="J8" s="103">
        <v>9331.2999999999993</v>
      </c>
      <c r="K8" s="103">
        <v>11122.5</v>
      </c>
      <c r="L8" s="103">
        <v>13636.4</v>
      </c>
      <c r="M8" s="105">
        <v>20484.599999999999</v>
      </c>
      <c r="N8" s="15">
        <v>-0.6</v>
      </c>
      <c r="O8" s="16">
        <v>472.6</v>
      </c>
      <c r="P8" s="16">
        <v>1288.5999999999999</v>
      </c>
      <c r="Q8" s="16">
        <v>1813.2</v>
      </c>
      <c r="R8" s="16">
        <v>3370.5</v>
      </c>
      <c r="S8" s="16">
        <v>6182.8</v>
      </c>
      <c r="T8" s="16">
        <v>7777.8</v>
      </c>
      <c r="U8" s="16">
        <v>9118.7000000000007</v>
      </c>
      <c r="V8" s="16">
        <v>11667</v>
      </c>
      <c r="W8" s="16">
        <v>15011.1</v>
      </c>
      <c r="X8" s="16">
        <v>20629.900000000001</v>
      </c>
      <c r="Y8" s="106">
        <v>32307.200000000001</v>
      </c>
      <c r="Z8" s="15">
        <v>-67.099999999999994</v>
      </c>
      <c r="AA8" s="16">
        <v>891.8</v>
      </c>
      <c r="AB8" s="16">
        <v>2841.4</v>
      </c>
      <c r="AC8" s="16">
        <v>3364</v>
      </c>
      <c r="AD8" s="16">
        <v>7425.8</v>
      </c>
      <c r="AE8" s="16">
        <v>10283.4</v>
      </c>
      <c r="AF8" s="16">
        <v>13933.7</v>
      </c>
      <c r="AG8" s="16">
        <v>17418.8</v>
      </c>
      <c r="AH8" s="16">
        <v>19718.099999999999</v>
      </c>
      <c r="AI8" s="16">
        <v>23359.7</v>
      </c>
      <c r="AJ8" s="16">
        <v>28018.1</v>
      </c>
      <c r="AK8" s="106">
        <v>43250.1</v>
      </c>
      <c r="AL8" s="15">
        <v>432.4</v>
      </c>
      <c r="AM8" s="16">
        <v>472.9</v>
      </c>
      <c r="AN8" s="16">
        <v>1113.8</v>
      </c>
      <c r="AO8" s="16">
        <v>2774.6</v>
      </c>
      <c r="AP8" s="16">
        <v>4879.3</v>
      </c>
      <c r="AQ8" s="16">
        <v>7880.4</v>
      </c>
      <c r="AR8" s="16">
        <v>11138</v>
      </c>
      <c r="AS8" s="16">
        <v>14645.6</v>
      </c>
      <c r="AT8" s="16">
        <v>19218.7</v>
      </c>
      <c r="AU8" s="16">
        <v>26031</v>
      </c>
      <c r="AV8" s="16">
        <v>32918.5</v>
      </c>
      <c r="AW8" s="106">
        <v>62730.400000000001</v>
      </c>
      <c r="AX8" s="22">
        <v>-87</v>
      </c>
      <c r="AY8" s="22">
        <v>693.4</v>
      </c>
      <c r="AZ8" s="22">
        <v>1930.4</v>
      </c>
      <c r="BA8" s="107">
        <v>4065.5</v>
      </c>
      <c r="BB8" s="107">
        <v>5528.8</v>
      </c>
      <c r="BC8" s="107">
        <v>10548.1</v>
      </c>
      <c r="BD8" s="107">
        <v>15689.4</v>
      </c>
      <c r="BE8" s="107">
        <v>22449.3</v>
      </c>
      <c r="BF8" s="107">
        <v>28349.9</v>
      </c>
      <c r="BG8" s="107">
        <v>34750</v>
      </c>
      <c r="BH8" s="107">
        <v>46579.3</v>
      </c>
      <c r="BI8" s="108">
        <v>75956.2</v>
      </c>
    </row>
    <row r="9" spans="1:61" s="45" customFormat="1" ht="12" x14ac:dyDescent="0.25">
      <c r="A9" s="39" t="s">
        <v>52</v>
      </c>
      <c r="B9" s="103">
        <v>163.4</v>
      </c>
      <c r="C9" s="103">
        <v>403.3</v>
      </c>
      <c r="D9" s="103">
        <v>610.9</v>
      </c>
      <c r="E9" s="103">
        <v>1776.7</v>
      </c>
      <c r="F9" s="103">
        <v>2672.3</v>
      </c>
      <c r="G9" s="103">
        <v>4238.3999999999996</v>
      </c>
      <c r="H9" s="103">
        <v>4386.3999999999996</v>
      </c>
      <c r="I9" s="103">
        <v>4916.8</v>
      </c>
      <c r="J9" s="103">
        <v>6583.7</v>
      </c>
      <c r="K9" s="103">
        <v>10022.200000000001</v>
      </c>
      <c r="L9" s="103">
        <v>12270.9</v>
      </c>
      <c r="M9" s="105">
        <v>14264.7</v>
      </c>
      <c r="N9" s="15">
        <v>61.9</v>
      </c>
      <c r="O9" s="16">
        <v>417.4</v>
      </c>
      <c r="P9" s="16">
        <v>417.4</v>
      </c>
      <c r="Q9" s="16">
        <v>2401.5</v>
      </c>
      <c r="R9" s="16">
        <v>3024.2</v>
      </c>
      <c r="S9" s="16">
        <v>5071.5</v>
      </c>
      <c r="T9" s="16">
        <v>5361.4</v>
      </c>
      <c r="U9" s="16">
        <v>6544.3</v>
      </c>
      <c r="V9" s="16">
        <v>7132.7</v>
      </c>
      <c r="W9" s="16">
        <v>8835.4</v>
      </c>
      <c r="X9" s="16">
        <v>14375.1</v>
      </c>
      <c r="Y9" s="106">
        <v>16757.2</v>
      </c>
      <c r="Z9" s="15">
        <v>199</v>
      </c>
      <c r="AA9" s="16">
        <v>439.8</v>
      </c>
      <c r="AB9" s="16">
        <v>3489.8</v>
      </c>
      <c r="AC9" s="16">
        <v>4394.8999999999996</v>
      </c>
      <c r="AD9" s="16">
        <v>6507.1</v>
      </c>
      <c r="AE9" s="16">
        <v>7380.8</v>
      </c>
      <c r="AF9" s="16">
        <v>7538.4</v>
      </c>
      <c r="AG9" s="16">
        <v>9443.5</v>
      </c>
      <c r="AH9" s="16">
        <v>10253.4</v>
      </c>
      <c r="AI9" s="16">
        <v>10951.3</v>
      </c>
      <c r="AJ9" s="16">
        <v>13955.3</v>
      </c>
      <c r="AK9" s="106">
        <v>15995.6</v>
      </c>
      <c r="AL9" s="15">
        <v>73.099999999999994</v>
      </c>
      <c r="AM9" s="16">
        <v>1261.2</v>
      </c>
      <c r="AN9" s="16">
        <v>4214.7</v>
      </c>
      <c r="AO9" s="16">
        <v>5567.2</v>
      </c>
      <c r="AP9" s="16">
        <v>6325.7</v>
      </c>
      <c r="AQ9" s="16">
        <v>9416.2999999999993</v>
      </c>
      <c r="AR9" s="16">
        <v>9642.2999999999993</v>
      </c>
      <c r="AS9" s="16">
        <v>10134.299999999999</v>
      </c>
      <c r="AT9" s="16">
        <v>11498.2</v>
      </c>
      <c r="AU9" s="16">
        <v>14035</v>
      </c>
      <c r="AV9" s="16">
        <v>14848.8</v>
      </c>
      <c r="AW9" s="106">
        <v>18803.2</v>
      </c>
      <c r="AX9" s="22">
        <v>122.2</v>
      </c>
      <c r="AY9" s="22">
        <v>247.8</v>
      </c>
      <c r="AZ9" s="22">
        <v>1200.3</v>
      </c>
      <c r="BA9" s="107">
        <v>2636.6</v>
      </c>
      <c r="BB9" s="107">
        <v>3952.6</v>
      </c>
      <c r="BC9" s="107">
        <v>4924.3999999999996</v>
      </c>
      <c r="BD9" s="107">
        <v>6552.7</v>
      </c>
      <c r="BE9" s="107">
        <v>9435.4</v>
      </c>
      <c r="BF9" s="107">
        <v>10624.5</v>
      </c>
      <c r="BG9" s="107">
        <v>12409</v>
      </c>
      <c r="BH9" s="107">
        <v>15572.7</v>
      </c>
      <c r="BI9" s="108">
        <v>18432.3</v>
      </c>
    </row>
    <row r="10" spans="1:61" s="45" customFormat="1" ht="12" x14ac:dyDescent="0.25">
      <c r="A10" s="39" t="s">
        <v>53</v>
      </c>
      <c r="B10" s="103">
        <v>2214.9</v>
      </c>
      <c r="C10" s="103">
        <v>2281</v>
      </c>
      <c r="D10" s="103">
        <v>2307.9</v>
      </c>
      <c r="E10" s="103">
        <v>2257.8000000000002</v>
      </c>
      <c r="F10" s="103">
        <v>2257.8000000000002</v>
      </c>
      <c r="G10" s="103">
        <v>2306.6999999999998</v>
      </c>
      <c r="H10" s="103">
        <v>2306.6999999999998</v>
      </c>
      <c r="I10" s="103">
        <v>2306.6999999999998</v>
      </c>
      <c r="J10" s="103">
        <v>2306.6999999999998</v>
      </c>
      <c r="K10" s="103">
        <v>2306.6999999999998</v>
      </c>
      <c r="L10" s="103">
        <v>2306.6999999999998</v>
      </c>
      <c r="M10" s="105">
        <v>2306.6999999999998</v>
      </c>
      <c r="N10" s="15">
        <v>2087</v>
      </c>
      <c r="O10" s="16">
        <v>1793.2</v>
      </c>
      <c r="P10" s="16">
        <v>2114.1999999999998</v>
      </c>
      <c r="Q10" s="16">
        <v>2117.3000000000002</v>
      </c>
      <c r="R10" s="16">
        <v>2117.3000000000002</v>
      </c>
      <c r="S10" s="16">
        <v>2119.4</v>
      </c>
      <c r="T10" s="16">
        <v>2119.4</v>
      </c>
      <c r="U10" s="16">
        <v>2119.4</v>
      </c>
      <c r="V10" s="16">
        <v>2119.4</v>
      </c>
      <c r="W10" s="16">
        <v>2119.4</v>
      </c>
      <c r="X10" s="16">
        <v>2119.4</v>
      </c>
      <c r="Y10" s="35">
        <v>2119.4</v>
      </c>
      <c r="Z10" s="15">
        <v>2268.9</v>
      </c>
      <c r="AA10" s="16">
        <v>2268.9</v>
      </c>
      <c r="AB10" s="16">
        <v>2373.3000000000002</v>
      </c>
      <c r="AC10" s="16">
        <v>2373.3000000000002</v>
      </c>
      <c r="AD10" s="16">
        <v>2378.6</v>
      </c>
      <c r="AE10" s="16">
        <v>2378.6</v>
      </c>
      <c r="AF10" s="16">
        <v>2377.9</v>
      </c>
      <c r="AG10" s="16">
        <v>2377.9</v>
      </c>
      <c r="AH10" s="16">
        <v>2377.9</v>
      </c>
      <c r="AI10" s="16">
        <v>2377.9</v>
      </c>
      <c r="AJ10" s="16">
        <v>2377.9</v>
      </c>
      <c r="AK10" s="35">
        <v>2377.9</v>
      </c>
      <c r="AL10" s="15">
        <v>5467.6</v>
      </c>
      <c r="AM10" s="16">
        <v>5467.6</v>
      </c>
      <c r="AN10" s="16">
        <v>5467.6</v>
      </c>
      <c r="AO10" s="16">
        <v>4916.1000000000004</v>
      </c>
      <c r="AP10" s="16">
        <v>4916.1000000000004</v>
      </c>
      <c r="AQ10" s="16">
        <v>4916.1000000000004</v>
      </c>
      <c r="AR10" s="16">
        <v>5589.8</v>
      </c>
      <c r="AS10" s="16">
        <v>5589.8</v>
      </c>
      <c r="AT10" s="16">
        <v>5589.8</v>
      </c>
      <c r="AU10" s="16">
        <v>5589.8</v>
      </c>
      <c r="AV10" s="16">
        <v>5589.8</v>
      </c>
      <c r="AW10" s="35">
        <v>5589.8</v>
      </c>
      <c r="AX10" s="22">
        <v>9451.7000000000007</v>
      </c>
      <c r="AY10" s="22">
        <v>8054.3</v>
      </c>
      <c r="AZ10" s="22">
        <v>8054.3</v>
      </c>
      <c r="BA10" s="107">
        <v>8054.3</v>
      </c>
      <c r="BB10" s="107">
        <v>8054.3</v>
      </c>
      <c r="BC10" s="107">
        <v>10179.299999999999</v>
      </c>
      <c r="BD10" s="107">
        <v>10179.299999999999</v>
      </c>
      <c r="BE10" s="107">
        <v>10179.299999999999</v>
      </c>
      <c r="BF10" s="107">
        <v>10179.299999999999</v>
      </c>
      <c r="BG10" s="107">
        <v>10179.299999999999</v>
      </c>
      <c r="BH10" s="107">
        <v>10179.299999999999</v>
      </c>
      <c r="BI10" s="108">
        <v>10179.299999999999</v>
      </c>
    </row>
    <row r="11" spans="1:61" s="102" customFormat="1" ht="11.4" x14ac:dyDescent="0.2">
      <c r="A11" s="96" t="s">
        <v>22</v>
      </c>
      <c r="B11" s="97">
        <f t="shared" ref="B11:X11" si="1">SUM(B12:B17)</f>
        <v>6694.7999999999993</v>
      </c>
      <c r="C11" s="97">
        <f t="shared" si="1"/>
        <v>12049.200000000003</v>
      </c>
      <c r="D11" s="97">
        <f t="shared" si="1"/>
        <v>16555.900000000001</v>
      </c>
      <c r="E11" s="97">
        <f t="shared" si="1"/>
        <v>22199.200000000001</v>
      </c>
      <c r="F11" s="97">
        <f t="shared" si="1"/>
        <v>30028.5</v>
      </c>
      <c r="G11" s="97">
        <f t="shared" si="1"/>
        <v>40680.9</v>
      </c>
      <c r="H11" s="97">
        <f t="shared" si="1"/>
        <v>46158.8</v>
      </c>
      <c r="I11" s="97">
        <f t="shared" si="1"/>
        <v>51857.000000000007</v>
      </c>
      <c r="J11" s="97">
        <f t="shared" si="1"/>
        <v>57987.80000000001</v>
      </c>
      <c r="K11" s="97">
        <f t="shared" si="1"/>
        <v>65149.8</v>
      </c>
      <c r="L11" s="97">
        <f t="shared" si="1"/>
        <v>72483.8</v>
      </c>
      <c r="M11" s="98">
        <f t="shared" si="1"/>
        <v>85208.9</v>
      </c>
      <c r="N11" s="9">
        <f t="shared" si="1"/>
        <v>6624.2</v>
      </c>
      <c r="O11" s="9">
        <f t="shared" si="1"/>
        <v>13352.6</v>
      </c>
      <c r="P11" s="9">
        <f t="shared" si="1"/>
        <v>19896.200000000004</v>
      </c>
      <c r="Q11" s="9">
        <f t="shared" si="1"/>
        <v>27662.2</v>
      </c>
      <c r="R11" s="9">
        <f t="shared" si="1"/>
        <v>37705.599999999999</v>
      </c>
      <c r="S11" s="9">
        <f t="shared" si="1"/>
        <v>48715.499999999993</v>
      </c>
      <c r="T11" s="9">
        <f t="shared" si="1"/>
        <v>53782.200000000004</v>
      </c>
      <c r="U11" s="9">
        <f t="shared" si="1"/>
        <v>61826</v>
      </c>
      <c r="V11" s="9">
        <f t="shared" si="1"/>
        <v>72703.399999999994</v>
      </c>
      <c r="W11" s="9">
        <f t="shared" si="1"/>
        <v>81966.099999999991</v>
      </c>
      <c r="X11" s="9">
        <f t="shared" si="1"/>
        <v>91494.000000000015</v>
      </c>
      <c r="Y11" s="10">
        <v>106560.78</v>
      </c>
      <c r="Z11" s="9">
        <v>7217.7</v>
      </c>
      <c r="AA11" s="9">
        <v>13700.2</v>
      </c>
      <c r="AB11" s="9">
        <v>20624.099999999999</v>
      </c>
      <c r="AC11" s="9">
        <v>27134.799999999999</v>
      </c>
      <c r="AD11" s="9">
        <v>37454.1</v>
      </c>
      <c r="AE11" s="9">
        <v>55019.4</v>
      </c>
      <c r="AF11" s="9">
        <v>61943.5</v>
      </c>
      <c r="AG11" s="9">
        <v>73354.2</v>
      </c>
      <c r="AH11" s="9">
        <v>85022.9</v>
      </c>
      <c r="AI11" s="9">
        <v>95418.7</v>
      </c>
      <c r="AJ11" s="9">
        <v>108048.3</v>
      </c>
      <c r="AK11" s="11">
        <v>127483.3</v>
      </c>
      <c r="AL11" s="9">
        <v>10180.299999999999</v>
      </c>
      <c r="AM11" s="9">
        <v>19007.3</v>
      </c>
      <c r="AN11" s="9">
        <v>26426</v>
      </c>
      <c r="AO11" s="9">
        <v>38324.800000000003</v>
      </c>
      <c r="AP11" s="9">
        <v>50625.599999999999</v>
      </c>
      <c r="AQ11" s="9">
        <v>72878.8</v>
      </c>
      <c r="AR11" s="9">
        <v>87180.9</v>
      </c>
      <c r="AS11" s="9">
        <v>103053.3</v>
      </c>
      <c r="AT11" s="9">
        <v>119773.6</v>
      </c>
      <c r="AU11" s="9">
        <v>133633.20000000001</v>
      </c>
      <c r="AV11" s="9">
        <v>147836.4</v>
      </c>
      <c r="AW11" s="11">
        <v>172336.3</v>
      </c>
      <c r="AX11" s="99">
        <v>14018.8</v>
      </c>
      <c r="AY11" s="99">
        <v>27113</v>
      </c>
      <c r="AZ11" s="99">
        <v>39607.9</v>
      </c>
      <c r="BA11" s="100">
        <v>54005</v>
      </c>
      <c r="BB11" s="100">
        <v>70415.3</v>
      </c>
      <c r="BC11" s="100">
        <v>96447.6</v>
      </c>
      <c r="BD11" s="100">
        <v>111797.4</v>
      </c>
      <c r="BE11" s="100">
        <v>126373.3</v>
      </c>
      <c r="BF11" s="100">
        <v>150399.76999999999</v>
      </c>
      <c r="BG11" s="100">
        <v>166696.5</v>
      </c>
      <c r="BH11" s="100">
        <v>181954.6</v>
      </c>
      <c r="BI11" s="101">
        <v>210084.9</v>
      </c>
    </row>
    <row r="12" spans="1:61" s="45" customFormat="1" ht="12" x14ac:dyDescent="0.25">
      <c r="A12" s="39" t="s">
        <v>23</v>
      </c>
      <c r="B12" s="103">
        <v>4508.2</v>
      </c>
      <c r="C12" s="103">
        <v>8793.7000000000007</v>
      </c>
      <c r="D12" s="103">
        <v>12794.7</v>
      </c>
      <c r="E12" s="103">
        <v>17894.2</v>
      </c>
      <c r="F12" s="103">
        <v>23652.7</v>
      </c>
      <c r="G12" s="103">
        <v>31584.9</v>
      </c>
      <c r="H12" s="103">
        <v>35824.800000000003</v>
      </c>
      <c r="I12" s="103">
        <v>41256.800000000003</v>
      </c>
      <c r="J12" s="103">
        <v>46375.3</v>
      </c>
      <c r="K12" s="103">
        <v>52023.8</v>
      </c>
      <c r="L12" s="103">
        <v>59024.9</v>
      </c>
      <c r="M12" s="105">
        <v>72282.100000000006</v>
      </c>
      <c r="N12" s="15">
        <v>5050.5</v>
      </c>
      <c r="O12" s="16">
        <v>10755.2</v>
      </c>
      <c r="P12" s="16">
        <v>16209.9</v>
      </c>
      <c r="Q12" s="16">
        <v>21523.9</v>
      </c>
      <c r="R12" s="16">
        <v>26733.7</v>
      </c>
      <c r="S12" s="16">
        <v>37800.800000000003</v>
      </c>
      <c r="T12" s="16">
        <v>42249.4</v>
      </c>
      <c r="U12" s="16">
        <v>48042.5</v>
      </c>
      <c r="V12" s="16">
        <v>56652.7</v>
      </c>
      <c r="W12" s="16">
        <v>63714.2</v>
      </c>
      <c r="X12" s="16">
        <v>71285</v>
      </c>
      <c r="Y12" s="35">
        <v>87712.08</v>
      </c>
      <c r="Z12" s="15">
        <v>7129.1</v>
      </c>
      <c r="AA12" s="16">
        <v>12416.4</v>
      </c>
      <c r="AB12" s="16">
        <v>19256.400000000001</v>
      </c>
      <c r="AC12" s="16">
        <v>24354.5</v>
      </c>
      <c r="AD12" s="16">
        <v>32360.3</v>
      </c>
      <c r="AE12" s="16">
        <v>47389.5</v>
      </c>
      <c r="AF12" s="16">
        <v>54516.6</v>
      </c>
      <c r="AG12" s="16">
        <v>60614.9</v>
      </c>
      <c r="AH12" s="16">
        <v>70853</v>
      </c>
      <c r="AI12" s="16">
        <v>78993</v>
      </c>
      <c r="AJ12" s="16">
        <v>90173.6</v>
      </c>
      <c r="AK12" s="35">
        <v>107622.5</v>
      </c>
      <c r="AL12" s="15">
        <v>7716.4</v>
      </c>
      <c r="AM12" s="16">
        <v>14595.2</v>
      </c>
      <c r="AN12" s="16">
        <v>22333.4</v>
      </c>
      <c r="AO12" s="16">
        <v>32975.199999999997</v>
      </c>
      <c r="AP12" s="16">
        <v>43060.6</v>
      </c>
      <c r="AQ12" s="16">
        <v>59481.599999999999</v>
      </c>
      <c r="AR12" s="16">
        <v>72259.100000000006</v>
      </c>
      <c r="AS12" s="16">
        <v>84038.3</v>
      </c>
      <c r="AT12" s="16">
        <v>98670.7</v>
      </c>
      <c r="AU12" s="16">
        <v>110505.1</v>
      </c>
      <c r="AV12" s="16">
        <v>121234.6</v>
      </c>
      <c r="AW12" s="35">
        <v>143474.5</v>
      </c>
      <c r="AX12" s="22">
        <v>11740.7</v>
      </c>
      <c r="AY12" s="22">
        <v>22552.7</v>
      </c>
      <c r="AZ12" s="22">
        <v>34324.199999999997</v>
      </c>
      <c r="BA12" s="107">
        <v>46692</v>
      </c>
      <c r="BB12" s="107">
        <v>58600.6</v>
      </c>
      <c r="BC12" s="107">
        <v>79680.3</v>
      </c>
      <c r="BD12" s="107">
        <v>94277.7</v>
      </c>
      <c r="BE12" s="107">
        <v>105583.6</v>
      </c>
      <c r="BF12" s="107">
        <v>126528.4</v>
      </c>
      <c r="BG12" s="107">
        <v>138556.1</v>
      </c>
      <c r="BH12" s="107">
        <v>153586.1</v>
      </c>
      <c r="BI12" s="108">
        <v>179945.8</v>
      </c>
    </row>
    <row r="13" spans="1:61" s="45" customFormat="1" ht="12" x14ac:dyDescent="0.25">
      <c r="A13" s="39" t="s">
        <v>54</v>
      </c>
      <c r="B13" s="103">
        <v>1226.7</v>
      </c>
      <c r="C13" s="103">
        <v>1122.7</v>
      </c>
      <c r="D13" s="103">
        <v>1516.1</v>
      </c>
      <c r="E13" s="103">
        <v>1674.8</v>
      </c>
      <c r="F13" s="103">
        <v>2608</v>
      </c>
      <c r="G13" s="103">
        <v>5056.2</v>
      </c>
      <c r="H13" s="103">
        <v>5869</v>
      </c>
      <c r="I13" s="103">
        <v>6039.4</v>
      </c>
      <c r="J13" s="103">
        <v>7069.6</v>
      </c>
      <c r="K13" s="103">
        <v>7771.1</v>
      </c>
      <c r="L13" s="103">
        <v>8053.4</v>
      </c>
      <c r="M13" s="105">
        <v>8884.9</v>
      </c>
      <c r="N13" s="15">
        <v>605.20000000000005</v>
      </c>
      <c r="O13" s="16">
        <v>675.9</v>
      </c>
      <c r="P13" s="16">
        <v>2312.3000000000002</v>
      </c>
      <c r="Q13" s="16">
        <v>3313.9</v>
      </c>
      <c r="R13" s="16">
        <v>7228.7</v>
      </c>
      <c r="S13" s="16">
        <v>7925</v>
      </c>
      <c r="T13" s="16">
        <v>8014.2</v>
      </c>
      <c r="U13" s="16">
        <v>10632.6</v>
      </c>
      <c r="V13" s="16">
        <v>11429.9</v>
      </c>
      <c r="W13" s="16">
        <v>12620.3</v>
      </c>
      <c r="X13" s="16">
        <v>13382.7</v>
      </c>
      <c r="Y13" s="35">
        <v>12749.8</v>
      </c>
      <c r="Z13" s="15">
        <v>359.3</v>
      </c>
      <c r="AA13" s="16">
        <v>776.9</v>
      </c>
      <c r="AB13" s="16">
        <v>1166.5</v>
      </c>
      <c r="AC13" s="16">
        <v>2258.4</v>
      </c>
      <c r="AD13" s="16">
        <v>3422.8</v>
      </c>
      <c r="AE13" s="16">
        <v>5222.2</v>
      </c>
      <c r="AF13" s="16">
        <v>5429.2</v>
      </c>
      <c r="AG13" s="16">
        <v>9777.6</v>
      </c>
      <c r="AH13" s="16">
        <v>11607.9</v>
      </c>
      <c r="AI13" s="16">
        <v>13676.7</v>
      </c>
      <c r="AJ13" s="16">
        <v>14678.8</v>
      </c>
      <c r="AK13" s="35">
        <v>17530.599999999999</v>
      </c>
      <c r="AL13" s="15">
        <v>1830.2</v>
      </c>
      <c r="AM13" s="16">
        <v>2124.1</v>
      </c>
      <c r="AN13" s="16">
        <v>2480.9</v>
      </c>
      <c r="AO13" s="16">
        <v>3441.9</v>
      </c>
      <c r="AP13" s="16">
        <v>5692</v>
      </c>
      <c r="AQ13" s="16">
        <v>10958</v>
      </c>
      <c r="AR13" s="16">
        <v>12861.8</v>
      </c>
      <c r="AS13" s="16">
        <v>15636.2</v>
      </c>
      <c r="AT13" s="16">
        <v>17690.2</v>
      </c>
      <c r="AU13" s="16">
        <v>18805.599999999999</v>
      </c>
      <c r="AV13" s="16">
        <v>20713.8</v>
      </c>
      <c r="AW13" s="35">
        <v>24400.5</v>
      </c>
      <c r="AX13" s="22">
        <v>1502.7</v>
      </c>
      <c r="AY13" s="22">
        <v>2723.5</v>
      </c>
      <c r="AZ13" s="22">
        <v>3775.6</v>
      </c>
      <c r="BA13" s="107">
        <v>4859.1000000000004</v>
      </c>
      <c r="BB13" s="107">
        <v>9737.2000000000007</v>
      </c>
      <c r="BC13" s="107">
        <v>13068.4</v>
      </c>
      <c r="BD13" s="107">
        <v>13240.9</v>
      </c>
      <c r="BE13" s="107">
        <v>15738.3</v>
      </c>
      <c r="BF13" s="107">
        <v>19721.5</v>
      </c>
      <c r="BG13" s="107">
        <v>20844.5</v>
      </c>
      <c r="BH13" s="107">
        <v>21802.400000000001</v>
      </c>
      <c r="BI13" s="108">
        <v>25225.9</v>
      </c>
    </row>
    <row r="14" spans="1:61" s="45" customFormat="1" ht="12" x14ac:dyDescent="0.25">
      <c r="A14" s="39" t="s">
        <v>55</v>
      </c>
      <c r="B14" s="103">
        <v>444.7</v>
      </c>
      <c r="C14" s="103">
        <v>317.60000000000002</v>
      </c>
      <c r="D14" s="103">
        <v>458.1</v>
      </c>
      <c r="E14" s="103">
        <v>994.8</v>
      </c>
      <c r="F14" s="103">
        <v>1331.3</v>
      </c>
      <c r="G14" s="103">
        <v>1297.8</v>
      </c>
      <c r="H14" s="103">
        <v>1420.7</v>
      </c>
      <c r="I14" s="103">
        <v>1508.1</v>
      </c>
      <c r="J14" s="103">
        <v>1616.8</v>
      </c>
      <c r="K14" s="103">
        <v>2030.8</v>
      </c>
      <c r="L14" s="103">
        <v>1804.1</v>
      </c>
      <c r="M14" s="105">
        <v>1304.5</v>
      </c>
      <c r="N14" s="15">
        <v>560.29999999999995</v>
      </c>
      <c r="O14" s="16">
        <v>964.8</v>
      </c>
      <c r="P14" s="16">
        <v>899.2</v>
      </c>
      <c r="Q14" s="16">
        <v>2162.1</v>
      </c>
      <c r="R14" s="16">
        <v>1990</v>
      </c>
      <c r="S14" s="16">
        <v>1736.7</v>
      </c>
      <c r="T14" s="16">
        <v>1709.5</v>
      </c>
      <c r="U14" s="16">
        <v>1975.8</v>
      </c>
      <c r="V14" s="16">
        <v>3015.3</v>
      </c>
      <c r="W14" s="16">
        <v>3779.4</v>
      </c>
      <c r="X14" s="16">
        <v>3937.6</v>
      </c>
      <c r="Y14" s="35">
        <v>4974</v>
      </c>
      <c r="Z14" s="15">
        <v>-177.6</v>
      </c>
      <c r="AA14" s="16">
        <v>95.7</v>
      </c>
      <c r="AB14" s="16">
        <v>269.60000000000002</v>
      </c>
      <c r="AC14" s="16">
        <v>538.1</v>
      </c>
      <c r="AD14" s="16">
        <v>1182.0999999999999</v>
      </c>
      <c r="AE14" s="16">
        <v>1426.8</v>
      </c>
      <c r="AF14" s="16">
        <v>1150</v>
      </c>
      <c r="AG14" s="16">
        <v>2167.6</v>
      </c>
      <c r="AH14" s="16">
        <v>1645.6</v>
      </c>
      <c r="AI14" s="16">
        <v>1573.6</v>
      </c>
      <c r="AJ14" s="16">
        <v>1947.4</v>
      </c>
      <c r="AK14" s="35">
        <v>1558.9</v>
      </c>
      <c r="AL14" s="15">
        <v>666.3</v>
      </c>
      <c r="AM14" s="16">
        <v>1212.7</v>
      </c>
      <c r="AN14" s="16">
        <v>1307.3</v>
      </c>
      <c r="AO14" s="16">
        <v>1665.6</v>
      </c>
      <c r="AP14" s="16">
        <v>1292.8</v>
      </c>
      <c r="AQ14" s="16">
        <v>1371.8</v>
      </c>
      <c r="AR14" s="16">
        <v>259.7</v>
      </c>
      <c r="AS14" s="16">
        <v>930.4</v>
      </c>
      <c r="AT14" s="16">
        <v>-513.4</v>
      </c>
      <c r="AU14" s="16">
        <v>-374</v>
      </c>
      <c r="AV14" s="16">
        <v>-548.9</v>
      </c>
      <c r="AW14" s="35">
        <v>445.8</v>
      </c>
      <c r="AX14" s="22">
        <v>1739.7</v>
      </c>
      <c r="AY14" s="22">
        <v>2273.1999999999998</v>
      </c>
      <c r="AZ14" s="22">
        <v>2574.1999999999998</v>
      </c>
      <c r="BA14" s="107">
        <v>3494.3</v>
      </c>
      <c r="BB14" s="107">
        <v>3704.4</v>
      </c>
      <c r="BC14" s="107">
        <v>4046</v>
      </c>
      <c r="BD14" s="107">
        <v>4383.5</v>
      </c>
      <c r="BE14" s="107">
        <v>4755.7</v>
      </c>
      <c r="BF14" s="107">
        <v>4378.97</v>
      </c>
      <c r="BG14" s="107">
        <v>5046</v>
      </c>
      <c r="BH14" s="107">
        <v>4272.2</v>
      </c>
      <c r="BI14" s="108">
        <v>6032.3</v>
      </c>
    </row>
    <row r="15" spans="1:61" s="45" customFormat="1" ht="12" x14ac:dyDescent="0.25">
      <c r="A15" s="39" t="s">
        <v>27</v>
      </c>
      <c r="B15" s="103">
        <v>-206.2</v>
      </c>
      <c r="C15" s="103">
        <v>-392.9</v>
      </c>
      <c r="D15" s="103">
        <v>-462.9</v>
      </c>
      <c r="E15" s="103">
        <v>-539.79999999999995</v>
      </c>
      <c r="F15" s="103">
        <v>-601.29999999999995</v>
      </c>
      <c r="G15" s="103">
        <v>-570.5</v>
      </c>
      <c r="H15" s="103">
        <v>-569.9</v>
      </c>
      <c r="I15" s="103">
        <v>-610.4</v>
      </c>
      <c r="J15" s="103">
        <v>-606.70000000000005</v>
      </c>
      <c r="K15" s="103">
        <v>-530.20000000000005</v>
      </c>
      <c r="L15" s="103">
        <v>-556.6</v>
      </c>
      <c r="M15" s="105">
        <v>-602.1</v>
      </c>
      <c r="N15" s="15">
        <v>67.2</v>
      </c>
      <c r="O15" s="16">
        <v>54.7</v>
      </c>
      <c r="P15" s="16">
        <v>-21.6</v>
      </c>
      <c r="Q15" s="16">
        <v>-26.7</v>
      </c>
      <c r="R15" s="16">
        <v>-23.3</v>
      </c>
      <c r="S15" s="16">
        <v>-26.9</v>
      </c>
      <c r="T15" s="16">
        <v>-1.1000000000000001</v>
      </c>
      <c r="U15" s="16">
        <v>-37.799999999999997</v>
      </c>
      <c r="V15" s="16">
        <v>-31.6</v>
      </c>
      <c r="W15" s="16">
        <v>50.4</v>
      </c>
      <c r="X15" s="16">
        <v>92.3</v>
      </c>
      <c r="Y15" s="35">
        <v>22.3</v>
      </c>
      <c r="Z15" s="15">
        <v>-49.6</v>
      </c>
      <c r="AA15" s="16">
        <v>51.6</v>
      </c>
      <c r="AB15" s="16">
        <v>-34.4</v>
      </c>
      <c r="AC15" s="16">
        <v>-72.5</v>
      </c>
      <c r="AD15" s="16">
        <v>-63.3</v>
      </c>
      <c r="AE15" s="16">
        <v>-14.6</v>
      </c>
      <c r="AF15" s="16">
        <v>-33.6</v>
      </c>
      <c r="AG15" s="16">
        <v>-21.3</v>
      </c>
      <c r="AH15" s="16">
        <v>-52.1</v>
      </c>
      <c r="AI15" s="16">
        <v>3.7</v>
      </c>
      <c r="AJ15" s="16">
        <v>32.6</v>
      </c>
      <c r="AK15" s="35">
        <v>-21.1</v>
      </c>
      <c r="AL15" s="15">
        <v>-15.7</v>
      </c>
      <c r="AM15" s="16">
        <v>-15.9</v>
      </c>
      <c r="AN15" s="16">
        <v>-20.5</v>
      </c>
      <c r="AO15" s="16">
        <v>43.7</v>
      </c>
      <c r="AP15" s="16">
        <v>2.8</v>
      </c>
      <c r="AQ15" s="16">
        <v>59.2</v>
      </c>
      <c r="AR15" s="16">
        <v>27.9</v>
      </c>
      <c r="AS15" s="16">
        <v>20.399999999999999</v>
      </c>
      <c r="AT15" s="16">
        <v>-12.3</v>
      </c>
      <c r="AU15" s="16">
        <v>-17.100000000000001</v>
      </c>
      <c r="AV15" s="16">
        <v>31.1</v>
      </c>
      <c r="AW15" s="35">
        <v>-57.9</v>
      </c>
      <c r="AX15" s="22">
        <v>13</v>
      </c>
      <c r="AY15" s="22">
        <v>20.7</v>
      </c>
      <c r="AZ15" s="22">
        <v>48.4</v>
      </c>
      <c r="BA15" s="107">
        <v>47.9</v>
      </c>
      <c r="BB15" s="107">
        <v>53.3</v>
      </c>
      <c r="BC15" s="107">
        <v>116.5</v>
      </c>
      <c r="BD15" s="107">
        <v>93.3</v>
      </c>
      <c r="BE15" s="107">
        <v>109.1</v>
      </c>
      <c r="BF15" s="107">
        <v>88.8</v>
      </c>
      <c r="BG15" s="107">
        <v>189.2</v>
      </c>
      <c r="BH15" s="107">
        <v>147.9</v>
      </c>
      <c r="BI15" s="108">
        <v>85.8</v>
      </c>
    </row>
    <row r="16" spans="1:61" s="45" customFormat="1" ht="12" x14ac:dyDescent="0.25">
      <c r="A16" s="39" t="s">
        <v>66</v>
      </c>
      <c r="B16" s="103">
        <v>191.2</v>
      </c>
      <c r="C16" s="103">
        <v>285.89999999999998</v>
      </c>
      <c r="D16" s="103">
        <v>308.2</v>
      </c>
      <c r="E16" s="103">
        <v>169.8</v>
      </c>
      <c r="F16" s="103">
        <v>383.5</v>
      </c>
      <c r="G16" s="103">
        <v>133.30000000000001</v>
      </c>
      <c r="H16" s="103">
        <v>224.9</v>
      </c>
      <c r="I16" s="103">
        <v>394.8</v>
      </c>
      <c r="J16" s="103">
        <v>167.5</v>
      </c>
      <c r="K16" s="103">
        <v>265.10000000000002</v>
      </c>
      <c r="L16" s="103">
        <v>276.8</v>
      </c>
      <c r="M16" s="105">
        <v>171.1</v>
      </c>
      <c r="N16" s="15">
        <v>494.6</v>
      </c>
      <c r="O16" s="16">
        <v>159.4</v>
      </c>
      <c r="P16" s="16">
        <v>277.2</v>
      </c>
      <c r="Q16" s="16">
        <v>472.3</v>
      </c>
      <c r="R16" s="16">
        <v>1097.2</v>
      </c>
      <c r="S16" s="16">
        <v>-11.8</v>
      </c>
      <c r="T16" s="16">
        <v>248.8</v>
      </c>
      <c r="U16" s="16">
        <v>-25</v>
      </c>
      <c r="V16" s="16">
        <v>112.8</v>
      </c>
      <c r="W16" s="16">
        <v>78.7</v>
      </c>
      <c r="X16" s="16">
        <v>175.3</v>
      </c>
      <c r="Y16" s="35">
        <v>-138.80000000000001</v>
      </c>
      <c r="Z16" s="15">
        <v>61.4</v>
      </c>
      <c r="AA16" s="16">
        <v>88.7</v>
      </c>
      <c r="AB16" s="16">
        <v>208.2</v>
      </c>
      <c r="AC16" s="16">
        <v>278</v>
      </c>
      <c r="AD16" s="16">
        <v>245.9</v>
      </c>
      <c r="AE16" s="16">
        <v>70.2</v>
      </c>
      <c r="AF16" s="16">
        <v>219.5</v>
      </c>
      <c r="AG16" s="16">
        <v>307.3</v>
      </c>
      <c r="AH16" s="16">
        <v>437.2</v>
      </c>
      <c r="AI16" s="16">
        <v>294</v>
      </c>
      <c r="AJ16" s="16">
        <v>256.60000000000002</v>
      </c>
      <c r="AK16" s="35">
        <v>46.3</v>
      </c>
      <c r="AL16" s="15">
        <v>49.9</v>
      </c>
      <c r="AM16" s="16">
        <v>537</v>
      </c>
      <c r="AN16" s="16">
        <v>472.1</v>
      </c>
      <c r="AO16" s="16">
        <v>656.5</v>
      </c>
      <c r="AP16" s="16">
        <v>241</v>
      </c>
      <c r="AQ16" s="16">
        <v>273.89999999999998</v>
      </c>
      <c r="AR16" s="16">
        <v>389.1</v>
      </c>
      <c r="AS16" s="16">
        <v>279.39999999999998</v>
      </c>
      <c r="AT16" s="16">
        <v>628.4</v>
      </c>
      <c r="AU16" s="16">
        <v>407.7</v>
      </c>
      <c r="AV16" s="16">
        <v>965.3</v>
      </c>
      <c r="AW16" s="35">
        <v>287.2</v>
      </c>
      <c r="AX16" s="22">
        <v>-37.1</v>
      </c>
      <c r="AY16" s="22">
        <v>81.400000000000006</v>
      </c>
      <c r="AZ16" s="22">
        <v>84.3</v>
      </c>
      <c r="BA16" s="107">
        <v>222.5</v>
      </c>
      <c r="BB16" s="107">
        <v>100.6</v>
      </c>
      <c r="BC16" s="107">
        <v>656.9</v>
      </c>
      <c r="BD16" s="107">
        <v>785.4</v>
      </c>
      <c r="BE16" s="107">
        <v>892.7</v>
      </c>
      <c r="BF16" s="107">
        <v>-118.6</v>
      </c>
      <c r="BG16" s="107">
        <v>1356</v>
      </c>
      <c r="BH16" s="107">
        <v>-4</v>
      </c>
      <c r="BI16" s="108">
        <v>-307.89999999999998</v>
      </c>
    </row>
    <row r="17" spans="1:61" s="45" customFormat="1" ht="12" x14ac:dyDescent="0.25">
      <c r="A17" s="39" t="s">
        <v>67</v>
      </c>
      <c r="B17" s="103">
        <v>530.20000000000005</v>
      </c>
      <c r="C17" s="103">
        <v>1922.2</v>
      </c>
      <c r="D17" s="103">
        <v>1941.7</v>
      </c>
      <c r="E17" s="103">
        <v>2005.4</v>
      </c>
      <c r="F17" s="103">
        <v>2654.3</v>
      </c>
      <c r="G17" s="103">
        <v>3179.2</v>
      </c>
      <c r="H17" s="103">
        <v>3389.3</v>
      </c>
      <c r="I17" s="103">
        <v>3268.3</v>
      </c>
      <c r="J17" s="103">
        <v>3365.3</v>
      </c>
      <c r="K17" s="103">
        <v>3589.2</v>
      </c>
      <c r="L17" s="103">
        <v>3881.2</v>
      </c>
      <c r="M17" s="105">
        <v>3168.4</v>
      </c>
      <c r="N17" s="15">
        <v>-153.6</v>
      </c>
      <c r="O17" s="16">
        <v>742.6</v>
      </c>
      <c r="P17" s="16">
        <v>219.2</v>
      </c>
      <c r="Q17" s="16">
        <v>216.7</v>
      </c>
      <c r="R17" s="16">
        <v>679.3</v>
      </c>
      <c r="S17" s="16">
        <v>1291.7</v>
      </c>
      <c r="T17" s="16">
        <v>1561.4</v>
      </c>
      <c r="U17" s="16">
        <v>1237.9000000000001</v>
      </c>
      <c r="V17" s="16">
        <v>1524.3</v>
      </c>
      <c r="W17" s="16">
        <v>1723.1</v>
      </c>
      <c r="X17" s="16">
        <v>2621.1</v>
      </c>
      <c r="Y17" s="35">
        <v>1241.4000000000001</v>
      </c>
      <c r="Z17" s="15">
        <v>-104.9</v>
      </c>
      <c r="AA17" s="16">
        <v>270.89999999999998</v>
      </c>
      <c r="AB17" s="16">
        <v>-242.2</v>
      </c>
      <c r="AC17" s="16">
        <v>-221.7</v>
      </c>
      <c r="AD17" s="16">
        <v>306.3</v>
      </c>
      <c r="AE17" s="16">
        <v>925.3</v>
      </c>
      <c r="AF17" s="16">
        <v>661.8</v>
      </c>
      <c r="AG17" s="16">
        <v>508.1</v>
      </c>
      <c r="AH17" s="16">
        <v>531.29999999999995</v>
      </c>
      <c r="AI17" s="16">
        <v>877.7</v>
      </c>
      <c r="AJ17" s="16">
        <v>959.3</v>
      </c>
      <c r="AK17" s="35">
        <v>746.1</v>
      </c>
      <c r="AL17" s="15">
        <v>-66.8</v>
      </c>
      <c r="AM17" s="16">
        <v>554.20000000000005</v>
      </c>
      <c r="AN17" s="16">
        <v>-147.19999999999999</v>
      </c>
      <c r="AO17" s="16">
        <v>-458.1</v>
      </c>
      <c r="AP17" s="16">
        <v>336.4</v>
      </c>
      <c r="AQ17" s="16">
        <v>734.3</v>
      </c>
      <c r="AR17" s="16">
        <v>1383.3</v>
      </c>
      <c r="AS17" s="16">
        <v>2148.6</v>
      </c>
      <c r="AT17" s="16">
        <v>3310</v>
      </c>
      <c r="AU17" s="16">
        <v>4305.8999999999996</v>
      </c>
      <c r="AV17" s="16">
        <v>5440.5</v>
      </c>
      <c r="AW17" s="35">
        <v>3786.2</v>
      </c>
      <c r="AX17" s="22">
        <v>-940.2</v>
      </c>
      <c r="AY17" s="22">
        <v>-538.5</v>
      </c>
      <c r="AZ17" s="22">
        <v>-1198.8</v>
      </c>
      <c r="BA17" s="107">
        <v>-1310.8</v>
      </c>
      <c r="BB17" s="107">
        <v>-1780.8</v>
      </c>
      <c r="BC17" s="107">
        <v>-1120.5</v>
      </c>
      <c r="BD17" s="107">
        <v>-983.4</v>
      </c>
      <c r="BE17" s="107">
        <v>-706.1</v>
      </c>
      <c r="BF17" s="107">
        <v>-199.3</v>
      </c>
      <c r="BG17" s="107">
        <v>704.7</v>
      </c>
      <c r="BH17" s="107">
        <v>2150</v>
      </c>
      <c r="BI17" s="106">
        <v>-897</v>
      </c>
    </row>
    <row r="18" spans="1:61" s="102" customFormat="1" ht="11.4" x14ac:dyDescent="0.2">
      <c r="A18" s="109" t="s">
        <v>57</v>
      </c>
      <c r="B18" s="97">
        <f t="shared" ref="B18:M18" si="2">SUM(B11-B6)</f>
        <v>3185.9999999999991</v>
      </c>
      <c r="C18" s="97">
        <f t="shared" si="2"/>
        <v>4037.0000000000018</v>
      </c>
      <c r="D18" s="97">
        <f t="shared" si="2"/>
        <v>-50.299999999999272</v>
      </c>
      <c r="E18" s="97">
        <f t="shared" si="2"/>
        <v>-1178.5999999999985</v>
      </c>
      <c r="F18" s="97">
        <f t="shared" si="2"/>
        <v>-569.70000000000073</v>
      </c>
      <c r="G18" s="97">
        <f t="shared" si="2"/>
        <v>683.40000000000146</v>
      </c>
      <c r="H18" s="97">
        <f t="shared" si="2"/>
        <v>174.70000000000437</v>
      </c>
      <c r="I18" s="97">
        <f t="shared" si="2"/>
        <v>-875.69999999998981</v>
      </c>
      <c r="J18" s="97">
        <f t="shared" si="2"/>
        <v>-2621.099999999984</v>
      </c>
      <c r="K18" s="97">
        <f t="shared" si="2"/>
        <v>-5079</v>
      </c>
      <c r="L18" s="97">
        <f t="shared" si="2"/>
        <v>-8839.2999999999884</v>
      </c>
      <c r="M18" s="98">
        <f t="shared" si="2"/>
        <v>-16427.799999999988</v>
      </c>
      <c r="N18" s="9">
        <f t="shared" ref="N18:X18" si="3">N11-N6</f>
        <v>3721.1</v>
      </c>
      <c r="O18" s="9">
        <f t="shared" si="3"/>
        <v>3535.5</v>
      </c>
      <c r="P18" s="9">
        <f t="shared" si="3"/>
        <v>352.90000000000509</v>
      </c>
      <c r="Q18" s="9">
        <f t="shared" si="3"/>
        <v>1973.6000000000022</v>
      </c>
      <c r="R18" s="9">
        <f t="shared" si="3"/>
        <v>4953.5</v>
      </c>
      <c r="S18" s="9">
        <f t="shared" si="3"/>
        <v>3945.6999999999898</v>
      </c>
      <c r="T18" s="9">
        <f t="shared" si="3"/>
        <v>1824.9000000000015</v>
      </c>
      <c r="U18" s="9">
        <f t="shared" si="3"/>
        <v>1177.8000000000029</v>
      </c>
      <c r="V18" s="9">
        <f t="shared" si="3"/>
        <v>4020.8999999999942</v>
      </c>
      <c r="W18" s="9">
        <f t="shared" si="3"/>
        <v>2854.8999999999942</v>
      </c>
      <c r="X18" s="9">
        <f t="shared" si="3"/>
        <v>-6930.7999999999884</v>
      </c>
      <c r="Y18" s="10">
        <v>-18762.82</v>
      </c>
      <c r="Z18" s="9">
        <v>3580.7</v>
      </c>
      <c r="AA18" s="9">
        <v>2557.6999999999998</v>
      </c>
      <c r="AB18" s="9">
        <v>-9404.9</v>
      </c>
      <c r="AC18" s="9">
        <v>-7410</v>
      </c>
      <c r="AD18" s="9">
        <v>-9806.2000000000007</v>
      </c>
      <c r="AE18" s="9">
        <v>-3264</v>
      </c>
      <c r="AF18" s="9">
        <v>-6177.7999999999884</v>
      </c>
      <c r="AG18" s="9">
        <v>-6987.4999999999854</v>
      </c>
      <c r="AH18" s="9">
        <v>-5294.2999999999884</v>
      </c>
      <c r="AI18" s="9">
        <v>-6041.1000000000058</v>
      </c>
      <c r="AJ18" s="9">
        <v>-9300.0999999999767</v>
      </c>
      <c r="AK18" s="11">
        <v>-22475.8</v>
      </c>
      <c r="AL18" s="9">
        <v>2650.9</v>
      </c>
      <c r="AM18" s="9">
        <v>3366.3</v>
      </c>
      <c r="AN18" s="9">
        <v>-2879.4</v>
      </c>
      <c r="AO18" s="9">
        <v>1255.5999999999913</v>
      </c>
      <c r="AP18" s="9">
        <v>2171.2000000000116</v>
      </c>
      <c r="AQ18" s="9">
        <v>7421.5000000000073</v>
      </c>
      <c r="AR18" s="9">
        <v>8788.2999999999993</v>
      </c>
      <c r="AS18" s="9">
        <v>11304.3</v>
      </c>
      <c r="AT18" s="9">
        <v>12718.1</v>
      </c>
      <c r="AU18" s="9">
        <v>6062.2</v>
      </c>
      <c r="AV18" s="9">
        <v>1665</v>
      </c>
      <c r="AW18" s="11">
        <v>-34356.1</v>
      </c>
      <c r="AX18" s="99">
        <v>3178.3</v>
      </c>
      <c r="AY18" s="99">
        <v>556.60000000000582</v>
      </c>
      <c r="AZ18" s="99">
        <v>-90.500000000007276</v>
      </c>
      <c r="BA18" s="100">
        <v>3395.1</v>
      </c>
      <c r="BB18" s="100">
        <v>7282.0000000000073</v>
      </c>
      <c r="BC18" s="100">
        <v>10156.9</v>
      </c>
      <c r="BD18" s="100">
        <v>8422.2999999999884</v>
      </c>
      <c r="BE18" s="100">
        <v>4941.3999999999942</v>
      </c>
      <c r="BF18" s="100">
        <v>10301.969999999999</v>
      </c>
      <c r="BG18" s="100">
        <v>7079.5000000000291</v>
      </c>
      <c r="BH18" s="100">
        <v>-6690.3999999999942</v>
      </c>
      <c r="BI18" s="30">
        <v>-40731.800000000003</v>
      </c>
    </row>
    <row r="19" spans="1:61" s="102" customFormat="1" ht="11.4" x14ac:dyDescent="0.2">
      <c r="A19" s="96" t="s">
        <v>58</v>
      </c>
      <c r="B19" s="97">
        <f t="shared" ref="B19:X19" si="4">B20+B28</f>
        <v>-3186</v>
      </c>
      <c r="C19" s="97">
        <f t="shared" si="4"/>
        <v>-4037.0000000000005</v>
      </c>
      <c r="D19" s="97">
        <f t="shared" si="4"/>
        <v>50.299999999999841</v>
      </c>
      <c r="E19" s="97">
        <f t="shared" si="4"/>
        <v>1178.5999999999999</v>
      </c>
      <c r="F19" s="97">
        <f t="shared" si="4"/>
        <v>569.70000000000005</v>
      </c>
      <c r="G19" s="97">
        <f t="shared" si="4"/>
        <v>-683.39999999999964</v>
      </c>
      <c r="H19" s="97">
        <f t="shared" si="4"/>
        <v>-174.69999999999982</v>
      </c>
      <c r="I19" s="97">
        <f t="shared" si="4"/>
        <v>875.69999999999982</v>
      </c>
      <c r="J19" s="97">
        <f t="shared" si="4"/>
        <v>2621.1000000000004</v>
      </c>
      <c r="K19" s="97">
        <f t="shared" si="4"/>
        <v>5079</v>
      </c>
      <c r="L19" s="97">
        <f t="shared" si="4"/>
        <v>8839.2999999999993</v>
      </c>
      <c r="M19" s="98">
        <f t="shared" si="4"/>
        <v>16427.8</v>
      </c>
      <c r="N19" s="29">
        <f t="shared" si="4"/>
        <v>-3721.1000000000004</v>
      </c>
      <c r="O19" s="29">
        <f t="shared" si="4"/>
        <v>-3535.4999999999995</v>
      </c>
      <c r="P19" s="29">
        <f t="shared" si="4"/>
        <v>-352.9</v>
      </c>
      <c r="Q19" s="29">
        <f t="shared" si="4"/>
        <v>-1973.6</v>
      </c>
      <c r="R19" s="29">
        <f t="shared" si="4"/>
        <v>-4953.4999999999991</v>
      </c>
      <c r="S19" s="29">
        <f t="shared" si="4"/>
        <v>-3945.7000000000016</v>
      </c>
      <c r="T19" s="29">
        <f t="shared" si="4"/>
        <v>-1824.8999999999996</v>
      </c>
      <c r="U19" s="29">
        <f t="shared" si="4"/>
        <v>-1177.8199999999988</v>
      </c>
      <c r="V19" s="29">
        <f t="shared" si="4"/>
        <v>-4020.3</v>
      </c>
      <c r="W19" s="29">
        <f t="shared" si="4"/>
        <v>-2854.9999999999991</v>
      </c>
      <c r="X19" s="29">
        <f t="shared" si="4"/>
        <v>6930.7800000000007</v>
      </c>
      <c r="Y19" s="30">
        <v>18762.8</v>
      </c>
      <c r="Z19" s="29">
        <v>-3580.7</v>
      </c>
      <c r="AA19" s="29">
        <v>-2557.6999999999998</v>
      </c>
      <c r="AB19" s="29">
        <v>9404.9</v>
      </c>
      <c r="AC19" s="29">
        <v>7410</v>
      </c>
      <c r="AD19" s="29">
        <v>9806.2000000000007</v>
      </c>
      <c r="AE19" s="29">
        <v>3264</v>
      </c>
      <c r="AF19" s="29">
        <v>6177.8</v>
      </c>
      <c r="AG19" s="29">
        <v>6987.5</v>
      </c>
      <c r="AH19" s="29">
        <v>5294.3</v>
      </c>
      <c r="AI19" s="29">
        <v>6041.1</v>
      </c>
      <c r="AJ19" s="29">
        <v>9300.1</v>
      </c>
      <c r="AK19" s="31">
        <v>22475.8</v>
      </c>
      <c r="AL19" s="29">
        <v>-2650.9</v>
      </c>
      <c r="AM19" s="29">
        <v>-3366.3</v>
      </c>
      <c r="AN19" s="29">
        <v>2879.4</v>
      </c>
      <c r="AO19" s="29">
        <v>-1255.5999999999999</v>
      </c>
      <c r="AP19" s="29">
        <v>-2171.1999999999998</v>
      </c>
      <c r="AQ19" s="29">
        <v>-7421.5</v>
      </c>
      <c r="AR19" s="29">
        <v>-8788.2999999999993</v>
      </c>
      <c r="AS19" s="29">
        <v>-11304.3</v>
      </c>
      <c r="AT19" s="29">
        <v>-12718.1</v>
      </c>
      <c r="AU19" s="29">
        <v>-6062.2</v>
      </c>
      <c r="AV19" s="29">
        <v>-1665</v>
      </c>
      <c r="AW19" s="31">
        <v>34356.061000000002</v>
      </c>
      <c r="AX19" s="99">
        <v>-3178.3</v>
      </c>
      <c r="AY19" s="99">
        <v>-556.6</v>
      </c>
      <c r="AZ19" s="99">
        <v>90.500000000000057</v>
      </c>
      <c r="BA19" s="100">
        <v>-3395.1</v>
      </c>
      <c r="BB19" s="100">
        <v>-7282</v>
      </c>
      <c r="BC19" s="100">
        <v>-10156.9</v>
      </c>
      <c r="BD19" s="100">
        <v>-8422.2999999999993</v>
      </c>
      <c r="BE19" s="100">
        <v>-4941.3999999999996</v>
      </c>
      <c r="BF19" s="100">
        <v>-10302</v>
      </c>
      <c r="BG19" s="100">
        <v>-7079.5</v>
      </c>
      <c r="BH19" s="100">
        <v>6690.4</v>
      </c>
      <c r="BI19" s="30">
        <v>40731.800000000003</v>
      </c>
    </row>
    <row r="20" spans="1:61" s="45" customFormat="1" ht="12" x14ac:dyDescent="0.25">
      <c r="A20" s="39" t="s">
        <v>59</v>
      </c>
      <c r="B20" s="110">
        <f t="shared" ref="B20:M20" si="5">SUM(B22:B27)</f>
        <v>-3491</v>
      </c>
      <c r="C20" s="110">
        <f t="shared" si="5"/>
        <v>-4535.6000000000004</v>
      </c>
      <c r="D20" s="110">
        <f t="shared" si="5"/>
        <v>-1023.5000000000001</v>
      </c>
      <c r="E20" s="110">
        <f t="shared" si="5"/>
        <v>48.19999999999991</v>
      </c>
      <c r="F20" s="110">
        <f t="shared" si="5"/>
        <v>-1116</v>
      </c>
      <c r="G20" s="110">
        <f t="shared" si="5"/>
        <v>-2793.0999999999995</v>
      </c>
      <c r="H20" s="110">
        <f t="shared" si="5"/>
        <v>-2596.3999999999996</v>
      </c>
      <c r="I20" s="110">
        <f t="shared" si="5"/>
        <v>-1494.1000000000004</v>
      </c>
      <c r="J20" s="110">
        <f t="shared" si="5"/>
        <v>-168.79999999999981</v>
      </c>
      <c r="K20" s="110">
        <f t="shared" si="5"/>
        <v>2051.2999999999997</v>
      </c>
      <c r="L20" s="110">
        <f t="shared" si="5"/>
        <v>5413</v>
      </c>
      <c r="M20" s="111">
        <f t="shared" si="5"/>
        <v>12582</v>
      </c>
      <c r="N20" s="15">
        <f t="shared" ref="N20:X20" si="6">N21+N26+N27</f>
        <v>-3820.7000000000003</v>
      </c>
      <c r="O20" s="15">
        <f t="shared" si="6"/>
        <v>-3958.4999999999995</v>
      </c>
      <c r="P20" s="15">
        <f t="shared" si="6"/>
        <v>-969.8</v>
      </c>
      <c r="Q20" s="15">
        <f t="shared" si="6"/>
        <v>-2846</v>
      </c>
      <c r="R20" s="15">
        <f t="shared" si="6"/>
        <v>-6735.2999999999993</v>
      </c>
      <c r="S20" s="15">
        <f t="shared" si="6"/>
        <v>-5844.0000000000018</v>
      </c>
      <c r="T20" s="15">
        <f t="shared" si="6"/>
        <v>-3796.9999999999995</v>
      </c>
      <c r="U20" s="15">
        <f t="shared" si="6"/>
        <v>-3354.9199999999987</v>
      </c>
      <c r="V20" s="15">
        <f t="shared" si="6"/>
        <v>-6396</v>
      </c>
      <c r="W20" s="15">
        <f t="shared" si="6"/>
        <v>-5326.2999999999993</v>
      </c>
      <c r="X20" s="15">
        <f t="shared" si="6"/>
        <v>4228.88</v>
      </c>
      <c r="Y20" s="106">
        <v>14338.5</v>
      </c>
      <c r="Z20" s="15">
        <v>-3708.4</v>
      </c>
      <c r="AA20" s="15">
        <v>-2971.2</v>
      </c>
      <c r="AB20" s="15">
        <v>8559.2000000000007</v>
      </c>
      <c r="AC20" s="15">
        <v>6028.3</v>
      </c>
      <c r="AD20" s="15">
        <v>7567</v>
      </c>
      <c r="AE20" s="15">
        <v>902.3</v>
      </c>
      <c r="AF20" s="15">
        <v>3724.7</v>
      </c>
      <c r="AG20" s="15">
        <v>4464.3</v>
      </c>
      <c r="AH20" s="15">
        <v>2527</v>
      </c>
      <c r="AI20" s="15">
        <v>2925.7</v>
      </c>
      <c r="AJ20" s="15">
        <v>6116.1</v>
      </c>
      <c r="AK20" s="106">
        <v>18603.5</v>
      </c>
      <c r="AL20" s="15">
        <v>-2852.8</v>
      </c>
      <c r="AM20" s="15">
        <v>-3991.4</v>
      </c>
      <c r="AN20" s="15">
        <v>1942.7</v>
      </c>
      <c r="AO20" s="15">
        <v>-2458.5</v>
      </c>
      <c r="AP20" s="15">
        <v>-4227.5</v>
      </c>
      <c r="AQ20" s="15">
        <v>-10211.299999999999</v>
      </c>
      <c r="AR20" s="15">
        <v>-11632</v>
      </c>
      <c r="AS20" s="15">
        <v>-14171</v>
      </c>
      <c r="AT20" s="15">
        <v>-15700.4</v>
      </c>
      <c r="AU20" s="15">
        <v>-9268.4</v>
      </c>
      <c r="AV20" s="15">
        <v>-5160.5</v>
      </c>
      <c r="AW20" s="106">
        <v>30629.661000000004</v>
      </c>
      <c r="AX20" s="22">
        <v>-3387</v>
      </c>
      <c r="AY20" s="22">
        <v>-715.5</v>
      </c>
      <c r="AZ20" s="22">
        <v>-493.6</v>
      </c>
      <c r="BA20" s="107">
        <v>-4500.6000000000004</v>
      </c>
      <c r="BB20" s="107">
        <v>-9078.7000000000007</v>
      </c>
      <c r="BC20" s="107">
        <v>-12134.4</v>
      </c>
      <c r="BD20" s="107">
        <v>-10601.4</v>
      </c>
      <c r="BE20" s="107">
        <v>-7470.9</v>
      </c>
      <c r="BF20" s="107">
        <v>-13729.4</v>
      </c>
      <c r="BG20" s="107">
        <v>-10663.6</v>
      </c>
      <c r="BH20" s="107">
        <v>2863.8</v>
      </c>
      <c r="BI20" s="106">
        <v>36527.800000000003</v>
      </c>
    </row>
    <row r="21" spans="1:61" s="45" customFormat="1" ht="12" x14ac:dyDescent="0.25">
      <c r="A21" s="39" t="s">
        <v>32</v>
      </c>
      <c r="B21" s="110">
        <f t="shared" ref="B21:M21" si="7">SUM(B22:B25)</f>
        <v>0</v>
      </c>
      <c r="C21" s="110">
        <f t="shared" si="7"/>
        <v>0</v>
      </c>
      <c r="D21" s="110">
        <f t="shared" si="7"/>
        <v>1185</v>
      </c>
      <c r="E21" s="110">
        <f t="shared" si="7"/>
        <v>1185</v>
      </c>
      <c r="F21" s="110">
        <f t="shared" si="7"/>
        <v>1185</v>
      </c>
      <c r="G21" s="110">
        <f t="shared" si="7"/>
        <v>3135</v>
      </c>
      <c r="H21" s="110">
        <f t="shared" si="7"/>
        <v>3135</v>
      </c>
      <c r="I21" s="110">
        <f t="shared" si="7"/>
        <v>4135</v>
      </c>
      <c r="J21" s="110">
        <f t="shared" si="7"/>
        <v>7097.5</v>
      </c>
      <c r="K21" s="110">
        <f t="shared" si="7"/>
        <v>7097.5</v>
      </c>
      <c r="L21" s="110">
        <f t="shared" si="7"/>
        <v>9097.5</v>
      </c>
      <c r="M21" s="111">
        <f t="shared" si="7"/>
        <v>11834.2</v>
      </c>
      <c r="N21" s="15">
        <f t="shared" ref="N21:X21" si="8">SUM(N22:N25)</f>
        <v>0</v>
      </c>
      <c r="O21" s="15">
        <f t="shared" si="8"/>
        <v>0</v>
      </c>
      <c r="P21" s="15">
        <f t="shared" si="8"/>
        <v>0</v>
      </c>
      <c r="Q21" s="15">
        <f t="shared" si="8"/>
        <v>2480</v>
      </c>
      <c r="R21" s="15">
        <f t="shared" si="8"/>
        <v>3680</v>
      </c>
      <c r="S21" s="15">
        <f t="shared" si="8"/>
        <v>3680</v>
      </c>
      <c r="T21" s="15">
        <f t="shared" si="8"/>
        <v>5020.2</v>
      </c>
      <c r="U21" s="15">
        <f t="shared" si="8"/>
        <v>9300.18</v>
      </c>
      <c r="V21" s="15">
        <f t="shared" si="8"/>
        <v>10030.799999999999</v>
      </c>
      <c r="W21" s="15">
        <f t="shared" si="8"/>
        <v>10030.1</v>
      </c>
      <c r="X21" s="15">
        <f t="shared" si="8"/>
        <v>10030.18</v>
      </c>
      <c r="Y21" s="106">
        <v>17892.3</v>
      </c>
      <c r="Z21" s="15">
        <v>0</v>
      </c>
      <c r="AA21" s="15">
        <v>1000</v>
      </c>
      <c r="AB21" s="15">
        <v>1875</v>
      </c>
      <c r="AC21" s="15">
        <v>5075</v>
      </c>
      <c r="AD21" s="15">
        <v>5075</v>
      </c>
      <c r="AE21" s="15">
        <v>8200</v>
      </c>
      <c r="AF21" s="15">
        <v>9200</v>
      </c>
      <c r="AG21" s="15">
        <v>9200</v>
      </c>
      <c r="AH21" s="15">
        <v>13325</v>
      </c>
      <c r="AI21" s="15">
        <v>13325</v>
      </c>
      <c r="AJ21" s="15">
        <v>13325</v>
      </c>
      <c r="AK21" s="106">
        <v>20496.400000000001</v>
      </c>
      <c r="AL21" s="15">
        <v>0</v>
      </c>
      <c r="AM21" s="15">
        <v>0</v>
      </c>
      <c r="AN21" s="15">
        <v>0</v>
      </c>
      <c r="AO21" s="15">
        <v>0</v>
      </c>
      <c r="AP21" s="15">
        <v>0</v>
      </c>
      <c r="AQ21" s="15">
        <v>8700</v>
      </c>
      <c r="AR21" s="15">
        <v>8700</v>
      </c>
      <c r="AS21" s="15">
        <v>8700</v>
      </c>
      <c r="AT21" s="15">
        <v>8700</v>
      </c>
      <c r="AU21" s="15">
        <v>8700</v>
      </c>
      <c r="AV21" s="15">
        <v>8700</v>
      </c>
      <c r="AW21" s="106">
        <v>18417.061000000002</v>
      </c>
      <c r="AX21" s="22">
        <v>0</v>
      </c>
      <c r="AY21" s="22">
        <v>0</v>
      </c>
      <c r="AZ21" s="22">
        <v>0</v>
      </c>
      <c r="BA21" s="107">
        <v>0</v>
      </c>
      <c r="BB21" s="107">
        <v>0</v>
      </c>
      <c r="BC21" s="107">
        <v>260</v>
      </c>
      <c r="BD21" s="107">
        <v>1760</v>
      </c>
      <c r="BE21" s="107">
        <v>2360</v>
      </c>
      <c r="BF21" s="107">
        <v>2360</v>
      </c>
      <c r="BG21" s="107">
        <v>2360</v>
      </c>
      <c r="BH21" s="107">
        <v>12669.3</v>
      </c>
      <c r="BI21" s="106">
        <v>29914</v>
      </c>
    </row>
    <row r="22" spans="1:61" s="45" customFormat="1" ht="12" x14ac:dyDescent="0.25">
      <c r="A22" s="85" t="s">
        <v>33</v>
      </c>
      <c r="B22" s="110">
        <v>0</v>
      </c>
      <c r="C22" s="110">
        <v>0</v>
      </c>
      <c r="D22" s="110">
        <v>1185</v>
      </c>
      <c r="E22" s="110">
        <v>1185</v>
      </c>
      <c r="F22" s="110">
        <v>1185</v>
      </c>
      <c r="G22" s="110">
        <v>3135</v>
      </c>
      <c r="H22" s="110">
        <v>3135</v>
      </c>
      <c r="I22" s="110">
        <v>3135</v>
      </c>
      <c r="J22" s="110">
        <v>6097.5</v>
      </c>
      <c r="K22" s="110">
        <v>6097.5</v>
      </c>
      <c r="L22" s="110">
        <v>8097.5</v>
      </c>
      <c r="M22" s="111">
        <v>10834.2</v>
      </c>
      <c r="N22" s="47">
        <v>0</v>
      </c>
      <c r="O22" s="16">
        <v>0</v>
      </c>
      <c r="P22" s="16">
        <v>0</v>
      </c>
      <c r="Q22" s="16">
        <v>2480</v>
      </c>
      <c r="R22" s="16">
        <v>2480</v>
      </c>
      <c r="S22" s="16">
        <v>2480</v>
      </c>
      <c r="T22" s="16">
        <v>3480</v>
      </c>
      <c r="U22" s="16">
        <v>5660</v>
      </c>
      <c r="V22" s="16">
        <v>6390</v>
      </c>
      <c r="W22" s="16">
        <v>6390</v>
      </c>
      <c r="X22" s="16">
        <v>6390</v>
      </c>
      <c r="Y22" s="112">
        <v>12051.5</v>
      </c>
      <c r="Z22" s="47">
        <v>0</v>
      </c>
      <c r="AA22" s="16">
        <v>1000</v>
      </c>
      <c r="AB22" s="16">
        <v>1875</v>
      </c>
      <c r="AC22" s="16">
        <v>3875</v>
      </c>
      <c r="AD22" s="16">
        <v>3875</v>
      </c>
      <c r="AE22" s="16">
        <v>5000</v>
      </c>
      <c r="AF22" s="16">
        <v>6000</v>
      </c>
      <c r="AG22" s="16">
        <v>6000</v>
      </c>
      <c r="AH22" s="16">
        <v>8125</v>
      </c>
      <c r="AI22" s="16">
        <v>8125</v>
      </c>
      <c r="AJ22" s="16">
        <v>8125</v>
      </c>
      <c r="AK22" s="112">
        <v>12500</v>
      </c>
      <c r="AL22" s="47">
        <v>0</v>
      </c>
      <c r="AM22" s="16">
        <v>0</v>
      </c>
      <c r="AN22" s="16">
        <v>0</v>
      </c>
      <c r="AO22" s="16">
        <v>0</v>
      </c>
      <c r="AP22" s="16">
        <v>0</v>
      </c>
      <c r="AQ22" s="16">
        <v>6000</v>
      </c>
      <c r="AR22" s="16">
        <v>6000</v>
      </c>
      <c r="AS22" s="16">
        <v>6000</v>
      </c>
      <c r="AT22" s="16">
        <v>6000</v>
      </c>
      <c r="AU22" s="16">
        <v>6000</v>
      </c>
      <c r="AV22" s="16">
        <v>6000</v>
      </c>
      <c r="AW22" s="112">
        <v>9000</v>
      </c>
      <c r="AX22" s="22">
        <v>0</v>
      </c>
      <c r="AY22" s="22">
        <v>0</v>
      </c>
      <c r="AZ22" s="22">
        <v>0</v>
      </c>
      <c r="BA22" s="107">
        <v>0</v>
      </c>
      <c r="BB22" s="107">
        <v>0</v>
      </c>
      <c r="BC22" s="107">
        <v>260</v>
      </c>
      <c r="BD22" s="107">
        <v>260</v>
      </c>
      <c r="BE22" s="107">
        <v>260</v>
      </c>
      <c r="BF22" s="107">
        <v>260</v>
      </c>
      <c r="BG22" s="107">
        <v>260</v>
      </c>
      <c r="BH22" s="107">
        <v>7680</v>
      </c>
      <c r="BI22" s="106">
        <v>19929.849999999999</v>
      </c>
    </row>
    <row r="23" spans="1:61" s="45" customFormat="1" ht="12" x14ac:dyDescent="0.25">
      <c r="A23" s="85" t="s">
        <v>34</v>
      </c>
      <c r="B23" s="110">
        <v>0</v>
      </c>
      <c r="C23" s="110">
        <v>0</v>
      </c>
      <c r="D23" s="110">
        <v>0</v>
      </c>
      <c r="E23" s="103">
        <v>0</v>
      </c>
      <c r="F23" s="103">
        <v>0</v>
      </c>
      <c r="G23" s="103">
        <v>0</v>
      </c>
      <c r="H23" s="110">
        <v>0</v>
      </c>
      <c r="I23" s="110">
        <v>750</v>
      </c>
      <c r="J23" s="110">
        <v>750</v>
      </c>
      <c r="K23" s="110">
        <v>750</v>
      </c>
      <c r="L23" s="110">
        <v>750</v>
      </c>
      <c r="M23" s="111">
        <v>750</v>
      </c>
      <c r="N23" s="47">
        <v>0</v>
      </c>
      <c r="O23" s="16">
        <v>0</v>
      </c>
      <c r="P23" s="16">
        <v>0</v>
      </c>
      <c r="Q23" s="16">
        <v>0</v>
      </c>
      <c r="R23" s="16">
        <v>1200</v>
      </c>
      <c r="S23" s="16">
        <v>1200</v>
      </c>
      <c r="T23" s="16">
        <v>1200</v>
      </c>
      <c r="U23" s="16">
        <v>3300</v>
      </c>
      <c r="V23" s="16">
        <v>3300</v>
      </c>
      <c r="W23" s="16">
        <v>3300</v>
      </c>
      <c r="X23" s="16">
        <v>3300</v>
      </c>
      <c r="Y23" s="69">
        <v>5500</v>
      </c>
      <c r="Z23" s="47">
        <v>0</v>
      </c>
      <c r="AA23" s="16">
        <v>0</v>
      </c>
      <c r="AB23" s="16">
        <v>0</v>
      </c>
      <c r="AC23" s="16">
        <v>900</v>
      </c>
      <c r="AD23" s="16">
        <v>900</v>
      </c>
      <c r="AE23" s="16">
        <v>2400</v>
      </c>
      <c r="AF23" s="16">
        <v>2400</v>
      </c>
      <c r="AG23" s="16">
        <v>2400</v>
      </c>
      <c r="AH23" s="16">
        <v>3900</v>
      </c>
      <c r="AI23" s="16">
        <v>3900</v>
      </c>
      <c r="AJ23" s="16">
        <v>3900</v>
      </c>
      <c r="AK23" s="69">
        <v>6070</v>
      </c>
      <c r="AL23" s="47">
        <v>0</v>
      </c>
      <c r="AM23" s="16">
        <v>0</v>
      </c>
      <c r="AN23" s="16">
        <v>0</v>
      </c>
      <c r="AO23" s="16">
        <v>0</v>
      </c>
      <c r="AP23" s="16">
        <v>0</v>
      </c>
      <c r="AQ23" s="16">
        <v>2000</v>
      </c>
      <c r="AR23" s="16">
        <v>2000</v>
      </c>
      <c r="AS23" s="16">
        <v>2000</v>
      </c>
      <c r="AT23" s="16">
        <v>2000</v>
      </c>
      <c r="AU23" s="16">
        <v>2000</v>
      </c>
      <c r="AV23" s="16">
        <v>2000</v>
      </c>
      <c r="AW23" s="69">
        <v>7750</v>
      </c>
      <c r="AX23" s="22">
        <v>0</v>
      </c>
      <c r="AY23" s="22">
        <v>0</v>
      </c>
      <c r="AZ23" s="22">
        <v>0</v>
      </c>
      <c r="BA23" s="107">
        <v>0</v>
      </c>
      <c r="BB23" s="107">
        <v>0</v>
      </c>
      <c r="BC23" s="107">
        <v>0</v>
      </c>
      <c r="BD23" s="107">
        <v>1500</v>
      </c>
      <c r="BE23" s="107">
        <v>1500</v>
      </c>
      <c r="BF23" s="107">
        <v>1500</v>
      </c>
      <c r="BG23" s="107">
        <v>1500</v>
      </c>
      <c r="BH23" s="107">
        <v>4050</v>
      </c>
      <c r="BI23" s="106">
        <v>9040.9</v>
      </c>
    </row>
    <row r="24" spans="1:61" s="45" customFormat="1" ht="12" x14ac:dyDescent="0.25">
      <c r="A24" s="85" t="s">
        <v>36</v>
      </c>
      <c r="B24" s="110">
        <v>0</v>
      </c>
      <c r="C24" s="110">
        <v>0</v>
      </c>
      <c r="D24" s="110">
        <v>0</v>
      </c>
      <c r="E24" s="110">
        <v>0</v>
      </c>
      <c r="F24" s="110">
        <v>0</v>
      </c>
      <c r="G24" s="103">
        <v>0</v>
      </c>
      <c r="H24" s="110">
        <v>0</v>
      </c>
      <c r="I24" s="110">
        <v>0</v>
      </c>
      <c r="J24" s="110">
        <v>0</v>
      </c>
      <c r="K24" s="110">
        <v>250</v>
      </c>
      <c r="L24" s="110">
        <v>0</v>
      </c>
      <c r="M24" s="111">
        <v>0</v>
      </c>
      <c r="N24" s="47">
        <v>0</v>
      </c>
      <c r="O24" s="16">
        <v>0</v>
      </c>
      <c r="P24" s="16">
        <v>0</v>
      </c>
      <c r="Q24" s="16">
        <v>0</v>
      </c>
      <c r="R24" s="16">
        <v>0</v>
      </c>
      <c r="S24" s="16">
        <v>0</v>
      </c>
      <c r="T24" s="16">
        <v>0</v>
      </c>
      <c r="U24" s="16">
        <v>0</v>
      </c>
      <c r="V24" s="16">
        <v>0</v>
      </c>
      <c r="W24" s="16">
        <v>0</v>
      </c>
      <c r="X24" s="16">
        <v>0</v>
      </c>
      <c r="Y24" s="69">
        <v>0</v>
      </c>
      <c r="Z24" s="47">
        <v>0</v>
      </c>
      <c r="AA24" s="16">
        <v>0</v>
      </c>
      <c r="AB24" s="16">
        <v>0</v>
      </c>
      <c r="AC24" s="16">
        <v>300</v>
      </c>
      <c r="AD24" s="16">
        <v>0</v>
      </c>
      <c r="AE24" s="16">
        <v>0</v>
      </c>
      <c r="AF24" s="16">
        <v>0</v>
      </c>
      <c r="AG24" s="16">
        <v>0</v>
      </c>
      <c r="AH24" s="16">
        <v>0</v>
      </c>
      <c r="AI24" s="16">
        <v>0</v>
      </c>
      <c r="AJ24" s="16">
        <v>0</v>
      </c>
      <c r="AK24" s="69">
        <v>0</v>
      </c>
      <c r="AL24" s="47">
        <v>0</v>
      </c>
      <c r="AM24" s="16">
        <v>0</v>
      </c>
      <c r="AN24" s="16">
        <v>0</v>
      </c>
      <c r="AO24" s="16">
        <v>0</v>
      </c>
      <c r="AP24" s="16">
        <v>0</v>
      </c>
      <c r="AQ24" s="16">
        <v>0</v>
      </c>
      <c r="AR24" s="16">
        <v>0</v>
      </c>
      <c r="AS24" s="16">
        <v>0</v>
      </c>
      <c r="AT24" s="16">
        <v>0</v>
      </c>
      <c r="AU24" s="16">
        <v>0</v>
      </c>
      <c r="AV24" s="16">
        <v>0</v>
      </c>
      <c r="AW24" s="69">
        <v>0</v>
      </c>
      <c r="AX24" s="22">
        <v>0</v>
      </c>
      <c r="AY24" s="22">
        <v>0</v>
      </c>
      <c r="AZ24" s="22">
        <v>0</v>
      </c>
      <c r="BA24" s="107">
        <v>0</v>
      </c>
      <c r="BB24" s="107">
        <v>0</v>
      </c>
      <c r="BC24" s="107">
        <v>0</v>
      </c>
      <c r="BD24" s="107">
        <v>0</v>
      </c>
      <c r="BE24" s="107">
        <v>600</v>
      </c>
      <c r="BF24" s="107">
        <v>0</v>
      </c>
      <c r="BG24" s="107">
        <v>0</v>
      </c>
      <c r="BH24" s="107">
        <v>0</v>
      </c>
      <c r="BI24" s="106">
        <v>0</v>
      </c>
    </row>
    <row r="25" spans="1:61" s="45" customFormat="1" ht="12" x14ac:dyDescent="0.25">
      <c r="A25" s="85" t="s">
        <v>44</v>
      </c>
      <c r="B25" s="110">
        <v>0</v>
      </c>
      <c r="C25" s="110">
        <v>0</v>
      </c>
      <c r="D25" s="110">
        <v>0</v>
      </c>
      <c r="E25" s="110">
        <v>0</v>
      </c>
      <c r="F25" s="110">
        <v>0</v>
      </c>
      <c r="G25" s="103">
        <v>0</v>
      </c>
      <c r="H25" s="110">
        <v>0</v>
      </c>
      <c r="I25" s="110">
        <v>250</v>
      </c>
      <c r="J25" s="110">
        <v>250</v>
      </c>
      <c r="K25" s="110">
        <v>0</v>
      </c>
      <c r="L25" s="110">
        <v>250</v>
      </c>
      <c r="M25" s="111">
        <v>250</v>
      </c>
      <c r="N25" s="47">
        <v>0</v>
      </c>
      <c r="O25" s="16">
        <v>0</v>
      </c>
      <c r="P25" s="16">
        <v>0</v>
      </c>
      <c r="Q25" s="16">
        <v>0</v>
      </c>
      <c r="R25" s="16">
        <v>0</v>
      </c>
      <c r="S25" s="16">
        <v>0</v>
      </c>
      <c r="T25" s="16">
        <v>340.2</v>
      </c>
      <c r="U25" s="16">
        <v>340.18</v>
      </c>
      <c r="V25" s="16">
        <v>340.8</v>
      </c>
      <c r="W25" s="16">
        <v>340.1</v>
      </c>
      <c r="X25" s="16">
        <v>340.18</v>
      </c>
      <c r="Y25" s="69">
        <v>340.8</v>
      </c>
      <c r="Z25" s="47">
        <v>0</v>
      </c>
      <c r="AA25" s="16">
        <v>0</v>
      </c>
      <c r="AB25" s="16">
        <v>0</v>
      </c>
      <c r="AC25" s="16">
        <v>0</v>
      </c>
      <c r="AD25" s="16">
        <v>300</v>
      </c>
      <c r="AE25" s="16">
        <v>800</v>
      </c>
      <c r="AF25" s="16">
        <v>800</v>
      </c>
      <c r="AG25" s="16">
        <v>800</v>
      </c>
      <c r="AH25" s="16">
        <v>1300</v>
      </c>
      <c r="AI25" s="16">
        <v>1300</v>
      </c>
      <c r="AJ25" s="16">
        <v>1300</v>
      </c>
      <c r="AK25" s="69">
        <v>1926.4</v>
      </c>
      <c r="AL25" s="47">
        <v>0</v>
      </c>
      <c r="AM25" s="16">
        <v>0</v>
      </c>
      <c r="AN25" s="16">
        <v>0</v>
      </c>
      <c r="AO25" s="16">
        <v>0</v>
      </c>
      <c r="AP25" s="16">
        <v>0</v>
      </c>
      <c r="AQ25" s="16">
        <v>700</v>
      </c>
      <c r="AR25" s="16">
        <v>700</v>
      </c>
      <c r="AS25" s="16">
        <v>700</v>
      </c>
      <c r="AT25" s="16">
        <v>700</v>
      </c>
      <c r="AU25" s="16">
        <v>700</v>
      </c>
      <c r="AV25" s="16">
        <v>700</v>
      </c>
      <c r="AW25" s="69">
        <v>1667.0610000000001</v>
      </c>
      <c r="AX25" s="22">
        <v>0</v>
      </c>
      <c r="AY25" s="22">
        <v>0</v>
      </c>
      <c r="AZ25" s="22">
        <v>0</v>
      </c>
      <c r="BA25" s="107">
        <v>0</v>
      </c>
      <c r="BB25" s="107">
        <v>0</v>
      </c>
      <c r="BC25" s="107">
        <v>0</v>
      </c>
      <c r="BD25" s="107">
        <v>0</v>
      </c>
      <c r="BE25" s="107">
        <v>0</v>
      </c>
      <c r="BF25" s="107">
        <v>600</v>
      </c>
      <c r="BG25" s="107">
        <v>600</v>
      </c>
      <c r="BH25" s="107">
        <v>939.3</v>
      </c>
      <c r="BI25" s="106">
        <v>943.25</v>
      </c>
    </row>
    <row r="26" spans="1:61" s="45" customFormat="1" ht="12" x14ac:dyDescent="0.25">
      <c r="A26" s="85" t="s">
        <v>45</v>
      </c>
      <c r="B26" s="110">
        <v>-3501.2</v>
      </c>
      <c r="C26" s="110">
        <v>-4544.3</v>
      </c>
      <c r="D26" s="110">
        <v>-2177.4</v>
      </c>
      <c r="E26" s="110">
        <v>-1097.4000000000001</v>
      </c>
      <c r="F26" s="110">
        <v>-2275.1</v>
      </c>
      <c r="G26" s="110">
        <v>-5830.9</v>
      </c>
      <c r="H26" s="110">
        <v>-5630.7</v>
      </c>
      <c r="I26" s="110">
        <v>-5522.6</v>
      </c>
      <c r="J26" s="110">
        <v>-7017.7</v>
      </c>
      <c r="K26" s="110">
        <v>-4802.8</v>
      </c>
      <c r="L26" s="110">
        <v>-3392.4</v>
      </c>
      <c r="M26" s="111">
        <v>1071</v>
      </c>
      <c r="N26" s="113">
        <f>-3977.8-N17</f>
        <v>-3824.2000000000003</v>
      </c>
      <c r="O26" s="16">
        <f>-3222.7-O17</f>
        <v>-3965.2999999999997</v>
      </c>
      <c r="P26" s="16">
        <f>-768.8-P17</f>
        <v>-988</v>
      </c>
      <c r="Q26" s="16">
        <f>-5092.8-Q17</f>
        <v>-5309.5</v>
      </c>
      <c r="R26" s="16">
        <f>-9726.1-R17</f>
        <v>-10405.4</v>
      </c>
      <c r="S26" s="16">
        <f>-8234.2-S17</f>
        <v>-9525.9000000000015</v>
      </c>
      <c r="T26" s="16">
        <f>-7236.9-T17</f>
        <v>-8798.2999999999993</v>
      </c>
      <c r="U26" s="16">
        <f>-11695.8-U17</f>
        <v>-12933.699999999999</v>
      </c>
      <c r="V26" s="16">
        <f>-15257-V17</f>
        <v>-16781.3</v>
      </c>
      <c r="W26" s="16">
        <f>-13993.8-W17</f>
        <v>-15716.9</v>
      </c>
      <c r="X26" s="16">
        <v>-6172.3</v>
      </c>
      <c r="Y26" s="69">
        <v>-3122.5</v>
      </c>
      <c r="Z26" s="113">
        <v>-3705.7</v>
      </c>
      <c r="AA26" s="16">
        <v>-3939.3</v>
      </c>
      <c r="AB26" s="16">
        <v>6726.1</v>
      </c>
      <c r="AC26" s="16">
        <v>1022</v>
      </c>
      <c r="AD26" s="16">
        <v>2574.5</v>
      </c>
      <c r="AE26" s="16">
        <v>-7073.4</v>
      </c>
      <c r="AF26" s="16">
        <v>-5170.8999999999996</v>
      </c>
      <c r="AG26" s="16">
        <v>-4342.6000000000004</v>
      </c>
      <c r="AH26" s="16">
        <v>-10303.5</v>
      </c>
      <c r="AI26" s="16">
        <v>-9868.2000000000007</v>
      </c>
      <c r="AJ26" s="16">
        <v>-6648.8</v>
      </c>
      <c r="AK26" s="69">
        <v>-823.9</v>
      </c>
      <c r="AL26" s="113">
        <v>-2855.3</v>
      </c>
      <c r="AM26" s="16">
        <v>-3998.7</v>
      </c>
      <c r="AN26" s="16">
        <v>2008.4</v>
      </c>
      <c r="AO26" s="16">
        <v>-2358.6999999999998</v>
      </c>
      <c r="AP26" s="16">
        <v>-4108.5</v>
      </c>
      <c r="AQ26" s="16">
        <v>-18647.7</v>
      </c>
      <c r="AR26" s="16">
        <v>-20052.400000000001</v>
      </c>
      <c r="AS26" s="16">
        <v>-22575.200000000001</v>
      </c>
      <c r="AT26" s="16">
        <v>-24049.4</v>
      </c>
      <c r="AU26" s="16">
        <v>-17610.099999999999</v>
      </c>
      <c r="AV26" s="16">
        <v>-13492.7</v>
      </c>
      <c r="AW26" s="69">
        <v>12782.2</v>
      </c>
      <c r="AX26" s="22">
        <v>-3412.8</v>
      </c>
      <c r="AY26" s="22">
        <v>-781.6</v>
      </c>
      <c r="AZ26" s="22">
        <v>-673.9</v>
      </c>
      <c r="BA26" s="107">
        <v>-4659.6000000000004</v>
      </c>
      <c r="BB26" s="107">
        <v>-9189.1</v>
      </c>
      <c r="BC26" s="107">
        <v>-12259.4</v>
      </c>
      <c r="BD26" s="107">
        <v>-12200</v>
      </c>
      <c r="BE26" s="107">
        <v>-9658.9</v>
      </c>
      <c r="BF26" s="107">
        <v>-15820.2</v>
      </c>
      <c r="BG26" s="107">
        <v>-12762</v>
      </c>
      <c r="BH26" s="107">
        <v>-9424.5</v>
      </c>
      <c r="BI26" s="106">
        <v>7875.7</v>
      </c>
    </row>
    <row r="27" spans="1:61" s="45" customFormat="1" ht="12" x14ac:dyDescent="0.25">
      <c r="A27" s="85" t="s">
        <v>46</v>
      </c>
      <c r="B27" s="110">
        <v>10.199999999999999</v>
      </c>
      <c r="C27" s="110">
        <v>8.6999999999999993</v>
      </c>
      <c r="D27" s="110">
        <v>-31.1</v>
      </c>
      <c r="E27" s="110">
        <v>-39.4</v>
      </c>
      <c r="F27" s="110">
        <v>-25.9</v>
      </c>
      <c r="G27" s="110">
        <v>-97.2</v>
      </c>
      <c r="H27" s="110">
        <v>-100.7</v>
      </c>
      <c r="I27" s="103">
        <v>-106.5</v>
      </c>
      <c r="J27" s="103">
        <v>-248.6</v>
      </c>
      <c r="K27" s="103">
        <v>-243.4</v>
      </c>
      <c r="L27" s="103">
        <v>-292.10000000000002</v>
      </c>
      <c r="M27" s="105">
        <v>-323.2</v>
      </c>
      <c r="N27" s="47">
        <v>3.5</v>
      </c>
      <c r="O27" s="16">
        <v>6.8</v>
      </c>
      <c r="P27" s="16">
        <v>18.2</v>
      </c>
      <c r="Q27" s="16">
        <v>-16.5</v>
      </c>
      <c r="R27" s="16">
        <v>-9.9</v>
      </c>
      <c r="S27" s="16">
        <v>1.9</v>
      </c>
      <c r="T27" s="16">
        <v>-18.899999999999999</v>
      </c>
      <c r="U27" s="16">
        <v>278.60000000000002</v>
      </c>
      <c r="V27" s="16">
        <v>354.5</v>
      </c>
      <c r="W27" s="16">
        <v>360.5</v>
      </c>
      <c r="X27" s="16">
        <v>371</v>
      </c>
      <c r="Y27" s="69">
        <v>-431.3</v>
      </c>
      <c r="Z27" s="47">
        <v>-2.7</v>
      </c>
      <c r="AA27" s="16">
        <v>-31.9</v>
      </c>
      <c r="AB27" s="16">
        <v>-41.9</v>
      </c>
      <c r="AC27" s="16">
        <v>-68.7</v>
      </c>
      <c r="AD27" s="16">
        <v>-82.5</v>
      </c>
      <c r="AE27" s="16">
        <v>-224.3</v>
      </c>
      <c r="AF27" s="16">
        <v>-304.39999999999998</v>
      </c>
      <c r="AG27" s="16">
        <v>-393.1</v>
      </c>
      <c r="AH27" s="16">
        <v>-494.5</v>
      </c>
      <c r="AI27" s="16">
        <v>-531.1</v>
      </c>
      <c r="AJ27" s="16">
        <v>-560.1</v>
      </c>
      <c r="AK27" s="69">
        <v>-1069</v>
      </c>
      <c r="AL27" s="47">
        <v>2.5</v>
      </c>
      <c r="AM27" s="16">
        <v>7.3</v>
      </c>
      <c r="AN27" s="16">
        <v>-65.7</v>
      </c>
      <c r="AO27" s="16">
        <v>-99.8</v>
      </c>
      <c r="AP27" s="16">
        <v>-119</v>
      </c>
      <c r="AQ27" s="16">
        <v>-263.60000000000002</v>
      </c>
      <c r="AR27" s="16">
        <v>-279.60000000000002</v>
      </c>
      <c r="AS27" s="16">
        <v>-295.8</v>
      </c>
      <c r="AT27" s="16">
        <v>-351</v>
      </c>
      <c r="AU27" s="16">
        <v>-358.3</v>
      </c>
      <c r="AV27" s="16">
        <v>-367.8</v>
      </c>
      <c r="AW27" s="69">
        <v>-569.6</v>
      </c>
      <c r="AX27" s="22">
        <v>25.8</v>
      </c>
      <c r="AY27" s="22">
        <v>66.099999999999994</v>
      </c>
      <c r="AZ27" s="22">
        <v>180.3</v>
      </c>
      <c r="BA27" s="107">
        <v>159</v>
      </c>
      <c r="BB27" s="107">
        <v>110.4</v>
      </c>
      <c r="BC27" s="107">
        <v>-135</v>
      </c>
      <c r="BD27" s="107">
        <v>-161.4</v>
      </c>
      <c r="BE27" s="107">
        <v>-172</v>
      </c>
      <c r="BF27" s="107">
        <v>-269.2</v>
      </c>
      <c r="BG27" s="107">
        <v>-261.60000000000002</v>
      </c>
      <c r="BH27" s="107">
        <v>-381</v>
      </c>
      <c r="BI27" s="106">
        <v>-1261.9000000000001</v>
      </c>
    </row>
    <row r="28" spans="1:61" s="45" customFormat="1" ht="12.6" thickBot="1" x14ac:dyDescent="0.3">
      <c r="A28" s="114" t="s">
        <v>60</v>
      </c>
      <c r="B28" s="115">
        <v>305</v>
      </c>
      <c r="C28" s="115">
        <v>498.6</v>
      </c>
      <c r="D28" s="115">
        <v>1073.8</v>
      </c>
      <c r="E28" s="115">
        <v>1130.4000000000001</v>
      </c>
      <c r="F28" s="115">
        <v>1685.7</v>
      </c>
      <c r="G28" s="115">
        <v>2109.6999999999998</v>
      </c>
      <c r="H28" s="115">
        <v>2421.6999999999998</v>
      </c>
      <c r="I28" s="115">
        <v>2369.8000000000002</v>
      </c>
      <c r="J28" s="115">
        <v>2789.9</v>
      </c>
      <c r="K28" s="115">
        <v>3027.7</v>
      </c>
      <c r="L28" s="115">
        <v>3426.3</v>
      </c>
      <c r="M28" s="116">
        <v>3845.8</v>
      </c>
      <c r="N28" s="57">
        <v>99.6</v>
      </c>
      <c r="O28" s="58">
        <v>423</v>
      </c>
      <c r="P28" s="58">
        <v>616.9</v>
      </c>
      <c r="Q28" s="58">
        <v>872.4</v>
      </c>
      <c r="R28" s="58">
        <v>1781.8</v>
      </c>
      <c r="S28" s="58">
        <v>1898.3</v>
      </c>
      <c r="T28" s="58">
        <v>1972.1</v>
      </c>
      <c r="U28" s="58">
        <v>2177.1</v>
      </c>
      <c r="V28" s="58">
        <v>2375.6999999999998</v>
      </c>
      <c r="W28" s="58">
        <v>2471.3000000000002</v>
      </c>
      <c r="X28" s="58">
        <v>2701.9</v>
      </c>
      <c r="Y28" s="70">
        <v>4424.3</v>
      </c>
      <c r="Z28" s="57">
        <v>127.7</v>
      </c>
      <c r="AA28" s="58">
        <v>413.5</v>
      </c>
      <c r="AB28" s="58">
        <v>845.7</v>
      </c>
      <c r="AC28" s="58">
        <v>1381.7</v>
      </c>
      <c r="AD28" s="58">
        <v>2239.1999999999998</v>
      </c>
      <c r="AE28" s="58">
        <v>2361.6999999999998</v>
      </c>
      <c r="AF28" s="58">
        <v>2453.1</v>
      </c>
      <c r="AG28" s="58">
        <v>2523.1999999999998</v>
      </c>
      <c r="AH28" s="58">
        <v>2767.3</v>
      </c>
      <c r="AI28" s="58">
        <v>3115.4</v>
      </c>
      <c r="AJ28" s="58">
        <v>3184</v>
      </c>
      <c r="AK28" s="70">
        <v>3872.3</v>
      </c>
      <c r="AL28" s="57">
        <v>201.9</v>
      </c>
      <c r="AM28" s="58">
        <v>625.1</v>
      </c>
      <c r="AN28" s="58">
        <v>936.7</v>
      </c>
      <c r="AO28" s="58">
        <v>1202.9000000000001</v>
      </c>
      <c r="AP28" s="58">
        <v>2056.3000000000002</v>
      </c>
      <c r="AQ28" s="58">
        <v>2789.8</v>
      </c>
      <c r="AR28" s="58">
        <v>2843.7</v>
      </c>
      <c r="AS28" s="58">
        <v>2866.7</v>
      </c>
      <c r="AT28" s="58">
        <v>2982.3</v>
      </c>
      <c r="AU28" s="58">
        <v>3206.2</v>
      </c>
      <c r="AV28" s="58">
        <v>3495.5</v>
      </c>
      <c r="AW28" s="70">
        <v>3726.4</v>
      </c>
      <c r="AX28" s="64">
        <v>208.7</v>
      </c>
      <c r="AY28" s="64">
        <v>158.9</v>
      </c>
      <c r="AZ28" s="64">
        <v>584.1</v>
      </c>
      <c r="BA28" s="117">
        <v>1105.5</v>
      </c>
      <c r="BB28" s="117">
        <v>1796.7</v>
      </c>
      <c r="BC28" s="117">
        <v>1977.5</v>
      </c>
      <c r="BD28" s="117">
        <v>2179.1</v>
      </c>
      <c r="BE28" s="117">
        <v>2529.5</v>
      </c>
      <c r="BF28" s="117">
        <v>3427.4</v>
      </c>
      <c r="BG28" s="117">
        <v>3584.1</v>
      </c>
      <c r="BH28" s="117">
        <v>3826.6</v>
      </c>
      <c r="BI28" s="118">
        <v>4204</v>
      </c>
    </row>
    <row r="29" spans="1:61" s="45" customFormat="1" ht="12.6" thickTop="1" x14ac:dyDescent="0.25">
      <c r="A29" s="119"/>
      <c r="B29" s="120"/>
      <c r="C29" s="120"/>
      <c r="D29" s="120"/>
      <c r="E29" s="120"/>
      <c r="F29" s="120"/>
      <c r="G29" s="120"/>
      <c r="H29" s="120"/>
      <c r="I29" s="120"/>
      <c r="J29" s="120"/>
      <c r="K29" s="120"/>
      <c r="L29" s="120"/>
      <c r="M29" s="120"/>
    </row>
    <row r="30" spans="1:61" s="45" customFormat="1" ht="12" x14ac:dyDescent="0.25">
      <c r="A30" s="45" t="s">
        <v>39</v>
      </c>
    </row>
    <row r="31" spans="1:61" s="45" customFormat="1" ht="12" x14ac:dyDescent="0.25">
      <c r="A31" s="72" t="s">
        <v>48</v>
      </c>
      <c r="B31" s="72"/>
    </row>
    <row r="32" spans="1:61" s="45" customFormat="1" ht="12" x14ac:dyDescent="0.25">
      <c r="A32" s="73" t="s">
        <v>40</v>
      </c>
    </row>
    <row r="33" s="45" customFormat="1" ht="12" x14ac:dyDescent="0.25"/>
  </sheetData>
  <mergeCells count="9">
    <mergeCell ref="Z4:AK4"/>
    <mergeCell ref="AL4:AW4"/>
    <mergeCell ref="AX4:BI4"/>
    <mergeCell ref="A1:M1"/>
    <mergeCell ref="A2:M2"/>
    <mergeCell ref="A3:M3"/>
    <mergeCell ref="A4:A5"/>
    <mergeCell ref="B4:M4"/>
    <mergeCell ref="N4:Y4"/>
  </mergeCells>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4"/>
  <sheetViews>
    <sheetView workbookViewId="0">
      <selection sqref="A1:M1"/>
    </sheetView>
  </sheetViews>
  <sheetFormatPr defaultRowHeight="7.8" x14ac:dyDescent="0.15"/>
  <cols>
    <col min="1" max="1" width="27.88671875" style="2" customWidth="1"/>
    <col min="2" max="13" width="8.33203125" style="2" customWidth="1"/>
    <col min="14" max="256" width="9.109375" style="2"/>
    <col min="257" max="257" width="27.88671875" style="2" customWidth="1"/>
    <col min="258" max="269" width="8.33203125" style="2" customWidth="1"/>
    <col min="270" max="512" width="9.109375" style="2"/>
    <col min="513" max="513" width="27.88671875" style="2" customWidth="1"/>
    <col min="514" max="525" width="8.33203125" style="2" customWidth="1"/>
    <col min="526" max="768" width="9.109375" style="2"/>
    <col min="769" max="769" width="27.88671875" style="2" customWidth="1"/>
    <col min="770" max="781" width="8.33203125" style="2" customWidth="1"/>
    <col min="782" max="1024" width="9.109375" style="2"/>
    <col min="1025" max="1025" width="27.88671875" style="2" customWidth="1"/>
    <col min="1026" max="1037" width="8.33203125" style="2" customWidth="1"/>
    <col min="1038" max="1280" width="9.109375" style="2"/>
    <col min="1281" max="1281" width="27.88671875" style="2" customWidth="1"/>
    <col min="1282" max="1293" width="8.33203125" style="2" customWidth="1"/>
    <col min="1294" max="1536" width="9.109375" style="2"/>
    <col min="1537" max="1537" width="27.88671875" style="2" customWidth="1"/>
    <col min="1538" max="1549" width="8.33203125" style="2" customWidth="1"/>
    <col min="1550" max="1792" width="9.109375" style="2"/>
    <col min="1793" max="1793" width="27.88671875" style="2" customWidth="1"/>
    <col min="1794" max="1805" width="8.33203125" style="2" customWidth="1"/>
    <col min="1806" max="2048" width="9.109375" style="2"/>
    <col min="2049" max="2049" width="27.88671875" style="2" customWidth="1"/>
    <col min="2050" max="2061" width="8.33203125" style="2" customWidth="1"/>
    <col min="2062" max="2304" width="9.109375" style="2"/>
    <col min="2305" max="2305" width="27.88671875" style="2" customWidth="1"/>
    <col min="2306" max="2317" width="8.33203125" style="2" customWidth="1"/>
    <col min="2318" max="2560" width="9.109375" style="2"/>
    <col min="2561" max="2561" width="27.88671875" style="2" customWidth="1"/>
    <col min="2562" max="2573" width="8.33203125" style="2" customWidth="1"/>
    <col min="2574" max="2816" width="9.109375" style="2"/>
    <col min="2817" max="2817" width="27.88671875" style="2" customWidth="1"/>
    <col min="2818" max="2829" width="8.33203125" style="2" customWidth="1"/>
    <col min="2830" max="3072" width="9.109375" style="2"/>
    <col min="3073" max="3073" width="27.88671875" style="2" customWidth="1"/>
    <col min="3074" max="3085" width="8.33203125" style="2" customWidth="1"/>
    <col min="3086" max="3328" width="9.109375" style="2"/>
    <col min="3329" max="3329" width="27.88671875" style="2" customWidth="1"/>
    <col min="3330" max="3341" width="8.33203125" style="2" customWidth="1"/>
    <col min="3342" max="3584" width="9.109375" style="2"/>
    <col min="3585" max="3585" width="27.88671875" style="2" customWidth="1"/>
    <col min="3586" max="3597" width="8.33203125" style="2" customWidth="1"/>
    <col min="3598" max="3840" width="9.109375" style="2"/>
    <col min="3841" max="3841" width="27.88671875" style="2" customWidth="1"/>
    <col min="3842" max="3853" width="8.33203125" style="2" customWidth="1"/>
    <col min="3854" max="4096" width="9.109375" style="2"/>
    <col min="4097" max="4097" width="27.88671875" style="2" customWidth="1"/>
    <col min="4098" max="4109" width="8.33203125" style="2" customWidth="1"/>
    <col min="4110" max="4352" width="9.109375" style="2"/>
    <col min="4353" max="4353" width="27.88671875" style="2" customWidth="1"/>
    <col min="4354" max="4365" width="8.33203125" style="2" customWidth="1"/>
    <col min="4366" max="4608" width="9.109375" style="2"/>
    <col min="4609" max="4609" width="27.88671875" style="2" customWidth="1"/>
    <col min="4610" max="4621" width="8.33203125" style="2" customWidth="1"/>
    <col min="4622" max="4864" width="9.109375" style="2"/>
    <col min="4865" max="4865" width="27.88671875" style="2" customWidth="1"/>
    <col min="4866" max="4877" width="8.33203125" style="2" customWidth="1"/>
    <col min="4878" max="5120" width="9.109375" style="2"/>
    <col min="5121" max="5121" width="27.88671875" style="2" customWidth="1"/>
    <col min="5122" max="5133" width="8.33203125" style="2" customWidth="1"/>
    <col min="5134" max="5376" width="9.109375" style="2"/>
    <col min="5377" max="5377" width="27.88671875" style="2" customWidth="1"/>
    <col min="5378" max="5389" width="8.33203125" style="2" customWidth="1"/>
    <col min="5390" max="5632" width="9.109375" style="2"/>
    <col min="5633" max="5633" width="27.88671875" style="2" customWidth="1"/>
    <col min="5634" max="5645" width="8.33203125" style="2" customWidth="1"/>
    <col min="5646" max="5888" width="9.109375" style="2"/>
    <col min="5889" max="5889" width="27.88671875" style="2" customWidth="1"/>
    <col min="5890" max="5901" width="8.33203125" style="2" customWidth="1"/>
    <col min="5902" max="6144" width="9.109375" style="2"/>
    <col min="6145" max="6145" width="27.88671875" style="2" customWidth="1"/>
    <col min="6146" max="6157" width="8.33203125" style="2" customWidth="1"/>
    <col min="6158" max="6400" width="9.109375" style="2"/>
    <col min="6401" max="6401" width="27.88671875" style="2" customWidth="1"/>
    <col min="6402" max="6413" width="8.33203125" style="2" customWidth="1"/>
    <col min="6414" max="6656" width="9.109375" style="2"/>
    <col min="6657" max="6657" width="27.88671875" style="2" customWidth="1"/>
    <col min="6658" max="6669" width="8.33203125" style="2" customWidth="1"/>
    <col min="6670" max="6912" width="9.109375" style="2"/>
    <col min="6913" max="6913" width="27.88671875" style="2" customWidth="1"/>
    <col min="6914" max="6925" width="8.33203125" style="2" customWidth="1"/>
    <col min="6926" max="7168" width="9.109375" style="2"/>
    <col min="7169" max="7169" width="27.88671875" style="2" customWidth="1"/>
    <col min="7170" max="7181" width="8.33203125" style="2" customWidth="1"/>
    <col min="7182" max="7424" width="9.109375" style="2"/>
    <col min="7425" max="7425" width="27.88671875" style="2" customWidth="1"/>
    <col min="7426" max="7437" width="8.33203125" style="2" customWidth="1"/>
    <col min="7438" max="7680" width="9.109375" style="2"/>
    <col min="7681" max="7681" width="27.88671875" style="2" customWidth="1"/>
    <col min="7682" max="7693" width="8.33203125" style="2" customWidth="1"/>
    <col min="7694" max="7936" width="9.109375" style="2"/>
    <col min="7937" max="7937" width="27.88671875" style="2" customWidth="1"/>
    <col min="7938" max="7949" width="8.33203125" style="2" customWidth="1"/>
    <col min="7950" max="8192" width="9.109375" style="2"/>
    <col min="8193" max="8193" width="27.88671875" style="2" customWidth="1"/>
    <col min="8194" max="8205" width="8.33203125" style="2" customWidth="1"/>
    <col min="8206" max="8448" width="9.109375" style="2"/>
    <col min="8449" max="8449" width="27.88671875" style="2" customWidth="1"/>
    <col min="8450" max="8461" width="8.33203125" style="2" customWidth="1"/>
    <col min="8462" max="8704" width="9.109375" style="2"/>
    <col min="8705" max="8705" width="27.88671875" style="2" customWidth="1"/>
    <col min="8706" max="8717" width="8.33203125" style="2" customWidth="1"/>
    <col min="8718" max="8960" width="9.109375" style="2"/>
    <col min="8961" max="8961" width="27.88671875" style="2" customWidth="1"/>
    <col min="8962" max="8973" width="8.33203125" style="2" customWidth="1"/>
    <col min="8974" max="9216" width="9.109375" style="2"/>
    <col min="9217" max="9217" width="27.88671875" style="2" customWidth="1"/>
    <col min="9218" max="9229" width="8.33203125" style="2" customWidth="1"/>
    <col min="9230" max="9472" width="9.109375" style="2"/>
    <col min="9473" max="9473" width="27.88671875" style="2" customWidth="1"/>
    <col min="9474" max="9485" width="8.33203125" style="2" customWidth="1"/>
    <col min="9486" max="9728" width="9.109375" style="2"/>
    <col min="9729" max="9729" width="27.88671875" style="2" customWidth="1"/>
    <col min="9730" max="9741" width="8.33203125" style="2" customWidth="1"/>
    <col min="9742" max="9984" width="9.109375" style="2"/>
    <col min="9985" max="9985" width="27.88671875" style="2" customWidth="1"/>
    <col min="9986" max="9997" width="8.33203125" style="2" customWidth="1"/>
    <col min="9998" max="10240" width="9.109375" style="2"/>
    <col min="10241" max="10241" width="27.88671875" style="2" customWidth="1"/>
    <col min="10242" max="10253" width="8.33203125" style="2" customWidth="1"/>
    <col min="10254" max="10496" width="9.109375" style="2"/>
    <col min="10497" max="10497" width="27.88671875" style="2" customWidth="1"/>
    <col min="10498" max="10509" width="8.33203125" style="2" customWidth="1"/>
    <col min="10510" max="10752" width="9.109375" style="2"/>
    <col min="10753" max="10753" width="27.88671875" style="2" customWidth="1"/>
    <col min="10754" max="10765" width="8.33203125" style="2" customWidth="1"/>
    <col min="10766" max="11008" width="9.109375" style="2"/>
    <col min="11009" max="11009" width="27.88671875" style="2" customWidth="1"/>
    <col min="11010" max="11021" width="8.33203125" style="2" customWidth="1"/>
    <col min="11022" max="11264" width="9.109375" style="2"/>
    <col min="11265" max="11265" width="27.88671875" style="2" customWidth="1"/>
    <col min="11266" max="11277" width="8.33203125" style="2" customWidth="1"/>
    <col min="11278" max="11520" width="9.109375" style="2"/>
    <col min="11521" max="11521" width="27.88671875" style="2" customWidth="1"/>
    <col min="11522" max="11533" width="8.33203125" style="2" customWidth="1"/>
    <col min="11534" max="11776" width="9.109375" style="2"/>
    <col min="11777" max="11777" width="27.88671875" style="2" customWidth="1"/>
    <col min="11778" max="11789" width="8.33203125" style="2" customWidth="1"/>
    <col min="11790" max="12032" width="9.109375" style="2"/>
    <col min="12033" max="12033" width="27.88671875" style="2" customWidth="1"/>
    <col min="12034" max="12045" width="8.33203125" style="2" customWidth="1"/>
    <col min="12046" max="12288" width="9.109375" style="2"/>
    <col min="12289" max="12289" width="27.88671875" style="2" customWidth="1"/>
    <col min="12290" max="12301" width="8.33203125" style="2" customWidth="1"/>
    <col min="12302" max="12544" width="9.109375" style="2"/>
    <col min="12545" max="12545" width="27.88671875" style="2" customWidth="1"/>
    <col min="12546" max="12557" width="8.33203125" style="2" customWidth="1"/>
    <col min="12558" max="12800" width="9.109375" style="2"/>
    <col min="12801" max="12801" width="27.88671875" style="2" customWidth="1"/>
    <col min="12802" max="12813" width="8.33203125" style="2" customWidth="1"/>
    <col min="12814" max="13056" width="9.109375" style="2"/>
    <col min="13057" max="13057" width="27.88671875" style="2" customWidth="1"/>
    <col min="13058" max="13069" width="8.33203125" style="2" customWidth="1"/>
    <col min="13070" max="13312" width="9.109375" style="2"/>
    <col min="13313" max="13313" width="27.88671875" style="2" customWidth="1"/>
    <col min="13314" max="13325" width="8.33203125" style="2" customWidth="1"/>
    <col min="13326" max="13568" width="9.109375" style="2"/>
    <col min="13569" max="13569" width="27.88671875" style="2" customWidth="1"/>
    <col min="13570" max="13581" width="8.33203125" style="2" customWidth="1"/>
    <col min="13582" max="13824" width="9.109375" style="2"/>
    <col min="13825" max="13825" width="27.88671875" style="2" customWidth="1"/>
    <col min="13826" max="13837" width="8.33203125" style="2" customWidth="1"/>
    <col min="13838" max="14080" width="9.109375" style="2"/>
    <col min="14081" max="14081" width="27.88671875" style="2" customWidth="1"/>
    <col min="14082" max="14093" width="8.33203125" style="2" customWidth="1"/>
    <col min="14094" max="14336" width="9.109375" style="2"/>
    <col min="14337" max="14337" width="27.88671875" style="2" customWidth="1"/>
    <col min="14338" max="14349" width="8.33203125" style="2" customWidth="1"/>
    <col min="14350" max="14592" width="9.109375" style="2"/>
    <col min="14593" max="14593" width="27.88671875" style="2" customWidth="1"/>
    <col min="14594" max="14605" width="8.33203125" style="2" customWidth="1"/>
    <col min="14606" max="14848" width="9.109375" style="2"/>
    <col min="14849" max="14849" width="27.88671875" style="2" customWidth="1"/>
    <col min="14850" max="14861" width="8.33203125" style="2" customWidth="1"/>
    <col min="14862" max="15104" width="9.109375" style="2"/>
    <col min="15105" max="15105" width="27.88671875" style="2" customWidth="1"/>
    <col min="15106" max="15117" width="8.33203125" style="2" customWidth="1"/>
    <col min="15118" max="15360" width="9.109375" style="2"/>
    <col min="15361" max="15361" width="27.88671875" style="2" customWidth="1"/>
    <col min="15362" max="15373" width="8.33203125" style="2" customWidth="1"/>
    <col min="15374" max="15616" width="9.109375" style="2"/>
    <col min="15617" max="15617" width="27.88671875" style="2" customWidth="1"/>
    <col min="15618" max="15629" width="8.33203125" style="2" customWidth="1"/>
    <col min="15630" max="15872" width="9.109375" style="2"/>
    <col min="15873" max="15873" width="27.88671875" style="2" customWidth="1"/>
    <col min="15874" max="15885" width="8.33203125" style="2" customWidth="1"/>
    <col min="15886" max="16128" width="9.109375" style="2"/>
    <col min="16129" max="16129" width="27.88671875" style="2" customWidth="1"/>
    <col min="16130" max="16141" width="8.33203125" style="2" customWidth="1"/>
    <col min="16142" max="16384" width="9.109375" style="2"/>
  </cols>
  <sheetData>
    <row r="1" spans="1:13" s="1" customFormat="1" ht="18" x14ac:dyDescent="0.35">
      <c r="A1" s="313" t="s">
        <v>158</v>
      </c>
      <c r="B1" s="313"/>
      <c r="C1" s="313"/>
      <c r="D1" s="313"/>
      <c r="E1" s="313"/>
      <c r="F1" s="313"/>
      <c r="G1" s="313"/>
      <c r="H1" s="313"/>
      <c r="I1" s="313"/>
      <c r="J1" s="313"/>
      <c r="K1" s="313"/>
      <c r="L1" s="313"/>
      <c r="M1" s="313"/>
    </row>
    <row r="2" spans="1:13" ht="15.6" x14ac:dyDescent="0.3">
      <c r="A2" s="314"/>
      <c r="B2" s="314"/>
      <c r="C2" s="314"/>
      <c r="D2" s="314"/>
      <c r="E2" s="314"/>
      <c r="F2" s="314"/>
      <c r="G2" s="314"/>
      <c r="H2" s="314"/>
      <c r="I2" s="314"/>
      <c r="J2" s="314"/>
      <c r="K2" s="314"/>
      <c r="L2" s="314"/>
      <c r="M2" s="314"/>
    </row>
    <row r="3" spans="1:13" ht="13.8" thickBot="1" x14ac:dyDescent="0.3">
      <c r="A3" s="315" t="s">
        <v>0</v>
      </c>
      <c r="B3" s="315"/>
      <c r="C3" s="315"/>
      <c r="D3" s="315"/>
      <c r="E3" s="315"/>
      <c r="F3" s="315"/>
      <c r="G3" s="315"/>
      <c r="H3" s="315"/>
      <c r="I3" s="315"/>
      <c r="J3" s="315"/>
      <c r="K3" s="315"/>
      <c r="L3" s="315"/>
      <c r="M3" s="315"/>
    </row>
    <row r="4" spans="1:13" s="3" customFormat="1" ht="12" thickTop="1" x14ac:dyDescent="0.2">
      <c r="A4" s="305" t="s">
        <v>1</v>
      </c>
      <c r="B4" s="294" t="s">
        <v>68</v>
      </c>
      <c r="C4" s="294"/>
      <c r="D4" s="294"/>
      <c r="E4" s="294"/>
      <c r="F4" s="294"/>
      <c r="G4" s="294"/>
      <c r="H4" s="294"/>
      <c r="I4" s="294"/>
      <c r="J4" s="294"/>
      <c r="K4" s="294"/>
      <c r="L4" s="294"/>
      <c r="M4" s="295"/>
    </row>
    <row r="5" spans="1:13" s="7" customFormat="1" ht="12" x14ac:dyDescent="0.25">
      <c r="A5" s="306"/>
      <c r="B5" s="122" t="s">
        <v>6</v>
      </c>
      <c r="C5" s="122" t="s">
        <v>7</v>
      </c>
      <c r="D5" s="122" t="s">
        <v>8</v>
      </c>
      <c r="E5" s="122" t="s">
        <v>9</v>
      </c>
      <c r="F5" s="122" t="s">
        <v>10</v>
      </c>
      <c r="G5" s="122" t="s">
        <v>11</v>
      </c>
      <c r="H5" s="122" t="s">
        <v>12</v>
      </c>
      <c r="I5" s="122" t="s">
        <v>13</v>
      </c>
      <c r="J5" s="122" t="s">
        <v>14</v>
      </c>
      <c r="K5" s="122" t="s">
        <v>15</v>
      </c>
      <c r="L5" s="122" t="s">
        <v>16</v>
      </c>
      <c r="M5" s="123" t="s">
        <v>17</v>
      </c>
    </row>
    <row r="6" spans="1:13" s="3" customFormat="1" ht="11.4" x14ac:dyDescent="0.2">
      <c r="A6" s="124" t="s">
        <v>69</v>
      </c>
      <c r="B6" s="125">
        <v>9967.2000000000007</v>
      </c>
      <c r="C6" s="125">
        <v>19775.599999999999</v>
      </c>
      <c r="D6" s="125">
        <v>44682.5</v>
      </c>
      <c r="E6" s="125">
        <v>51543</v>
      </c>
      <c r="F6" s="125">
        <v>59553.3</v>
      </c>
      <c r="G6" s="125">
        <v>80849.100000000006</v>
      </c>
      <c r="H6" s="125">
        <v>107958.9</v>
      </c>
      <c r="I6" s="125">
        <v>132589</v>
      </c>
      <c r="J6" s="125">
        <v>157259.5</v>
      </c>
      <c r="K6" s="125">
        <v>181040.1</v>
      </c>
      <c r="L6" s="125">
        <v>212182.9</v>
      </c>
      <c r="M6" s="126">
        <v>277615</v>
      </c>
    </row>
    <row r="7" spans="1:13" s="7" customFormat="1" ht="12" x14ac:dyDescent="0.25">
      <c r="A7" s="79" t="s">
        <v>50</v>
      </c>
      <c r="B7" s="16">
        <v>2393</v>
      </c>
      <c r="C7" s="16">
        <v>11594.2</v>
      </c>
      <c r="D7" s="16">
        <v>32512.799999999999</v>
      </c>
      <c r="E7" s="16">
        <v>36160.199999999997</v>
      </c>
      <c r="F7" s="16">
        <v>42508.7</v>
      </c>
      <c r="G7" s="16">
        <v>59873.599999999999</v>
      </c>
      <c r="H7" s="16">
        <v>74312.800000000003</v>
      </c>
      <c r="I7" s="16">
        <v>89967.7</v>
      </c>
      <c r="J7" s="16">
        <v>104554.5</v>
      </c>
      <c r="K7" s="16">
        <v>115153.8</v>
      </c>
      <c r="L7" s="16">
        <v>133382.79999999999</v>
      </c>
      <c r="M7" s="106">
        <v>165990</v>
      </c>
    </row>
    <row r="8" spans="1:13" s="7" customFormat="1" ht="12" x14ac:dyDescent="0.25">
      <c r="A8" s="79" t="s">
        <v>51</v>
      </c>
      <c r="B8" s="16">
        <v>-0.40000000000000568</v>
      </c>
      <c r="C8" s="16">
        <v>-32.799999999999997</v>
      </c>
      <c r="D8" s="16">
        <v>2975</v>
      </c>
      <c r="E8" s="16">
        <v>3912.6</v>
      </c>
      <c r="F8" s="16">
        <v>4768.3</v>
      </c>
      <c r="G8" s="16">
        <v>8968</v>
      </c>
      <c r="H8" s="16">
        <v>16325.7</v>
      </c>
      <c r="I8" s="16">
        <v>24866.2</v>
      </c>
      <c r="J8" s="16">
        <v>33374.699999999997</v>
      </c>
      <c r="K8" s="16">
        <v>44362.7</v>
      </c>
      <c r="L8" s="16">
        <v>55741.9</v>
      </c>
      <c r="M8" s="106">
        <v>87846.5</v>
      </c>
    </row>
    <row r="9" spans="1:13" s="7" customFormat="1" ht="12" x14ac:dyDescent="0.25">
      <c r="A9" s="79" t="s">
        <v>52</v>
      </c>
      <c r="B9" s="22">
        <v>77.300000000000182</v>
      </c>
      <c r="C9" s="22">
        <v>521.1</v>
      </c>
      <c r="D9" s="22">
        <v>1448.1</v>
      </c>
      <c r="E9" s="107">
        <v>3710.2</v>
      </c>
      <c r="F9" s="107">
        <v>4529.5</v>
      </c>
      <c r="G9" s="107">
        <v>5449.6</v>
      </c>
      <c r="H9" s="107">
        <v>10762.5</v>
      </c>
      <c r="I9" s="107">
        <v>11197.2</v>
      </c>
      <c r="J9" s="107">
        <v>12772.4</v>
      </c>
      <c r="K9" s="107">
        <v>14965.7</v>
      </c>
      <c r="L9" s="107">
        <v>16500.3</v>
      </c>
      <c r="M9" s="108">
        <v>17220.599999999999</v>
      </c>
    </row>
    <row r="10" spans="1:13" s="7" customFormat="1" ht="12" x14ac:dyDescent="0.25">
      <c r="A10" s="79" t="s">
        <v>53</v>
      </c>
      <c r="B10" s="22">
        <v>7497.3</v>
      </c>
      <c r="C10" s="22">
        <v>7693.1</v>
      </c>
      <c r="D10" s="22">
        <v>7746.6</v>
      </c>
      <c r="E10" s="107">
        <v>7760</v>
      </c>
      <c r="F10" s="107">
        <v>7746.8</v>
      </c>
      <c r="G10" s="107">
        <v>6557.9</v>
      </c>
      <c r="H10" s="107">
        <v>6557.9</v>
      </c>
      <c r="I10" s="107">
        <v>6557.9</v>
      </c>
      <c r="J10" s="107">
        <v>6557.9</v>
      </c>
      <c r="K10" s="107">
        <v>6557.9</v>
      </c>
      <c r="L10" s="107">
        <v>6557.9</v>
      </c>
      <c r="M10" s="108">
        <v>6557.9</v>
      </c>
    </row>
    <row r="11" spans="1:13" s="3" customFormat="1" ht="11.4" x14ac:dyDescent="0.2">
      <c r="A11" s="75" t="s">
        <v>22</v>
      </c>
      <c r="B11" s="99">
        <v>14937.6</v>
      </c>
      <c r="C11" s="99">
        <v>27836.6</v>
      </c>
      <c r="D11" s="99">
        <v>40732.199999999997</v>
      </c>
      <c r="E11" s="100">
        <v>56179.3</v>
      </c>
      <c r="F11" s="100">
        <v>72683.5</v>
      </c>
      <c r="G11" s="100">
        <v>103271.8</v>
      </c>
      <c r="H11" s="100">
        <v>120287.9</v>
      </c>
      <c r="I11" s="100">
        <v>138879.6</v>
      </c>
      <c r="J11" s="100">
        <v>163727</v>
      </c>
      <c r="K11" s="100">
        <v>182646.5</v>
      </c>
      <c r="L11" s="100">
        <v>203763.7</v>
      </c>
      <c r="M11" s="101">
        <v>227108.7</v>
      </c>
    </row>
    <row r="12" spans="1:13" s="7" customFormat="1" ht="12" x14ac:dyDescent="0.25">
      <c r="A12" s="79" t="s">
        <v>23</v>
      </c>
      <c r="B12" s="22">
        <v>13160</v>
      </c>
      <c r="C12" s="22">
        <v>25072.3</v>
      </c>
      <c r="D12" s="22">
        <v>37543.599999999999</v>
      </c>
      <c r="E12" s="107">
        <v>51249.3</v>
      </c>
      <c r="F12" s="107">
        <v>65098.2</v>
      </c>
      <c r="G12" s="107">
        <v>91334.7</v>
      </c>
      <c r="H12" s="107">
        <v>107669.4</v>
      </c>
      <c r="I12" s="107">
        <v>123036.7</v>
      </c>
      <c r="J12" s="107">
        <v>145658.5</v>
      </c>
      <c r="K12" s="107">
        <v>158979.4</v>
      </c>
      <c r="L12" s="107">
        <v>175860.9</v>
      </c>
      <c r="M12" s="108">
        <v>199819</v>
      </c>
    </row>
    <row r="13" spans="1:13" s="7" customFormat="1" ht="12" x14ac:dyDescent="0.25">
      <c r="A13" s="79" t="s">
        <v>70</v>
      </c>
      <c r="B13" s="22">
        <v>1276.0999999999999</v>
      </c>
      <c r="C13" s="22">
        <v>1806.1</v>
      </c>
      <c r="D13" s="22">
        <v>2849.7</v>
      </c>
      <c r="E13" s="107">
        <v>5535</v>
      </c>
      <c r="F13" s="107">
        <v>8723.6</v>
      </c>
      <c r="G13" s="107">
        <v>12689.4</v>
      </c>
      <c r="H13" s="107">
        <v>12461.5</v>
      </c>
      <c r="I13" s="107">
        <v>14695.5</v>
      </c>
      <c r="J13" s="107">
        <v>15763.2</v>
      </c>
      <c r="K13" s="107">
        <v>18167.5</v>
      </c>
      <c r="L13" s="107">
        <v>23769.7</v>
      </c>
      <c r="M13" s="108">
        <v>26207.599999999999</v>
      </c>
    </row>
    <row r="14" spans="1:13" s="7" customFormat="1" ht="12" x14ac:dyDescent="0.25">
      <c r="A14" s="79" t="s">
        <v>55</v>
      </c>
      <c r="B14" s="22">
        <v>1349.7</v>
      </c>
      <c r="C14" s="22">
        <v>1859.6</v>
      </c>
      <c r="D14" s="22">
        <v>1211.2</v>
      </c>
      <c r="E14" s="107">
        <v>786.5</v>
      </c>
      <c r="F14" s="107">
        <v>282.7</v>
      </c>
      <c r="G14" s="107">
        <v>-215.4</v>
      </c>
      <c r="H14" s="107">
        <v>-409.8</v>
      </c>
      <c r="I14" s="107">
        <v>-443.7</v>
      </c>
      <c r="J14" s="107">
        <v>-990.5</v>
      </c>
      <c r="K14" s="107">
        <v>642.6</v>
      </c>
      <c r="L14" s="107">
        <v>-540.1</v>
      </c>
      <c r="M14" s="108">
        <v>2454.6</v>
      </c>
    </row>
    <row r="15" spans="1:13" s="7" customFormat="1" ht="12" x14ac:dyDescent="0.25">
      <c r="A15" s="79" t="s">
        <v>27</v>
      </c>
      <c r="B15" s="22">
        <v>-1.5</v>
      </c>
      <c r="C15" s="22">
        <v>49.4</v>
      </c>
      <c r="D15" s="22">
        <v>42.6</v>
      </c>
      <c r="E15" s="107">
        <v>32.700000000000003</v>
      </c>
      <c r="F15" s="107">
        <v>29.8</v>
      </c>
      <c r="G15" s="107">
        <v>63.8</v>
      </c>
      <c r="H15" s="107">
        <v>53.8</v>
      </c>
      <c r="I15" s="107">
        <v>52.8</v>
      </c>
      <c r="J15" s="107">
        <v>89</v>
      </c>
      <c r="K15" s="107">
        <v>96.9</v>
      </c>
      <c r="L15" s="107">
        <v>93.9</v>
      </c>
      <c r="M15" s="108">
        <f>57.1+23.4</f>
        <v>80.5</v>
      </c>
    </row>
    <row r="16" spans="1:13" s="7" customFormat="1" ht="12" x14ac:dyDescent="0.25">
      <c r="A16" s="79" t="s">
        <v>71</v>
      </c>
      <c r="B16" s="22">
        <v>440.9</v>
      </c>
      <c r="C16" s="22">
        <v>399.2</v>
      </c>
      <c r="D16" s="22">
        <v>540.4</v>
      </c>
      <c r="E16" s="107">
        <v>461.4</v>
      </c>
      <c r="F16" s="107">
        <v>657.7</v>
      </c>
      <c r="G16" s="107">
        <v>378.1</v>
      </c>
      <c r="H16" s="107">
        <v>341.7</v>
      </c>
      <c r="I16" s="107">
        <v>649.6</v>
      </c>
      <c r="J16" s="107">
        <v>312.5</v>
      </c>
      <c r="K16" s="107">
        <v>945.9</v>
      </c>
      <c r="L16" s="107">
        <v>982.5</v>
      </c>
      <c r="M16" s="108">
        <v>-20.8</v>
      </c>
    </row>
    <row r="17" spans="1:13" s="7" customFormat="1" ht="12" x14ac:dyDescent="0.25">
      <c r="A17" s="79" t="s">
        <v>72</v>
      </c>
      <c r="B17" s="16"/>
      <c r="C17" s="16"/>
      <c r="D17" s="16"/>
      <c r="E17" s="16"/>
      <c r="F17" s="16"/>
      <c r="G17" s="16"/>
      <c r="H17" s="16"/>
      <c r="I17" s="16"/>
      <c r="J17" s="16"/>
      <c r="K17" s="16"/>
      <c r="L17" s="16"/>
      <c r="M17" s="106">
        <v>23.4</v>
      </c>
    </row>
    <row r="18" spans="1:13" s="7" customFormat="1" ht="12" x14ac:dyDescent="0.25">
      <c r="A18" s="79" t="s">
        <v>67</v>
      </c>
      <c r="B18" s="16">
        <v>-1287.5999999999999</v>
      </c>
      <c r="C18" s="16">
        <v>-1350</v>
      </c>
      <c r="D18" s="16">
        <v>-1455.3</v>
      </c>
      <c r="E18" s="16">
        <v>-1885.6</v>
      </c>
      <c r="F18" s="16">
        <v>-2108.5</v>
      </c>
      <c r="G18" s="16">
        <v>-978.8</v>
      </c>
      <c r="H18" s="16">
        <v>171.3</v>
      </c>
      <c r="I18" s="16">
        <v>888.7</v>
      </c>
      <c r="J18" s="16">
        <v>2894.3</v>
      </c>
      <c r="K18" s="16">
        <v>3814.2</v>
      </c>
      <c r="L18" s="16">
        <v>3596.8</v>
      </c>
      <c r="M18" s="106">
        <v>-1432.2</v>
      </c>
    </row>
    <row r="19" spans="1:13" s="3" customFormat="1" ht="11.4" x14ac:dyDescent="0.2">
      <c r="A19" s="83" t="s">
        <v>57</v>
      </c>
      <c r="B19" s="29">
        <v>4970.3999999999996</v>
      </c>
      <c r="C19" s="29">
        <v>8061</v>
      </c>
      <c r="D19" s="29">
        <v>-3950.3000000000102</v>
      </c>
      <c r="E19" s="29">
        <v>4636.3000000000102</v>
      </c>
      <c r="F19" s="29">
        <v>13130.2</v>
      </c>
      <c r="G19" s="29">
        <v>22422.7</v>
      </c>
      <c r="H19" s="29">
        <v>12329</v>
      </c>
      <c r="I19" s="29">
        <v>6290.6000000000058</v>
      </c>
      <c r="J19" s="29">
        <v>6467.5</v>
      </c>
      <c r="K19" s="29">
        <v>1606.3999999999942</v>
      </c>
      <c r="L19" s="29">
        <v>-8419.2000000000116</v>
      </c>
      <c r="M19" s="30">
        <v>-50506.3</v>
      </c>
    </row>
    <row r="20" spans="1:13" s="3" customFormat="1" ht="11.4" x14ac:dyDescent="0.2">
      <c r="A20" s="75" t="s">
        <v>58</v>
      </c>
      <c r="B20" s="29">
        <v>-4970.3999999999996</v>
      </c>
      <c r="C20" s="29">
        <v>-8061</v>
      </c>
      <c r="D20" s="29">
        <v>3950.3</v>
      </c>
      <c r="E20" s="29">
        <v>-4636.3</v>
      </c>
      <c r="F20" s="29">
        <v>-13130.2</v>
      </c>
      <c r="G20" s="29">
        <v>-22422.7</v>
      </c>
      <c r="H20" s="29">
        <v>-12329</v>
      </c>
      <c r="I20" s="29">
        <v>-6290.6</v>
      </c>
      <c r="J20" s="29">
        <v>-6467.5</v>
      </c>
      <c r="K20" s="29">
        <v>-1606.4</v>
      </c>
      <c r="L20" s="29">
        <v>8419.2000000000007</v>
      </c>
      <c r="M20" s="30">
        <v>50506.3</v>
      </c>
    </row>
    <row r="21" spans="1:13" s="7" customFormat="1" ht="12" x14ac:dyDescent="0.25">
      <c r="A21" s="79" t="s">
        <v>59</v>
      </c>
      <c r="B21" s="16">
        <v>-5153.8999999999996</v>
      </c>
      <c r="C21" s="16">
        <v>-8787.4</v>
      </c>
      <c r="D21" s="16">
        <v>3041.4</v>
      </c>
      <c r="E21" s="16">
        <v>-5935.4</v>
      </c>
      <c r="F21" s="16">
        <v>-15030.2</v>
      </c>
      <c r="G21" s="16">
        <v>-24709.3</v>
      </c>
      <c r="H21" s="16">
        <v>-15027.6</v>
      </c>
      <c r="I21" s="16">
        <v>-8726.1</v>
      </c>
      <c r="J21" s="16">
        <v>-9568.7999999999993</v>
      </c>
      <c r="K21" s="16">
        <v>-5429.8</v>
      </c>
      <c r="L21" s="16">
        <v>4029.6</v>
      </c>
      <c r="M21" s="106">
        <v>45572.1</v>
      </c>
    </row>
    <row r="22" spans="1:13" s="7" customFormat="1" ht="12" x14ac:dyDescent="0.25">
      <c r="A22" s="79" t="s">
        <v>32</v>
      </c>
      <c r="B22" s="16">
        <v>0</v>
      </c>
      <c r="C22" s="16">
        <v>0</v>
      </c>
      <c r="D22" s="16">
        <v>0</v>
      </c>
      <c r="E22" s="16">
        <v>0</v>
      </c>
      <c r="F22" s="16">
        <v>1500</v>
      </c>
      <c r="G22" s="16">
        <v>4500</v>
      </c>
      <c r="H22" s="16">
        <v>8500</v>
      </c>
      <c r="I22" s="16">
        <v>8500</v>
      </c>
      <c r="J22" s="16">
        <v>8500</v>
      </c>
      <c r="K22" s="16">
        <v>10750</v>
      </c>
      <c r="L22" s="16">
        <v>19000</v>
      </c>
      <c r="M22" s="106">
        <v>33680</v>
      </c>
    </row>
    <row r="23" spans="1:13" s="7" customFormat="1" ht="12" x14ac:dyDescent="0.25">
      <c r="A23" s="127" t="s">
        <v>73</v>
      </c>
      <c r="B23" s="16">
        <v>0</v>
      </c>
      <c r="C23" s="16">
        <v>0</v>
      </c>
      <c r="D23" s="16">
        <v>0</v>
      </c>
      <c r="E23" s="16">
        <v>0</v>
      </c>
      <c r="F23" s="16">
        <v>1500</v>
      </c>
      <c r="G23" s="16">
        <v>1500</v>
      </c>
      <c r="H23" s="16">
        <v>1500</v>
      </c>
      <c r="I23" s="16">
        <v>1500</v>
      </c>
      <c r="J23" s="16">
        <v>1500</v>
      </c>
      <c r="K23" s="16">
        <v>3750</v>
      </c>
      <c r="L23" s="16">
        <v>7000</v>
      </c>
      <c r="M23" s="106">
        <v>14996.6</v>
      </c>
    </row>
    <row r="24" spans="1:13" s="7" customFormat="1" ht="12" x14ac:dyDescent="0.25">
      <c r="A24" s="127" t="s">
        <v>74</v>
      </c>
      <c r="B24" s="16">
        <v>0</v>
      </c>
      <c r="C24" s="16">
        <v>0</v>
      </c>
      <c r="D24" s="16">
        <v>0</v>
      </c>
      <c r="E24" s="16">
        <v>0</v>
      </c>
      <c r="F24" s="16">
        <v>0</v>
      </c>
      <c r="G24" s="16">
        <v>3000</v>
      </c>
      <c r="H24" s="16">
        <v>3000</v>
      </c>
      <c r="I24" s="16">
        <v>3000</v>
      </c>
      <c r="J24" s="16">
        <v>3000</v>
      </c>
      <c r="K24" s="16">
        <v>3000</v>
      </c>
      <c r="L24" s="16">
        <v>8000</v>
      </c>
      <c r="M24" s="106">
        <v>8000</v>
      </c>
    </row>
    <row r="25" spans="1:13" s="7" customFormat="1" ht="12" x14ac:dyDescent="0.25">
      <c r="A25" s="127" t="s">
        <v>75</v>
      </c>
      <c r="B25" s="16">
        <v>0</v>
      </c>
      <c r="C25" s="16">
        <v>0</v>
      </c>
      <c r="D25" s="16">
        <v>0</v>
      </c>
      <c r="E25" s="16">
        <v>0</v>
      </c>
      <c r="F25" s="16">
        <v>0</v>
      </c>
      <c r="G25" s="16">
        <v>0</v>
      </c>
      <c r="H25" s="16">
        <v>4000</v>
      </c>
      <c r="I25" s="16">
        <v>0</v>
      </c>
      <c r="J25" s="16">
        <v>4000</v>
      </c>
      <c r="K25" s="16">
        <v>4000</v>
      </c>
      <c r="L25" s="16">
        <v>4000</v>
      </c>
      <c r="M25" s="106">
        <v>10680</v>
      </c>
    </row>
    <row r="26" spans="1:13" s="7" customFormat="1" ht="12" x14ac:dyDescent="0.25">
      <c r="A26" s="127" t="s">
        <v>44</v>
      </c>
      <c r="B26" s="16">
        <v>0</v>
      </c>
      <c r="C26" s="16">
        <v>0</v>
      </c>
      <c r="D26" s="16">
        <v>0</v>
      </c>
      <c r="E26" s="16">
        <v>0</v>
      </c>
      <c r="F26" s="16">
        <v>0</v>
      </c>
      <c r="G26" s="16">
        <v>0</v>
      </c>
      <c r="H26" s="16">
        <v>0</v>
      </c>
      <c r="I26" s="16">
        <v>4000</v>
      </c>
      <c r="J26" s="16">
        <v>0</v>
      </c>
      <c r="K26" s="16">
        <v>0</v>
      </c>
      <c r="L26" s="16">
        <v>0</v>
      </c>
      <c r="M26" s="106">
        <v>3.4</v>
      </c>
    </row>
    <row r="27" spans="1:13" s="7" customFormat="1" ht="12" x14ac:dyDescent="0.25">
      <c r="A27" s="127" t="s">
        <v>37</v>
      </c>
      <c r="B27" s="16">
        <v>-5184.8</v>
      </c>
      <c r="C27" s="16">
        <v>-8880.4</v>
      </c>
      <c r="D27" s="16">
        <v>2943.7</v>
      </c>
      <c r="E27" s="16">
        <v>-5966.7</v>
      </c>
      <c r="F27" s="16">
        <v>-16412</v>
      </c>
      <c r="G27" s="16">
        <v>-28950.400000000001</v>
      </c>
      <c r="H27" s="16">
        <v>-23267.8</v>
      </c>
      <c r="I27" s="16">
        <v>-16944.3</v>
      </c>
      <c r="J27" s="16">
        <v>-17659.900000000001</v>
      </c>
      <c r="K27" s="16">
        <v>-15716.5</v>
      </c>
      <c r="L27" s="16">
        <v>-14302.5</v>
      </c>
      <c r="M27" s="106">
        <v>12889.3</v>
      </c>
    </row>
    <row r="28" spans="1:13" s="7" customFormat="1" ht="12" x14ac:dyDescent="0.25">
      <c r="A28" s="127" t="s">
        <v>76</v>
      </c>
      <c r="B28" s="16">
        <v>30.9</v>
      </c>
      <c r="C28" s="16">
        <v>93</v>
      </c>
      <c r="D28" s="16">
        <v>97.7</v>
      </c>
      <c r="E28" s="16">
        <v>31.3</v>
      </c>
      <c r="F28" s="16">
        <v>-118.2</v>
      </c>
      <c r="G28" s="16">
        <v>-258.89999999999998</v>
      </c>
      <c r="H28" s="16">
        <v>-259.8</v>
      </c>
      <c r="I28" s="16">
        <v>-281.8</v>
      </c>
      <c r="J28" s="16">
        <v>-408.9</v>
      </c>
      <c r="K28" s="16">
        <v>-463.3</v>
      </c>
      <c r="L28" s="16">
        <v>-667.9</v>
      </c>
      <c r="M28" s="106">
        <v>-997.2</v>
      </c>
    </row>
    <row r="29" spans="1:13" s="7" customFormat="1" ht="12.6" thickBot="1" x14ac:dyDescent="0.3">
      <c r="A29" s="88" t="s">
        <v>77</v>
      </c>
      <c r="B29" s="58">
        <v>183.5</v>
      </c>
      <c r="C29" s="58">
        <v>726.4</v>
      </c>
      <c r="D29" s="58">
        <v>908.9</v>
      </c>
      <c r="E29" s="58">
        <v>1299.0999999999999</v>
      </c>
      <c r="F29" s="58">
        <v>1900</v>
      </c>
      <c r="G29" s="58">
        <v>2286.6</v>
      </c>
      <c r="H29" s="58">
        <v>2698.6</v>
      </c>
      <c r="I29" s="58">
        <v>2435.5</v>
      </c>
      <c r="J29" s="58">
        <v>3101.3</v>
      </c>
      <c r="K29" s="58">
        <v>3823.4</v>
      </c>
      <c r="L29" s="58">
        <v>4389.6000000000004</v>
      </c>
      <c r="M29" s="118">
        <v>4934.2</v>
      </c>
    </row>
    <row r="30" spans="1:13" s="7" customFormat="1" ht="12.6" thickTop="1" x14ac:dyDescent="0.25">
      <c r="A30" s="128"/>
      <c r="B30" s="129"/>
      <c r="C30" s="129"/>
      <c r="D30" s="129"/>
      <c r="E30" s="129"/>
      <c r="F30" s="129"/>
      <c r="G30" s="129"/>
      <c r="H30" s="129"/>
      <c r="I30" s="129"/>
      <c r="J30" s="129"/>
      <c r="K30" s="129"/>
      <c r="L30" s="129"/>
      <c r="M30" s="129"/>
    </row>
    <row r="31" spans="1:13" s="7" customFormat="1" ht="12" x14ac:dyDescent="0.25">
      <c r="A31" s="45" t="s">
        <v>39</v>
      </c>
      <c r="C31" s="130"/>
      <c r="D31" s="130"/>
      <c r="E31" s="130"/>
      <c r="F31" s="130"/>
      <c r="G31" s="130"/>
      <c r="H31" s="130"/>
      <c r="I31" s="130"/>
      <c r="J31" s="130"/>
      <c r="K31" s="130"/>
    </row>
    <row r="32" spans="1:13" s="7" customFormat="1" ht="12" x14ac:dyDescent="0.25">
      <c r="A32" s="72" t="s">
        <v>48</v>
      </c>
      <c r="B32" s="72"/>
      <c r="C32" s="130"/>
      <c r="D32" s="130"/>
      <c r="E32" s="130"/>
      <c r="F32" s="130"/>
      <c r="G32" s="130"/>
      <c r="H32" s="130"/>
      <c r="I32" s="130"/>
      <c r="J32" s="130"/>
      <c r="K32" s="130"/>
    </row>
    <row r="33" spans="1:13" s="7" customFormat="1" ht="12" x14ac:dyDescent="0.25">
      <c r="A33" s="73" t="s">
        <v>40</v>
      </c>
      <c r="B33" s="130"/>
      <c r="C33" s="130"/>
      <c r="D33" s="130"/>
      <c r="E33" s="130"/>
      <c r="F33" s="130"/>
      <c r="G33" s="130"/>
      <c r="H33" s="130"/>
      <c r="I33" s="130"/>
      <c r="J33" s="130"/>
      <c r="K33" s="130"/>
      <c r="L33" s="130"/>
      <c r="M33" s="130"/>
    </row>
    <row r="34" spans="1:13" s="7" customFormat="1" ht="12" x14ac:dyDescent="0.25"/>
  </sheetData>
  <mergeCells count="5">
    <mergeCell ref="A1:M1"/>
    <mergeCell ref="A2:M2"/>
    <mergeCell ref="A3:M3"/>
    <mergeCell ref="A4:A5"/>
    <mergeCell ref="B4:M4"/>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6"/>
  <sheetViews>
    <sheetView workbookViewId="0">
      <selection sqref="A1:M1"/>
    </sheetView>
  </sheetViews>
  <sheetFormatPr defaultRowHeight="7.8" x14ac:dyDescent="0.15"/>
  <cols>
    <col min="1" max="1" width="32" style="2" customWidth="1"/>
    <col min="2" max="3" width="7.88671875" style="2" bestFit="1" customWidth="1"/>
    <col min="4" max="5" width="7.33203125" style="2" bestFit="1" customWidth="1"/>
    <col min="6" max="6" width="7.5546875" style="2" bestFit="1" customWidth="1"/>
    <col min="7" max="13" width="8.109375" style="2" bestFit="1" customWidth="1"/>
    <col min="14" max="256" width="9.109375" style="2"/>
    <col min="257" max="257" width="32" style="2" customWidth="1"/>
    <col min="258" max="259" width="7.88671875" style="2" bestFit="1" customWidth="1"/>
    <col min="260" max="261" width="7.33203125" style="2" bestFit="1" customWidth="1"/>
    <col min="262" max="262" width="7.5546875" style="2" bestFit="1" customWidth="1"/>
    <col min="263" max="269" width="8.109375" style="2" bestFit="1" customWidth="1"/>
    <col min="270" max="512" width="9.109375" style="2"/>
    <col min="513" max="513" width="32" style="2" customWidth="1"/>
    <col min="514" max="515" width="7.88671875" style="2" bestFit="1" customWidth="1"/>
    <col min="516" max="517" width="7.33203125" style="2" bestFit="1" customWidth="1"/>
    <col min="518" max="518" width="7.5546875" style="2" bestFit="1" customWidth="1"/>
    <col min="519" max="525" width="8.109375" style="2" bestFit="1" customWidth="1"/>
    <col min="526" max="768" width="9.109375" style="2"/>
    <col min="769" max="769" width="32" style="2" customWidth="1"/>
    <col min="770" max="771" width="7.88671875" style="2" bestFit="1" customWidth="1"/>
    <col min="772" max="773" width="7.33203125" style="2" bestFit="1" customWidth="1"/>
    <col min="774" max="774" width="7.5546875" style="2" bestFit="1" customWidth="1"/>
    <col min="775" max="781" width="8.109375" style="2" bestFit="1" customWidth="1"/>
    <col min="782" max="1024" width="9.109375" style="2"/>
    <col min="1025" max="1025" width="32" style="2" customWidth="1"/>
    <col min="1026" max="1027" width="7.88671875" style="2" bestFit="1" customWidth="1"/>
    <col min="1028" max="1029" width="7.33203125" style="2" bestFit="1" customWidth="1"/>
    <col min="1030" max="1030" width="7.5546875" style="2" bestFit="1" customWidth="1"/>
    <col min="1031" max="1037" width="8.109375" style="2" bestFit="1" customWidth="1"/>
    <col min="1038" max="1280" width="9.109375" style="2"/>
    <col min="1281" max="1281" width="32" style="2" customWidth="1"/>
    <col min="1282" max="1283" width="7.88671875" style="2" bestFit="1" customWidth="1"/>
    <col min="1284" max="1285" width="7.33203125" style="2" bestFit="1" customWidth="1"/>
    <col min="1286" max="1286" width="7.5546875" style="2" bestFit="1" customWidth="1"/>
    <col min="1287" max="1293" width="8.109375" style="2" bestFit="1" customWidth="1"/>
    <col min="1294" max="1536" width="9.109375" style="2"/>
    <col min="1537" max="1537" width="32" style="2" customWidth="1"/>
    <col min="1538" max="1539" width="7.88671875" style="2" bestFit="1" customWidth="1"/>
    <col min="1540" max="1541" width="7.33203125" style="2" bestFit="1" customWidth="1"/>
    <col min="1542" max="1542" width="7.5546875" style="2" bestFit="1" customWidth="1"/>
    <col min="1543" max="1549" width="8.109375" style="2" bestFit="1" customWidth="1"/>
    <col min="1550" max="1792" width="9.109375" style="2"/>
    <col min="1793" max="1793" width="32" style="2" customWidth="1"/>
    <col min="1794" max="1795" width="7.88671875" style="2" bestFit="1" customWidth="1"/>
    <col min="1796" max="1797" width="7.33203125" style="2" bestFit="1" customWidth="1"/>
    <col min="1798" max="1798" width="7.5546875" style="2" bestFit="1" customWidth="1"/>
    <col min="1799" max="1805" width="8.109375" style="2" bestFit="1" customWidth="1"/>
    <col min="1806" max="2048" width="9.109375" style="2"/>
    <col min="2049" max="2049" width="32" style="2" customWidth="1"/>
    <col min="2050" max="2051" width="7.88671875" style="2" bestFit="1" customWidth="1"/>
    <col min="2052" max="2053" width="7.33203125" style="2" bestFit="1" customWidth="1"/>
    <col min="2054" max="2054" width="7.5546875" style="2" bestFit="1" customWidth="1"/>
    <col min="2055" max="2061" width="8.109375" style="2" bestFit="1" customWidth="1"/>
    <col min="2062" max="2304" width="9.109375" style="2"/>
    <col min="2305" max="2305" width="32" style="2" customWidth="1"/>
    <col min="2306" max="2307" width="7.88671875" style="2" bestFit="1" customWidth="1"/>
    <col min="2308" max="2309" width="7.33203125" style="2" bestFit="1" customWidth="1"/>
    <col min="2310" max="2310" width="7.5546875" style="2" bestFit="1" customWidth="1"/>
    <col min="2311" max="2317" width="8.109375" style="2" bestFit="1" customWidth="1"/>
    <col min="2318" max="2560" width="9.109375" style="2"/>
    <col min="2561" max="2561" width="32" style="2" customWidth="1"/>
    <col min="2562" max="2563" width="7.88671875" style="2" bestFit="1" customWidth="1"/>
    <col min="2564" max="2565" width="7.33203125" style="2" bestFit="1" customWidth="1"/>
    <col min="2566" max="2566" width="7.5546875" style="2" bestFit="1" customWidth="1"/>
    <col min="2567" max="2573" width="8.109375" style="2" bestFit="1" customWidth="1"/>
    <col min="2574" max="2816" width="9.109375" style="2"/>
    <col min="2817" max="2817" width="32" style="2" customWidth="1"/>
    <col min="2818" max="2819" width="7.88671875" style="2" bestFit="1" customWidth="1"/>
    <col min="2820" max="2821" width="7.33203125" style="2" bestFit="1" customWidth="1"/>
    <col min="2822" max="2822" width="7.5546875" style="2" bestFit="1" customWidth="1"/>
    <col min="2823" max="2829" width="8.109375" style="2" bestFit="1" customWidth="1"/>
    <col min="2830" max="3072" width="9.109375" style="2"/>
    <col min="3073" max="3073" width="32" style="2" customWidth="1"/>
    <col min="3074" max="3075" width="7.88671875" style="2" bestFit="1" customWidth="1"/>
    <col min="3076" max="3077" width="7.33203125" style="2" bestFit="1" customWidth="1"/>
    <col min="3078" max="3078" width="7.5546875" style="2" bestFit="1" customWidth="1"/>
    <col min="3079" max="3085" width="8.109375" style="2" bestFit="1" customWidth="1"/>
    <col min="3086" max="3328" width="9.109375" style="2"/>
    <col min="3329" max="3329" width="32" style="2" customWidth="1"/>
    <col min="3330" max="3331" width="7.88671875" style="2" bestFit="1" customWidth="1"/>
    <col min="3332" max="3333" width="7.33203125" style="2" bestFit="1" customWidth="1"/>
    <col min="3334" max="3334" width="7.5546875" style="2" bestFit="1" customWidth="1"/>
    <col min="3335" max="3341" width="8.109375" style="2" bestFit="1" customWidth="1"/>
    <col min="3342" max="3584" width="9.109375" style="2"/>
    <col min="3585" max="3585" width="32" style="2" customWidth="1"/>
    <col min="3586" max="3587" width="7.88671875" style="2" bestFit="1" customWidth="1"/>
    <col min="3588" max="3589" width="7.33203125" style="2" bestFit="1" customWidth="1"/>
    <col min="3590" max="3590" width="7.5546875" style="2" bestFit="1" customWidth="1"/>
    <col min="3591" max="3597" width="8.109375" style="2" bestFit="1" customWidth="1"/>
    <col min="3598" max="3840" width="9.109375" style="2"/>
    <col min="3841" max="3841" width="32" style="2" customWidth="1"/>
    <col min="3842" max="3843" width="7.88671875" style="2" bestFit="1" customWidth="1"/>
    <col min="3844" max="3845" width="7.33203125" style="2" bestFit="1" customWidth="1"/>
    <col min="3846" max="3846" width="7.5546875" style="2" bestFit="1" customWidth="1"/>
    <col min="3847" max="3853" width="8.109375" style="2" bestFit="1" customWidth="1"/>
    <col min="3854" max="4096" width="9.109375" style="2"/>
    <col min="4097" max="4097" width="32" style="2" customWidth="1"/>
    <col min="4098" max="4099" width="7.88671875" style="2" bestFit="1" customWidth="1"/>
    <col min="4100" max="4101" width="7.33203125" style="2" bestFit="1" customWidth="1"/>
    <col min="4102" max="4102" width="7.5546875" style="2" bestFit="1" customWidth="1"/>
    <col min="4103" max="4109" width="8.109375" style="2" bestFit="1" customWidth="1"/>
    <col min="4110" max="4352" width="9.109375" style="2"/>
    <col min="4353" max="4353" width="32" style="2" customWidth="1"/>
    <col min="4354" max="4355" width="7.88671875" style="2" bestFit="1" customWidth="1"/>
    <col min="4356" max="4357" width="7.33203125" style="2" bestFit="1" customWidth="1"/>
    <col min="4358" max="4358" width="7.5546875" style="2" bestFit="1" customWidth="1"/>
    <col min="4359" max="4365" width="8.109375" style="2" bestFit="1" customWidth="1"/>
    <col min="4366" max="4608" width="9.109375" style="2"/>
    <col min="4609" max="4609" width="32" style="2" customWidth="1"/>
    <col min="4610" max="4611" width="7.88671875" style="2" bestFit="1" customWidth="1"/>
    <col min="4612" max="4613" width="7.33203125" style="2" bestFit="1" customWidth="1"/>
    <col min="4614" max="4614" width="7.5546875" style="2" bestFit="1" customWidth="1"/>
    <col min="4615" max="4621" width="8.109375" style="2" bestFit="1" customWidth="1"/>
    <col min="4622" max="4864" width="9.109375" style="2"/>
    <col min="4865" max="4865" width="32" style="2" customWidth="1"/>
    <col min="4866" max="4867" width="7.88671875" style="2" bestFit="1" customWidth="1"/>
    <col min="4868" max="4869" width="7.33203125" style="2" bestFit="1" customWidth="1"/>
    <col min="4870" max="4870" width="7.5546875" style="2" bestFit="1" customWidth="1"/>
    <col min="4871" max="4877" width="8.109375" style="2" bestFit="1" customWidth="1"/>
    <col min="4878" max="5120" width="9.109375" style="2"/>
    <col min="5121" max="5121" width="32" style="2" customWidth="1"/>
    <col min="5122" max="5123" width="7.88671875" style="2" bestFit="1" customWidth="1"/>
    <col min="5124" max="5125" width="7.33203125" style="2" bestFit="1" customWidth="1"/>
    <col min="5126" max="5126" width="7.5546875" style="2" bestFit="1" customWidth="1"/>
    <col min="5127" max="5133" width="8.109375" style="2" bestFit="1" customWidth="1"/>
    <col min="5134" max="5376" width="9.109375" style="2"/>
    <col min="5377" max="5377" width="32" style="2" customWidth="1"/>
    <col min="5378" max="5379" width="7.88671875" style="2" bestFit="1" customWidth="1"/>
    <col min="5380" max="5381" width="7.33203125" style="2" bestFit="1" customWidth="1"/>
    <col min="5382" max="5382" width="7.5546875" style="2" bestFit="1" customWidth="1"/>
    <col min="5383" max="5389" width="8.109375" style="2" bestFit="1" customWidth="1"/>
    <col min="5390" max="5632" width="9.109375" style="2"/>
    <col min="5633" max="5633" width="32" style="2" customWidth="1"/>
    <col min="5634" max="5635" width="7.88671875" style="2" bestFit="1" customWidth="1"/>
    <col min="5636" max="5637" width="7.33203125" style="2" bestFit="1" customWidth="1"/>
    <col min="5638" max="5638" width="7.5546875" style="2" bestFit="1" customWidth="1"/>
    <col min="5639" max="5645" width="8.109375" style="2" bestFit="1" customWidth="1"/>
    <col min="5646" max="5888" width="9.109375" style="2"/>
    <col min="5889" max="5889" width="32" style="2" customWidth="1"/>
    <col min="5890" max="5891" width="7.88671875" style="2" bestFit="1" customWidth="1"/>
    <col min="5892" max="5893" width="7.33203125" style="2" bestFit="1" customWidth="1"/>
    <col min="5894" max="5894" width="7.5546875" style="2" bestFit="1" customWidth="1"/>
    <col min="5895" max="5901" width="8.109375" style="2" bestFit="1" customWidth="1"/>
    <col min="5902" max="6144" width="9.109375" style="2"/>
    <col min="6145" max="6145" width="32" style="2" customWidth="1"/>
    <col min="6146" max="6147" width="7.88671875" style="2" bestFit="1" customWidth="1"/>
    <col min="6148" max="6149" width="7.33203125" style="2" bestFit="1" customWidth="1"/>
    <col min="6150" max="6150" width="7.5546875" style="2" bestFit="1" customWidth="1"/>
    <col min="6151" max="6157" width="8.109375" style="2" bestFit="1" customWidth="1"/>
    <col min="6158" max="6400" width="9.109375" style="2"/>
    <col min="6401" max="6401" width="32" style="2" customWidth="1"/>
    <col min="6402" max="6403" width="7.88671875" style="2" bestFit="1" customWidth="1"/>
    <col min="6404" max="6405" width="7.33203125" style="2" bestFit="1" customWidth="1"/>
    <col min="6406" max="6406" width="7.5546875" style="2" bestFit="1" customWidth="1"/>
    <col min="6407" max="6413" width="8.109375" style="2" bestFit="1" customWidth="1"/>
    <col min="6414" max="6656" width="9.109375" style="2"/>
    <col min="6657" max="6657" width="32" style="2" customWidth="1"/>
    <col min="6658" max="6659" width="7.88671875" style="2" bestFit="1" customWidth="1"/>
    <col min="6660" max="6661" width="7.33203125" style="2" bestFit="1" customWidth="1"/>
    <col min="6662" max="6662" width="7.5546875" style="2" bestFit="1" customWidth="1"/>
    <col min="6663" max="6669" width="8.109375" style="2" bestFit="1" customWidth="1"/>
    <col min="6670" max="6912" width="9.109375" style="2"/>
    <col min="6913" max="6913" width="32" style="2" customWidth="1"/>
    <col min="6914" max="6915" width="7.88671875" style="2" bestFit="1" customWidth="1"/>
    <col min="6916" max="6917" width="7.33203125" style="2" bestFit="1" customWidth="1"/>
    <col min="6918" max="6918" width="7.5546875" style="2" bestFit="1" customWidth="1"/>
    <col min="6919" max="6925" width="8.109375" style="2" bestFit="1" customWidth="1"/>
    <col min="6926" max="7168" width="9.109375" style="2"/>
    <col min="7169" max="7169" width="32" style="2" customWidth="1"/>
    <col min="7170" max="7171" width="7.88671875" style="2" bestFit="1" customWidth="1"/>
    <col min="7172" max="7173" width="7.33203125" style="2" bestFit="1" customWidth="1"/>
    <col min="7174" max="7174" width="7.5546875" style="2" bestFit="1" customWidth="1"/>
    <col min="7175" max="7181" width="8.109375" style="2" bestFit="1" customWidth="1"/>
    <col min="7182" max="7424" width="9.109375" style="2"/>
    <col min="7425" max="7425" width="32" style="2" customWidth="1"/>
    <col min="7426" max="7427" width="7.88671875" style="2" bestFit="1" customWidth="1"/>
    <col min="7428" max="7429" width="7.33203125" style="2" bestFit="1" customWidth="1"/>
    <col min="7430" max="7430" width="7.5546875" style="2" bestFit="1" customWidth="1"/>
    <col min="7431" max="7437" width="8.109375" style="2" bestFit="1" customWidth="1"/>
    <col min="7438" max="7680" width="9.109375" style="2"/>
    <col min="7681" max="7681" width="32" style="2" customWidth="1"/>
    <col min="7682" max="7683" width="7.88671875" style="2" bestFit="1" customWidth="1"/>
    <col min="7684" max="7685" width="7.33203125" style="2" bestFit="1" customWidth="1"/>
    <col min="7686" max="7686" width="7.5546875" style="2" bestFit="1" customWidth="1"/>
    <col min="7687" max="7693" width="8.109375" style="2" bestFit="1" customWidth="1"/>
    <col min="7694" max="7936" width="9.109375" style="2"/>
    <col min="7937" max="7937" width="32" style="2" customWidth="1"/>
    <col min="7938" max="7939" width="7.88671875" style="2" bestFit="1" customWidth="1"/>
    <col min="7940" max="7941" width="7.33203125" style="2" bestFit="1" customWidth="1"/>
    <col min="7942" max="7942" width="7.5546875" style="2" bestFit="1" customWidth="1"/>
    <col min="7943" max="7949" width="8.109375" style="2" bestFit="1" customWidth="1"/>
    <col min="7950" max="8192" width="9.109375" style="2"/>
    <col min="8193" max="8193" width="32" style="2" customWidth="1"/>
    <col min="8194" max="8195" width="7.88671875" style="2" bestFit="1" customWidth="1"/>
    <col min="8196" max="8197" width="7.33203125" style="2" bestFit="1" customWidth="1"/>
    <col min="8198" max="8198" width="7.5546875" style="2" bestFit="1" customWidth="1"/>
    <col min="8199" max="8205" width="8.109375" style="2" bestFit="1" customWidth="1"/>
    <col min="8206" max="8448" width="9.109375" style="2"/>
    <col min="8449" max="8449" width="32" style="2" customWidth="1"/>
    <col min="8450" max="8451" width="7.88671875" style="2" bestFit="1" customWidth="1"/>
    <col min="8452" max="8453" width="7.33203125" style="2" bestFit="1" customWidth="1"/>
    <col min="8454" max="8454" width="7.5546875" style="2" bestFit="1" customWidth="1"/>
    <col min="8455" max="8461" width="8.109375" style="2" bestFit="1" customWidth="1"/>
    <col min="8462" max="8704" width="9.109375" style="2"/>
    <col min="8705" max="8705" width="32" style="2" customWidth="1"/>
    <col min="8706" max="8707" width="7.88671875" style="2" bestFit="1" customWidth="1"/>
    <col min="8708" max="8709" width="7.33203125" style="2" bestFit="1" customWidth="1"/>
    <col min="8710" max="8710" width="7.5546875" style="2" bestFit="1" customWidth="1"/>
    <col min="8711" max="8717" width="8.109375" style="2" bestFit="1" customWidth="1"/>
    <col min="8718" max="8960" width="9.109375" style="2"/>
    <col min="8961" max="8961" width="32" style="2" customWidth="1"/>
    <col min="8962" max="8963" width="7.88671875" style="2" bestFit="1" customWidth="1"/>
    <col min="8964" max="8965" width="7.33203125" style="2" bestFit="1" customWidth="1"/>
    <col min="8966" max="8966" width="7.5546875" style="2" bestFit="1" customWidth="1"/>
    <col min="8967" max="8973" width="8.109375" style="2" bestFit="1" customWidth="1"/>
    <col min="8974" max="9216" width="9.109375" style="2"/>
    <col min="9217" max="9217" width="32" style="2" customWidth="1"/>
    <col min="9218" max="9219" width="7.88671875" style="2" bestFit="1" customWidth="1"/>
    <col min="9220" max="9221" width="7.33203125" style="2" bestFit="1" customWidth="1"/>
    <col min="9222" max="9222" width="7.5546875" style="2" bestFit="1" customWidth="1"/>
    <col min="9223" max="9229" width="8.109375" style="2" bestFit="1" customWidth="1"/>
    <col min="9230" max="9472" width="9.109375" style="2"/>
    <col min="9473" max="9473" width="32" style="2" customWidth="1"/>
    <col min="9474" max="9475" width="7.88671875" style="2" bestFit="1" customWidth="1"/>
    <col min="9476" max="9477" width="7.33203125" style="2" bestFit="1" customWidth="1"/>
    <col min="9478" max="9478" width="7.5546875" style="2" bestFit="1" customWidth="1"/>
    <col min="9479" max="9485" width="8.109375" style="2" bestFit="1" customWidth="1"/>
    <col min="9486" max="9728" width="9.109375" style="2"/>
    <col min="9729" max="9729" width="32" style="2" customWidth="1"/>
    <col min="9730" max="9731" width="7.88671875" style="2" bestFit="1" customWidth="1"/>
    <col min="9732" max="9733" width="7.33203125" style="2" bestFit="1" customWidth="1"/>
    <col min="9734" max="9734" width="7.5546875" style="2" bestFit="1" customWidth="1"/>
    <col min="9735" max="9741" width="8.109375" style="2" bestFit="1" customWidth="1"/>
    <col min="9742" max="9984" width="9.109375" style="2"/>
    <col min="9985" max="9985" width="32" style="2" customWidth="1"/>
    <col min="9986" max="9987" width="7.88671875" style="2" bestFit="1" customWidth="1"/>
    <col min="9988" max="9989" width="7.33203125" style="2" bestFit="1" customWidth="1"/>
    <col min="9990" max="9990" width="7.5546875" style="2" bestFit="1" customWidth="1"/>
    <col min="9991" max="9997" width="8.109375" style="2" bestFit="1" customWidth="1"/>
    <col min="9998" max="10240" width="9.109375" style="2"/>
    <col min="10241" max="10241" width="32" style="2" customWidth="1"/>
    <col min="10242" max="10243" width="7.88671875" style="2" bestFit="1" customWidth="1"/>
    <col min="10244" max="10245" width="7.33203125" style="2" bestFit="1" customWidth="1"/>
    <col min="10246" max="10246" width="7.5546875" style="2" bestFit="1" customWidth="1"/>
    <col min="10247" max="10253" width="8.109375" style="2" bestFit="1" customWidth="1"/>
    <col min="10254" max="10496" width="9.109375" style="2"/>
    <col min="10497" max="10497" width="32" style="2" customWidth="1"/>
    <col min="10498" max="10499" width="7.88671875" style="2" bestFit="1" customWidth="1"/>
    <col min="10500" max="10501" width="7.33203125" style="2" bestFit="1" customWidth="1"/>
    <col min="10502" max="10502" width="7.5546875" style="2" bestFit="1" customWidth="1"/>
    <col min="10503" max="10509" width="8.109375" style="2" bestFit="1" customWidth="1"/>
    <col min="10510" max="10752" width="9.109375" style="2"/>
    <col min="10753" max="10753" width="32" style="2" customWidth="1"/>
    <col min="10754" max="10755" width="7.88671875" style="2" bestFit="1" customWidth="1"/>
    <col min="10756" max="10757" width="7.33203125" style="2" bestFit="1" customWidth="1"/>
    <col min="10758" max="10758" width="7.5546875" style="2" bestFit="1" customWidth="1"/>
    <col min="10759" max="10765" width="8.109375" style="2" bestFit="1" customWidth="1"/>
    <col min="10766" max="11008" width="9.109375" style="2"/>
    <col min="11009" max="11009" width="32" style="2" customWidth="1"/>
    <col min="11010" max="11011" width="7.88671875" style="2" bestFit="1" customWidth="1"/>
    <col min="11012" max="11013" width="7.33203125" style="2" bestFit="1" customWidth="1"/>
    <col min="11014" max="11014" width="7.5546875" style="2" bestFit="1" customWidth="1"/>
    <col min="11015" max="11021" width="8.109375" style="2" bestFit="1" customWidth="1"/>
    <col min="11022" max="11264" width="9.109375" style="2"/>
    <col min="11265" max="11265" width="32" style="2" customWidth="1"/>
    <col min="11266" max="11267" width="7.88671875" style="2" bestFit="1" customWidth="1"/>
    <col min="11268" max="11269" width="7.33203125" style="2" bestFit="1" customWidth="1"/>
    <col min="11270" max="11270" width="7.5546875" style="2" bestFit="1" customWidth="1"/>
    <col min="11271" max="11277" width="8.109375" style="2" bestFit="1" customWidth="1"/>
    <col min="11278" max="11520" width="9.109375" style="2"/>
    <col min="11521" max="11521" width="32" style="2" customWidth="1"/>
    <col min="11522" max="11523" width="7.88671875" style="2" bestFit="1" customWidth="1"/>
    <col min="11524" max="11525" width="7.33203125" style="2" bestFit="1" customWidth="1"/>
    <col min="11526" max="11526" width="7.5546875" style="2" bestFit="1" customWidth="1"/>
    <col min="11527" max="11533" width="8.109375" style="2" bestFit="1" customWidth="1"/>
    <col min="11534" max="11776" width="9.109375" style="2"/>
    <col min="11777" max="11777" width="32" style="2" customWidth="1"/>
    <col min="11778" max="11779" width="7.88671875" style="2" bestFit="1" customWidth="1"/>
    <col min="11780" max="11781" width="7.33203125" style="2" bestFit="1" customWidth="1"/>
    <col min="11782" max="11782" width="7.5546875" style="2" bestFit="1" customWidth="1"/>
    <col min="11783" max="11789" width="8.109375" style="2" bestFit="1" customWidth="1"/>
    <col min="11790" max="12032" width="9.109375" style="2"/>
    <col min="12033" max="12033" width="32" style="2" customWidth="1"/>
    <col min="12034" max="12035" width="7.88671875" style="2" bestFit="1" customWidth="1"/>
    <col min="12036" max="12037" width="7.33203125" style="2" bestFit="1" customWidth="1"/>
    <col min="12038" max="12038" width="7.5546875" style="2" bestFit="1" customWidth="1"/>
    <col min="12039" max="12045" width="8.109375" style="2" bestFit="1" customWidth="1"/>
    <col min="12046" max="12288" width="9.109375" style="2"/>
    <col min="12289" max="12289" width="32" style="2" customWidth="1"/>
    <col min="12290" max="12291" width="7.88671875" style="2" bestFit="1" customWidth="1"/>
    <col min="12292" max="12293" width="7.33203125" style="2" bestFit="1" customWidth="1"/>
    <col min="12294" max="12294" width="7.5546875" style="2" bestFit="1" customWidth="1"/>
    <col min="12295" max="12301" width="8.109375" style="2" bestFit="1" customWidth="1"/>
    <col min="12302" max="12544" width="9.109375" style="2"/>
    <col min="12545" max="12545" width="32" style="2" customWidth="1"/>
    <col min="12546" max="12547" width="7.88671875" style="2" bestFit="1" customWidth="1"/>
    <col min="12548" max="12549" width="7.33203125" style="2" bestFit="1" customWidth="1"/>
    <col min="12550" max="12550" width="7.5546875" style="2" bestFit="1" customWidth="1"/>
    <col min="12551" max="12557" width="8.109375" style="2" bestFit="1" customWidth="1"/>
    <col min="12558" max="12800" width="9.109375" style="2"/>
    <col min="12801" max="12801" width="32" style="2" customWidth="1"/>
    <col min="12802" max="12803" width="7.88671875" style="2" bestFit="1" customWidth="1"/>
    <col min="12804" max="12805" width="7.33203125" style="2" bestFit="1" customWidth="1"/>
    <col min="12806" max="12806" width="7.5546875" style="2" bestFit="1" customWidth="1"/>
    <col min="12807" max="12813" width="8.109375" style="2" bestFit="1" customWidth="1"/>
    <col min="12814" max="13056" width="9.109375" style="2"/>
    <col min="13057" max="13057" width="32" style="2" customWidth="1"/>
    <col min="13058" max="13059" width="7.88671875" style="2" bestFit="1" customWidth="1"/>
    <col min="13060" max="13061" width="7.33203125" style="2" bestFit="1" customWidth="1"/>
    <col min="13062" max="13062" width="7.5546875" style="2" bestFit="1" customWidth="1"/>
    <col min="13063" max="13069" width="8.109375" style="2" bestFit="1" customWidth="1"/>
    <col min="13070" max="13312" width="9.109375" style="2"/>
    <col min="13313" max="13313" width="32" style="2" customWidth="1"/>
    <col min="13314" max="13315" width="7.88671875" style="2" bestFit="1" customWidth="1"/>
    <col min="13316" max="13317" width="7.33203125" style="2" bestFit="1" customWidth="1"/>
    <col min="13318" max="13318" width="7.5546875" style="2" bestFit="1" customWidth="1"/>
    <col min="13319" max="13325" width="8.109375" style="2" bestFit="1" customWidth="1"/>
    <col min="13326" max="13568" width="9.109375" style="2"/>
    <col min="13569" max="13569" width="32" style="2" customWidth="1"/>
    <col min="13570" max="13571" width="7.88671875" style="2" bestFit="1" customWidth="1"/>
    <col min="13572" max="13573" width="7.33203125" style="2" bestFit="1" customWidth="1"/>
    <col min="13574" max="13574" width="7.5546875" style="2" bestFit="1" customWidth="1"/>
    <col min="13575" max="13581" width="8.109375" style="2" bestFit="1" customWidth="1"/>
    <col min="13582" max="13824" width="9.109375" style="2"/>
    <col min="13825" max="13825" width="32" style="2" customWidth="1"/>
    <col min="13826" max="13827" width="7.88671875" style="2" bestFit="1" customWidth="1"/>
    <col min="13828" max="13829" width="7.33203125" style="2" bestFit="1" customWidth="1"/>
    <col min="13830" max="13830" width="7.5546875" style="2" bestFit="1" customWidth="1"/>
    <col min="13831" max="13837" width="8.109375" style="2" bestFit="1" customWidth="1"/>
    <col min="13838" max="14080" width="9.109375" style="2"/>
    <col min="14081" max="14081" width="32" style="2" customWidth="1"/>
    <col min="14082" max="14083" width="7.88671875" style="2" bestFit="1" customWidth="1"/>
    <col min="14084" max="14085" width="7.33203125" style="2" bestFit="1" customWidth="1"/>
    <col min="14086" max="14086" width="7.5546875" style="2" bestFit="1" customWidth="1"/>
    <col min="14087" max="14093" width="8.109375" style="2" bestFit="1" customWidth="1"/>
    <col min="14094" max="14336" width="9.109375" style="2"/>
    <col min="14337" max="14337" width="32" style="2" customWidth="1"/>
    <col min="14338" max="14339" width="7.88671875" style="2" bestFit="1" customWidth="1"/>
    <col min="14340" max="14341" width="7.33203125" style="2" bestFit="1" customWidth="1"/>
    <col min="14342" max="14342" width="7.5546875" style="2" bestFit="1" customWidth="1"/>
    <col min="14343" max="14349" width="8.109375" style="2" bestFit="1" customWidth="1"/>
    <col min="14350" max="14592" width="9.109375" style="2"/>
    <col min="14593" max="14593" width="32" style="2" customWidth="1"/>
    <col min="14594" max="14595" width="7.88671875" style="2" bestFit="1" customWidth="1"/>
    <col min="14596" max="14597" width="7.33203125" style="2" bestFit="1" customWidth="1"/>
    <col min="14598" max="14598" width="7.5546875" style="2" bestFit="1" customWidth="1"/>
    <col min="14599" max="14605" width="8.109375" style="2" bestFit="1" customWidth="1"/>
    <col min="14606" max="14848" width="9.109375" style="2"/>
    <col min="14849" max="14849" width="32" style="2" customWidth="1"/>
    <col min="14850" max="14851" width="7.88671875" style="2" bestFit="1" customWidth="1"/>
    <col min="14852" max="14853" width="7.33203125" style="2" bestFit="1" customWidth="1"/>
    <col min="14854" max="14854" width="7.5546875" style="2" bestFit="1" customWidth="1"/>
    <col min="14855" max="14861" width="8.109375" style="2" bestFit="1" customWidth="1"/>
    <col min="14862" max="15104" width="9.109375" style="2"/>
    <col min="15105" max="15105" width="32" style="2" customWidth="1"/>
    <col min="15106" max="15107" width="7.88671875" style="2" bestFit="1" customWidth="1"/>
    <col min="15108" max="15109" width="7.33203125" style="2" bestFit="1" customWidth="1"/>
    <col min="15110" max="15110" width="7.5546875" style="2" bestFit="1" customWidth="1"/>
    <col min="15111" max="15117" width="8.109375" style="2" bestFit="1" customWidth="1"/>
    <col min="15118" max="15360" width="9.109375" style="2"/>
    <col min="15361" max="15361" width="32" style="2" customWidth="1"/>
    <col min="15362" max="15363" width="7.88671875" style="2" bestFit="1" customWidth="1"/>
    <col min="15364" max="15365" width="7.33203125" style="2" bestFit="1" customWidth="1"/>
    <col min="15366" max="15366" width="7.5546875" style="2" bestFit="1" customWidth="1"/>
    <col min="15367" max="15373" width="8.109375" style="2" bestFit="1" customWidth="1"/>
    <col min="15374" max="15616" width="9.109375" style="2"/>
    <col min="15617" max="15617" width="32" style="2" customWidth="1"/>
    <col min="15618" max="15619" width="7.88671875" style="2" bestFit="1" customWidth="1"/>
    <col min="15620" max="15621" width="7.33203125" style="2" bestFit="1" customWidth="1"/>
    <col min="15622" max="15622" width="7.5546875" style="2" bestFit="1" customWidth="1"/>
    <col min="15623" max="15629" width="8.109375" style="2" bestFit="1" customWidth="1"/>
    <col min="15630" max="15872" width="9.109375" style="2"/>
    <col min="15873" max="15873" width="32" style="2" customWidth="1"/>
    <col min="15874" max="15875" width="7.88671875" style="2" bestFit="1" customWidth="1"/>
    <col min="15876" max="15877" width="7.33203125" style="2" bestFit="1" customWidth="1"/>
    <col min="15878" max="15878" width="7.5546875" style="2" bestFit="1" customWidth="1"/>
    <col min="15879" max="15885" width="8.109375" style="2" bestFit="1" customWidth="1"/>
    <col min="15886" max="16128" width="9.109375" style="2"/>
    <col min="16129" max="16129" width="32" style="2" customWidth="1"/>
    <col min="16130" max="16131" width="7.88671875" style="2" bestFit="1" customWidth="1"/>
    <col min="16132" max="16133" width="7.33203125" style="2" bestFit="1" customWidth="1"/>
    <col min="16134" max="16134" width="7.5546875" style="2" bestFit="1" customWidth="1"/>
    <col min="16135" max="16141" width="8.109375" style="2" bestFit="1" customWidth="1"/>
    <col min="16142" max="16384" width="9.109375" style="2"/>
  </cols>
  <sheetData>
    <row r="1" spans="1:13" s="1" customFormat="1" ht="18" x14ac:dyDescent="0.35">
      <c r="A1" s="313" t="s">
        <v>158</v>
      </c>
      <c r="B1" s="313"/>
      <c r="C1" s="313"/>
      <c r="D1" s="313"/>
      <c r="E1" s="313"/>
      <c r="F1" s="313"/>
      <c r="G1" s="313"/>
      <c r="H1" s="313"/>
      <c r="I1" s="313"/>
      <c r="J1" s="313"/>
      <c r="K1" s="313"/>
      <c r="L1" s="313"/>
      <c r="M1" s="313"/>
    </row>
    <row r="2" spans="1:13" ht="15.6" x14ac:dyDescent="0.3">
      <c r="A2" s="314"/>
      <c r="B2" s="314"/>
      <c r="C2" s="314"/>
      <c r="D2" s="314"/>
      <c r="E2" s="314"/>
      <c r="F2" s="314"/>
      <c r="G2" s="314"/>
      <c r="H2" s="314"/>
      <c r="I2" s="314"/>
      <c r="J2" s="314"/>
      <c r="K2" s="314"/>
      <c r="L2" s="314"/>
      <c r="M2" s="314"/>
    </row>
    <row r="3" spans="1:13" ht="13.8" thickBot="1" x14ac:dyDescent="0.3">
      <c r="A3" s="316" t="s">
        <v>0</v>
      </c>
      <c r="B3" s="316"/>
      <c r="C3" s="316"/>
      <c r="D3" s="316"/>
      <c r="E3" s="316"/>
      <c r="F3" s="316"/>
      <c r="G3" s="316"/>
      <c r="H3" s="316"/>
      <c r="I3" s="316"/>
      <c r="J3" s="316"/>
      <c r="K3" s="316"/>
      <c r="L3" s="316"/>
      <c r="M3" s="316"/>
    </row>
    <row r="4" spans="1:13" s="3" customFormat="1" ht="12" thickTop="1" x14ac:dyDescent="0.2">
      <c r="A4" s="305" t="s">
        <v>1</v>
      </c>
      <c r="B4" s="294" t="s">
        <v>78</v>
      </c>
      <c r="C4" s="294"/>
      <c r="D4" s="294"/>
      <c r="E4" s="294"/>
      <c r="F4" s="294"/>
      <c r="G4" s="294"/>
      <c r="H4" s="294"/>
      <c r="I4" s="294"/>
      <c r="J4" s="294"/>
      <c r="K4" s="294"/>
      <c r="L4" s="294"/>
      <c r="M4" s="295"/>
    </row>
    <row r="5" spans="1:13" s="3" customFormat="1" ht="11.4" x14ac:dyDescent="0.2">
      <c r="A5" s="317"/>
      <c r="B5" s="131" t="s">
        <v>6</v>
      </c>
      <c r="C5" s="131" t="s">
        <v>7</v>
      </c>
      <c r="D5" s="131" t="s">
        <v>8</v>
      </c>
      <c r="E5" s="131" t="s">
        <v>9</v>
      </c>
      <c r="F5" s="131" t="s">
        <v>10</v>
      </c>
      <c r="G5" s="131" t="s">
        <v>11</v>
      </c>
      <c r="H5" s="131" t="s">
        <v>12</v>
      </c>
      <c r="I5" s="131" t="s">
        <v>13</v>
      </c>
      <c r="J5" s="132" t="s">
        <v>14</v>
      </c>
      <c r="K5" s="131" t="s">
        <v>15</v>
      </c>
      <c r="L5" s="131" t="s">
        <v>16</v>
      </c>
      <c r="M5" s="133" t="s">
        <v>17</v>
      </c>
    </row>
    <row r="6" spans="1:13" s="3" customFormat="1" ht="11.4" x14ac:dyDescent="0.2">
      <c r="A6" s="124" t="s">
        <v>79</v>
      </c>
      <c r="B6" s="125">
        <v>3499.5</v>
      </c>
      <c r="C6" s="125">
        <v>19380.3</v>
      </c>
      <c r="D6" s="125">
        <v>43374.400000000001</v>
      </c>
      <c r="E6" s="125">
        <v>63700.3</v>
      </c>
      <c r="F6" s="125">
        <v>84512.9</v>
      </c>
      <c r="G6" s="125">
        <v>108470.5</v>
      </c>
      <c r="H6" s="125">
        <v>133603.79999999999</v>
      </c>
      <c r="I6" s="125">
        <v>154207.4</v>
      </c>
      <c r="J6" s="134">
        <v>182465.2</v>
      </c>
      <c r="K6" s="125">
        <v>206564.5</v>
      </c>
      <c r="L6" s="125">
        <v>245807.3</v>
      </c>
      <c r="M6" s="126">
        <v>315028</v>
      </c>
    </row>
    <row r="7" spans="1:13" s="7" customFormat="1" ht="12" x14ac:dyDescent="0.25">
      <c r="A7" s="79" t="s">
        <v>50</v>
      </c>
      <c r="B7" s="16">
        <v>2966.1</v>
      </c>
      <c r="C7" s="16">
        <v>17717.8</v>
      </c>
      <c r="D7" s="16">
        <v>39758.400000000001</v>
      </c>
      <c r="E7" s="16">
        <v>53993.1</v>
      </c>
      <c r="F7" s="16">
        <v>71913.399999999994</v>
      </c>
      <c r="G7" s="16">
        <v>88614.2</v>
      </c>
      <c r="H7" s="16">
        <v>110574.39999999999</v>
      </c>
      <c r="I7" s="16">
        <v>127887.7</v>
      </c>
      <c r="J7" s="107">
        <v>147772.9</v>
      </c>
      <c r="K7" s="16">
        <v>164821</v>
      </c>
      <c r="L7" s="16">
        <v>188594.7</v>
      </c>
      <c r="M7" s="106">
        <v>236270.2</v>
      </c>
    </row>
    <row r="8" spans="1:13" s="7" customFormat="1" ht="12" x14ac:dyDescent="0.25">
      <c r="A8" s="79" t="s">
        <v>51</v>
      </c>
      <c r="B8" s="16">
        <v>1.1000000000000001</v>
      </c>
      <c r="C8" s="16">
        <v>222.8</v>
      </c>
      <c r="D8" s="16">
        <v>1410.1</v>
      </c>
      <c r="E8" s="16">
        <v>2879.8</v>
      </c>
      <c r="F8" s="16">
        <v>5293.7</v>
      </c>
      <c r="G8" s="16">
        <v>7929.5</v>
      </c>
      <c r="H8" s="16">
        <v>10667</v>
      </c>
      <c r="I8" s="16">
        <v>13761.2</v>
      </c>
      <c r="J8" s="107">
        <v>18793</v>
      </c>
      <c r="K8" s="16">
        <v>23118.2</v>
      </c>
      <c r="L8" s="16">
        <v>28115.8</v>
      </c>
      <c r="M8" s="106">
        <v>45447.3</v>
      </c>
    </row>
    <row r="9" spans="1:13" s="7" customFormat="1" ht="12" x14ac:dyDescent="0.25">
      <c r="A9" s="79" t="s">
        <v>80</v>
      </c>
      <c r="B9" s="16">
        <v>532.29999999999995</v>
      </c>
      <c r="C9" s="16">
        <v>1439.7</v>
      </c>
      <c r="D9" s="16">
        <v>2205.9</v>
      </c>
      <c r="E9" s="16">
        <v>6827.4</v>
      </c>
      <c r="F9" s="16">
        <v>7305.8</v>
      </c>
      <c r="G9" s="16">
        <v>11926.8</v>
      </c>
      <c r="H9" s="16">
        <v>12362.4</v>
      </c>
      <c r="I9" s="16">
        <v>12558.5</v>
      </c>
      <c r="J9" s="107">
        <v>15899.3</v>
      </c>
      <c r="K9" s="16">
        <v>18625.3</v>
      </c>
      <c r="L9" s="16">
        <v>29096.799999999999</v>
      </c>
      <c r="M9" s="106">
        <v>33310.5</v>
      </c>
    </row>
    <row r="10" spans="1:13" s="3" customFormat="1" ht="11.4" x14ac:dyDescent="0.2">
      <c r="A10" s="75" t="s">
        <v>81</v>
      </c>
      <c r="B10" s="29">
        <v>3627.5</v>
      </c>
      <c r="C10" s="29">
        <v>3627.5</v>
      </c>
      <c r="D10" s="29">
        <v>3627.5</v>
      </c>
      <c r="E10" s="29">
        <v>3627.5</v>
      </c>
      <c r="F10" s="29">
        <v>3627.5</v>
      </c>
      <c r="G10" s="29">
        <v>4822.1000000000004</v>
      </c>
      <c r="H10" s="29">
        <v>4822.1000000000004</v>
      </c>
      <c r="I10" s="29">
        <v>4822.1000000000004</v>
      </c>
      <c r="J10" s="100">
        <v>4822.1000000000004</v>
      </c>
      <c r="K10" s="29">
        <v>4822.1000000000004</v>
      </c>
      <c r="L10" s="29">
        <v>4822.1000000000004</v>
      </c>
      <c r="M10" s="30">
        <v>4822.1000000000004</v>
      </c>
    </row>
    <row r="11" spans="1:13" s="3" customFormat="1" ht="11.4" x14ac:dyDescent="0.2">
      <c r="A11" s="75" t="s">
        <v>82</v>
      </c>
      <c r="B11" s="29">
        <v>18052.3</v>
      </c>
      <c r="C11" s="29">
        <v>33912.300000000003</v>
      </c>
      <c r="D11" s="29">
        <v>49470.1</v>
      </c>
      <c r="E11" s="29">
        <f t="shared" ref="E11:K11" si="0">E12+E15+E16+E17+E18+E19</f>
        <v>73665.7</v>
      </c>
      <c r="F11" s="29">
        <f t="shared" si="0"/>
        <v>80771.899999999994</v>
      </c>
      <c r="G11" s="29">
        <f t="shared" si="0"/>
        <v>137327.79999999999</v>
      </c>
      <c r="H11" s="29">
        <f t="shared" si="0"/>
        <v>157795</v>
      </c>
      <c r="I11" s="29">
        <f t="shared" si="0"/>
        <v>176429.2</v>
      </c>
      <c r="J11" s="29">
        <f t="shared" si="0"/>
        <v>211806.39999999997</v>
      </c>
      <c r="K11" s="29">
        <f t="shared" si="0"/>
        <v>235614.99999999997</v>
      </c>
      <c r="L11" s="29">
        <v>261964.2</v>
      </c>
      <c r="M11" s="30">
        <v>297506.40000000002</v>
      </c>
    </row>
    <row r="12" spans="1:13" s="7" customFormat="1" ht="12" x14ac:dyDescent="0.25">
      <c r="A12" s="75" t="s">
        <v>83</v>
      </c>
      <c r="B12" s="16">
        <v>18677</v>
      </c>
      <c r="C12" s="16">
        <v>33112.699999999997</v>
      </c>
      <c r="D12" s="16">
        <v>49542</v>
      </c>
      <c r="E12" s="16">
        <v>71432.800000000003</v>
      </c>
      <c r="F12" s="16">
        <v>77703.199999999997</v>
      </c>
      <c r="G12" s="16">
        <v>132244.5</v>
      </c>
      <c r="H12" s="16">
        <v>152743.70000000001</v>
      </c>
      <c r="I12" s="16">
        <v>170266.4</v>
      </c>
      <c r="J12" s="107">
        <f>J13+J14</f>
        <v>203898.3</v>
      </c>
      <c r="K12" s="16">
        <v>225288.4</v>
      </c>
      <c r="L12" s="16">
        <v>250501.7</v>
      </c>
      <c r="M12" s="106">
        <v>290945.3</v>
      </c>
    </row>
    <row r="13" spans="1:13" s="7" customFormat="1" ht="12" x14ac:dyDescent="0.25">
      <c r="A13" s="79" t="s">
        <v>23</v>
      </c>
      <c r="B13" s="16">
        <v>15013.8</v>
      </c>
      <c r="C13" s="16">
        <v>29039.7</v>
      </c>
      <c r="D13" s="16">
        <v>43830.5</v>
      </c>
      <c r="E13" s="16">
        <v>59916</v>
      </c>
      <c r="F13" s="16">
        <v>77703.199999999997</v>
      </c>
      <c r="G13" s="16">
        <v>111031.2</v>
      </c>
      <c r="H13" s="16">
        <v>128470.39999999999</v>
      </c>
      <c r="I13" s="16">
        <v>144469</v>
      </c>
      <c r="J13" s="107">
        <v>172093</v>
      </c>
      <c r="K13" s="16">
        <v>190076.4</v>
      </c>
      <c r="L13" s="16">
        <v>210960.7</v>
      </c>
      <c r="M13" s="106">
        <v>244371.8</v>
      </c>
    </row>
    <row r="14" spans="1:13" s="7" customFormat="1" ht="12" x14ac:dyDescent="0.25">
      <c r="A14" s="79" t="s">
        <v>54</v>
      </c>
      <c r="B14" s="16">
        <v>3663.2</v>
      </c>
      <c r="C14" s="16">
        <v>4073</v>
      </c>
      <c r="D14" s="16">
        <v>5711.5</v>
      </c>
      <c r="E14" s="16">
        <v>11516.8</v>
      </c>
      <c r="F14" s="16">
        <v>15402.4</v>
      </c>
      <c r="G14" s="16">
        <v>21213.3</v>
      </c>
      <c r="H14" s="16">
        <v>24273.3</v>
      </c>
      <c r="I14" s="16">
        <v>25797.4</v>
      </c>
      <c r="J14" s="107">
        <v>31805.3</v>
      </c>
      <c r="K14" s="16">
        <v>35212</v>
      </c>
      <c r="L14" s="16">
        <v>39541</v>
      </c>
      <c r="M14" s="106">
        <v>46573.5</v>
      </c>
    </row>
    <row r="15" spans="1:13" s="7" customFormat="1" ht="12" x14ac:dyDescent="0.25">
      <c r="A15" s="79" t="s">
        <v>84</v>
      </c>
      <c r="B15" s="16">
        <v>-73</v>
      </c>
      <c r="C15" s="16">
        <v>627.70000000000005</v>
      </c>
      <c r="D15" s="16">
        <v>53.500000000000057</v>
      </c>
      <c r="E15" s="16">
        <v>1904.9</v>
      </c>
      <c r="F15" s="16">
        <v>1835.3</v>
      </c>
      <c r="G15" s="16">
        <v>2099.9</v>
      </c>
      <c r="H15" s="16">
        <v>1441.8</v>
      </c>
      <c r="I15" s="16">
        <v>2940.6</v>
      </c>
      <c r="J15" s="107">
        <v>2252.4</v>
      </c>
      <c r="K15" s="16">
        <v>4053.5</v>
      </c>
      <c r="L15" s="16">
        <v>4425.8</v>
      </c>
      <c r="M15" s="106">
        <v>5309.6</v>
      </c>
    </row>
    <row r="16" spans="1:13" s="7" customFormat="1" ht="12" x14ac:dyDescent="0.25">
      <c r="A16" s="79" t="s">
        <v>85</v>
      </c>
      <c r="B16" s="16">
        <v>35.299999999999997</v>
      </c>
      <c r="C16" s="16">
        <v>27</v>
      </c>
      <c r="D16" s="16">
        <v>64.400000000000006</v>
      </c>
      <c r="E16" s="16">
        <v>57.7</v>
      </c>
      <c r="F16" s="16">
        <v>88.2</v>
      </c>
      <c r="G16" s="16">
        <v>115.3</v>
      </c>
      <c r="H16" s="16">
        <v>115.9</v>
      </c>
      <c r="I16" s="16">
        <v>107.9</v>
      </c>
      <c r="J16" s="107">
        <v>135.80000000000001</v>
      </c>
      <c r="K16" s="16">
        <v>121.8</v>
      </c>
      <c r="L16" s="16">
        <v>162.5</v>
      </c>
      <c r="M16" s="106">
        <v>100.1</v>
      </c>
    </row>
    <row r="17" spans="1:13" s="7" customFormat="1" ht="12" x14ac:dyDescent="0.25">
      <c r="A17" s="79" t="s">
        <v>86</v>
      </c>
      <c r="B17" s="16">
        <v>281.10000000000002</v>
      </c>
      <c r="C17" s="16">
        <v>683.8</v>
      </c>
      <c r="D17" s="16">
        <v>358.6</v>
      </c>
      <c r="E17" s="16">
        <v>387.8</v>
      </c>
      <c r="F17" s="16">
        <v>576.1</v>
      </c>
      <c r="G17" s="16">
        <v>168.8</v>
      </c>
      <c r="H17" s="16">
        <v>283.10000000000002</v>
      </c>
      <c r="I17" s="16">
        <v>218.7</v>
      </c>
      <c r="J17" s="107">
        <v>420.8</v>
      </c>
      <c r="K17" s="16">
        <v>341.6</v>
      </c>
      <c r="L17" s="16">
        <v>393.6</v>
      </c>
      <c r="M17" s="106">
        <v>75</v>
      </c>
    </row>
    <row r="18" spans="1:13" s="7" customFormat="1" ht="12" x14ac:dyDescent="0.25">
      <c r="A18" s="79" t="s">
        <v>87</v>
      </c>
      <c r="B18" s="16">
        <v>95.7</v>
      </c>
      <c r="C18" s="16">
        <v>38.799999999999997</v>
      </c>
      <c r="D18" s="16">
        <v>5.5</v>
      </c>
      <c r="E18" s="16">
        <v>186.7</v>
      </c>
      <c r="F18" s="16">
        <v>184.2</v>
      </c>
      <c r="G18" s="16">
        <v>204.7</v>
      </c>
      <c r="H18" s="16">
        <v>202</v>
      </c>
      <c r="I18" s="16">
        <v>218.7</v>
      </c>
      <c r="J18" s="107">
        <v>417.6</v>
      </c>
      <c r="K18" s="16">
        <v>384.9</v>
      </c>
      <c r="L18" s="16">
        <v>384.6</v>
      </c>
      <c r="M18" s="106">
        <v>253.9</v>
      </c>
    </row>
    <row r="19" spans="1:13" s="3" customFormat="1" ht="12" x14ac:dyDescent="0.25">
      <c r="A19" s="79" t="s">
        <v>88</v>
      </c>
      <c r="B19" s="16">
        <v>-963.8</v>
      </c>
      <c r="C19" s="16">
        <v>-577.70000000000005</v>
      </c>
      <c r="D19" s="16">
        <v>-553.9</v>
      </c>
      <c r="E19" s="16">
        <v>-304.2</v>
      </c>
      <c r="F19" s="16">
        <v>384.9</v>
      </c>
      <c r="G19" s="16">
        <v>2494.6</v>
      </c>
      <c r="H19" s="16">
        <v>3008.5</v>
      </c>
      <c r="I19" s="16">
        <v>2676.9</v>
      </c>
      <c r="J19" s="107">
        <v>4681.5</v>
      </c>
      <c r="K19" s="16">
        <v>5424.8</v>
      </c>
      <c r="L19" s="16">
        <v>6096</v>
      </c>
      <c r="M19" s="106">
        <v>822.5</v>
      </c>
    </row>
    <row r="20" spans="1:13" s="3" customFormat="1" ht="11.4" x14ac:dyDescent="0.2">
      <c r="A20" s="83" t="s">
        <v>57</v>
      </c>
      <c r="B20" s="29">
        <v>10925.3</v>
      </c>
      <c r="C20" s="29">
        <v>10904.5</v>
      </c>
      <c r="D20" s="29">
        <v>2468.1999999999998</v>
      </c>
      <c r="E20" s="29">
        <v>6337.8999999999796</v>
      </c>
      <c r="F20" s="29">
        <v>8033.8999999999796</v>
      </c>
      <c r="G20" s="29">
        <v>24035.200000000001</v>
      </c>
      <c r="H20" s="29">
        <v>19369.099999999999</v>
      </c>
      <c r="I20" s="29">
        <v>17399.7</v>
      </c>
      <c r="J20" s="100">
        <v>24519.099999999948</v>
      </c>
      <c r="K20" s="29">
        <v>24228.400000000001</v>
      </c>
      <c r="L20" s="29">
        <v>11334.8</v>
      </c>
      <c r="M20" s="30">
        <v>-22343.7</v>
      </c>
    </row>
    <row r="21" spans="1:13" s="7" customFormat="1" ht="12" x14ac:dyDescent="0.25">
      <c r="A21" s="75" t="s">
        <v>58</v>
      </c>
      <c r="B21" s="29">
        <v>-10925.3</v>
      </c>
      <c r="C21" s="29">
        <v>-10904.5</v>
      </c>
      <c r="D21" s="29">
        <v>-2468.1999999999998</v>
      </c>
      <c r="E21" s="29">
        <v>-6337.9</v>
      </c>
      <c r="F21" s="29">
        <v>-8033.9</v>
      </c>
      <c r="G21" s="29">
        <v>-24035.200000000001</v>
      </c>
      <c r="H21" s="29">
        <v>-19369.099999999999</v>
      </c>
      <c r="I21" s="29">
        <v>-17399.7</v>
      </c>
      <c r="J21" s="100">
        <v>-24519.1</v>
      </c>
      <c r="K21" s="29">
        <v>-24228.434000000008</v>
      </c>
      <c r="L21" s="29">
        <v>-11334.8</v>
      </c>
      <c r="M21" s="30">
        <v>22343.716</v>
      </c>
    </row>
    <row r="22" spans="1:13" s="7" customFormat="1" ht="12" x14ac:dyDescent="0.25">
      <c r="A22" s="79" t="s">
        <v>59</v>
      </c>
      <c r="B22" s="16">
        <v>-11434.3</v>
      </c>
      <c r="C22" s="16">
        <v>-11468.2</v>
      </c>
      <c r="D22" s="16">
        <v>-3376.9</v>
      </c>
      <c r="E22" s="16">
        <v>-7900.1</v>
      </c>
      <c r="F22" s="16">
        <v>-9274.2999999999993</v>
      </c>
      <c r="G22" s="16">
        <v>-26696.9</v>
      </c>
      <c r="H22" s="16">
        <v>-22233.9</v>
      </c>
      <c r="I22" s="16">
        <v>-20745.900000000001</v>
      </c>
      <c r="J22" s="107">
        <v>-28216.1</v>
      </c>
      <c r="K22" s="16">
        <v>-28431.134000000005</v>
      </c>
      <c r="L22" s="16">
        <v>-15700.7</v>
      </c>
      <c r="M22" s="106">
        <v>16407.466000000004</v>
      </c>
    </row>
    <row r="23" spans="1:13" s="7" customFormat="1" ht="12" x14ac:dyDescent="0.25">
      <c r="A23" s="79" t="s">
        <v>89</v>
      </c>
      <c r="B23" s="16">
        <v>0</v>
      </c>
      <c r="C23" s="16">
        <v>0</v>
      </c>
      <c r="D23" s="16">
        <v>0</v>
      </c>
      <c r="E23" s="16">
        <v>0</v>
      </c>
      <c r="F23" s="16">
        <v>3500</v>
      </c>
      <c r="G23" s="16">
        <v>7000</v>
      </c>
      <c r="H23" s="16">
        <v>7000</v>
      </c>
      <c r="I23" s="16">
        <v>10000</v>
      </c>
      <c r="J23" s="135">
        <v>18000</v>
      </c>
      <c r="K23" s="16">
        <v>22126.565999999999</v>
      </c>
      <c r="L23" s="16">
        <v>32910</v>
      </c>
      <c r="M23" s="106">
        <v>36418.626000000004</v>
      </c>
    </row>
    <row r="24" spans="1:13" s="7" customFormat="1" ht="12" x14ac:dyDescent="0.25">
      <c r="A24" s="127" t="s">
        <v>90</v>
      </c>
      <c r="B24" s="16">
        <v>0</v>
      </c>
      <c r="C24" s="16">
        <v>0</v>
      </c>
      <c r="D24" s="16">
        <v>0</v>
      </c>
      <c r="E24" s="16">
        <v>0</v>
      </c>
      <c r="F24" s="16">
        <v>3500</v>
      </c>
      <c r="G24" s="16">
        <v>3500</v>
      </c>
      <c r="H24" s="16">
        <v>3500</v>
      </c>
      <c r="I24" s="16">
        <v>6500</v>
      </c>
      <c r="J24" s="136">
        <v>6500</v>
      </c>
      <c r="K24" s="16">
        <v>10500</v>
      </c>
      <c r="L24" s="16">
        <v>17283.400000000001</v>
      </c>
      <c r="M24" s="106">
        <v>17283.400000000001</v>
      </c>
    </row>
    <row r="25" spans="1:13" s="7" customFormat="1" ht="12" x14ac:dyDescent="0.25">
      <c r="A25" s="127" t="s">
        <v>91</v>
      </c>
      <c r="B25" s="16">
        <v>0</v>
      </c>
      <c r="C25" s="16">
        <v>0</v>
      </c>
      <c r="D25" s="16">
        <v>0</v>
      </c>
      <c r="E25" s="16">
        <v>0</v>
      </c>
      <c r="F25" s="16">
        <v>0</v>
      </c>
      <c r="G25" s="16">
        <v>3500</v>
      </c>
      <c r="H25" s="16">
        <v>3500</v>
      </c>
      <c r="I25" s="16">
        <v>3500</v>
      </c>
      <c r="J25" s="136">
        <v>10000</v>
      </c>
      <c r="K25" s="16">
        <v>10000</v>
      </c>
      <c r="L25" s="16">
        <v>14000</v>
      </c>
      <c r="M25" s="106">
        <v>14000</v>
      </c>
    </row>
    <row r="26" spans="1:13" s="7" customFormat="1" ht="12" x14ac:dyDescent="0.25">
      <c r="A26" s="127" t="s">
        <v>92</v>
      </c>
      <c r="B26" s="16">
        <v>0</v>
      </c>
      <c r="C26" s="16">
        <v>0</v>
      </c>
      <c r="D26" s="16">
        <v>0</v>
      </c>
      <c r="E26" s="16">
        <v>0</v>
      </c>
      <c r="F26" s="16" t="s">
        <v>93</v>
      </c>
      <c r="G26" s="16">
        <v>0</v>
      </c>
      <c r="H26" s="16">
        <v>0</v>
      </c>
      <c r="I26" s="16">
        <v>0</v>
      </c>
      <c r="J26" s="136">
        <v>1500</v>
      </c>
      <c r="K26" s="16">
        <v>1500</v>
      </c>
      <c r="L26" s="16">
        <v>1500</v>
      </c>
      <c r="M26" s="106">
        <v>5000</v>
      </c>
    </row>
    <row r="27" spans="1:13" s="7" customFormat="1" ht="12" x14ac:dyDescent="0.25">
      <c r="A27" s="127" t="s">
        <v>94</v>
      </c>
      <c r="B27" s="16">
        <v>0</v>
      </c>
      <c r="C27" s="16">
        <v>0</v>
      </c>
      <c r="D27" s="16">
        <v>0</v>
      </c>
      <c r="E27" s="16">
        <v>0</v>
      </c>
      <c r="F27" s="16">
        <v>0</v>
      </c>
      <c r="G27" s="16">
        <v>0</v>
      </c>
      <c r="H27" s="16">
        <v>0</v>
      </c>
      <c r="I27" s="16">
        <v>0</v>
      </c>
      <c r="J27" s="107">
        <v>0</v>
      </c>
      <c r="K27" s="16">
        <v>126.566</v>
      </c>
      <c r="L27" s="16">
        <v>126.6</v>
      </c>
      <c r="M27" s="106">
        <v>126.566</v>
      </c>
    </row>
    <row r="28" spans="1:13" s="7" customFormat="1" ht="12" x14ac:dyDescent="0.25">
      <c r="A28" s="127" t="s">
        <v>95</v>
      </c>
      <c r="B28" s="16">
        <v>0</v>
      </c>
      <c r="C28" s="16">
        <v>0</v>
      </c>
      <c r="D28" s="16">
        <v>0</v>
      </c>
      <c r="E28" s="16">
        <v>0</v>
      </c>
      <c r="F28" s="16">
        <v>0</v>
      </c>
      <c r="G28" s="16">
        <v>0</v>
      </c>
      <c r="H28" s="16">
        <v>0</v>
      </c>
      <c r="I28" s="16">
        <v>0</v>
      </c>
      <c r="J28" s="16">
        <v>0</v>
      </c>
      <c r="K28" s="16">
        <v>0</v>
      </c>
      <c r="L28" s="16">
        <v>0</v>
      </c>
      <c r="M28" s="106">
        <v>8.66</v>
      </c>
    </row>
    <row r="29" spans="1:13" s="7" customFormat="1" ht="14.4" x14ac:dyDescent="0.25">
      <c r="A29" s="79" t="s">
        <v>96</v>
      </c>
      <c r="B29" s="16">
        <v>-11501.3</v>
      </c>
      <c r="C29" s="16">
        <v>-11719.1</v>
      </c>
      <c r="D29" s="16">
        <v>-3911.7</v>
      </c>
      <c r="E29" s="16">
        <v>-8548.2999999999993</v>
      </c>
      <c r="F29" s="16">
        <v>-13605.8</v>
      </c>
      <c r="G29" s="16">
        <v>-35132.9</v>
      </c>
      <c r="H29" s="16">
        <v>-30674.1</v>
      </c>
      <c r="I29" s="16">
        <v>-32186.400000000001</v>
      </c>
      <c r="J29" s="107">
        <v>-47937.4</v>
      </c>
      <c r="K29" s="16">
        <v>-52255.3</v>
      </c>
      <c r="L29" s="16">
        <v>-50443</v>
      </c>
      <c r="M29" s="106">
        <v>-23133.759999999998</v>
      </c>
    </row>
    <row r="30" spans="1:13" s="7" customFormat="1" ht="12" x14ac:dyDescent="0.25">
      <c r="A30" s="79" t="s">
        <v>97</v>
      </c>
      <c r="B30" s="16">
        <v>67</v>
      </c>
      <c r="C30" s="16">
        <v>250.9</v>
      </c>
      <c r="D30" s="16">
        <v>534.79999999999995</v>
      </c>
      <c r="E30" s="16">
        <v>648.20000000000005</v>
      </c>
      <c r="F30" s="16">
        <v>831.5</v>
      </c>
      <c r="G30" s="16">
        <v>1436</v>
      </c>
      <c r="H30" s="16">
        <v>1440.2</v>
      </c>
      <c r="I30" s="16">
        <v>1440.5</v>
      </c>
      <c r="J30" s="107">
        <v>1721.3</v>
      </c>
      <c r="K30" s="16">
        <v>1697.6</v>
      </c>
      <c r="L30" s="16">
        <v>1832.3</v>
      </c>
      <c r="M30" s="106">
        <v>3113.9</v>
      </c>
    </row>
    <row r="31" spans="1:13" s="7" customFormat="1" ht="12" x14ac:dyDescent="0.25">
      <c r="A31" s="79" t="s">
        <v>98</v>
      </c>
      <c r="B31" s="16">
        <v>0</v>
      </c>
      <c r="C31" s="16">
        <v>6.5</v>
      </c>
      <c r="D31" s="16">
        <v>12.3</v>
      </c>
      <c r="E31" s="16">
        <v>12.3</v>
      </c>
      <c r="F31" s="16">
        <v>12.3</v>
      </c>
      <c r="G31" s="16">
        <v>76.400000000000006</v>
      </c>
      <c r="H31" s="16">
        <v>79.3</v>
      </c>
      <c r="I31" s="16">
        <v>79.3</v>
      </c>
      <c r="J31" s="107">
        <v>85.1</v>
      </c>
      <c r="K31" s="16">
        <v>85.1</v>
      </c>
      <c r="L31" s="16">
        <v>108.5</v>
      </c>
      <c r="M31" s="106">
        <v>187.1</v>
      </c>
    </row>
    <row r="32" spans="1:13" s="7" customFormat="1" ht="12.6" thickBot="1" x14ac:dyDescent="0.3">
      <c r="A32" s="88" t="s">
        <v>99</v>
      </c>
      <c r="B32" s="58">
        <v>509</v>
      </c>
      <c r="C32" s="64">
        <v>557.20000000000005</v>
      </c>
      <c r="D32" s="64">
        <v>896.4</v>
      </c>
      <c r="E32" s="64">
        <v>1549.9</v>
      </c>
      <c r="F32" s="64">
        <v>1228.0999999999999</v>
      </c>
      <c r="G32" s="64">
        <v>2585.3000000000002</v>
      </c>
      <c r="H32" s="64">
        <v>2785.5</v>
      </c>
      <c r="I32" s="64">
        <v>3266.9</v>
      </c>
      <c r="J32" s="117">
        <v>3611.9</v>
      </c>
      <c r="K32" s="64">
        <v>4117.6000000000004</v>
      </c>
      <c r="L32" s="64">
        <v>4257.3999999999996</v>
      </c>
      <c r="M32" s="137">
        <v>5749.15</v>
      </c>
    </row>
    <row r="33" spans="1:13" s="7" customFormat="1" ht="12.6" thickTop="1" x14ac:dyDescent="0.25">
      <c r="A33" s="130" t="s">
        <v>100</v>
      </c>
      <c r="B33" s="72"/>
      <c r="C33" s="130"/>
      <c r="D33" s="130"/>
      <c r="E33" s="130"/>
      <c r="F33" s="130"/>
      <c r="G33" s="130"/>
      <c r="H33" s="130"/>
      <c r="I33" s="130"/>
      <c r="J33" s="130"/>
      <c r="K33" s="130"/>
    </row>
    <row r="34" spans="1:13" s="7" customFormat="1" ht="12" x14ac:dyDescent="0.25">
      <c r="A34" s="72" t="s">
        <v>101</v>
      </c>
      <c r="B34" s="72"/>
      <c r="C34" s="130"/>
      <c r="D34" s="130"/>
      <c r="E34" s="130"/>
      <c r="F34" s="130"/>
      <c r="G34" s="130"/>
      <c r="H34" s="130"/>
      <c r="I34" s="130"/>
      <c r="J34" s="130"/>
      <c r="K34" s="130"/>
    </row>
    <row r="35" spans="1:13" s="7" customFormat="1" ht="12" x14ac:dyDescent="0.25">
      <c r="A35" s="72" t="s">
        <v>102</v>
      </c>
      <c r="B35" s="72"/>
      <c r="C35" s="130"/>
      <c r="D35" s="130"/>
      <c r="E35" s="130"/>
      <c r="F35" s="130"/>
      <c r="G35" s="130"/>
      <c r="H35" s="130"/>
      <c r="I35" s="130"/>
      <c r="J35" s="130"/>
      <c r="K35" s="130"/>
    </row>
    <row r="36" spans="1:13" s="7" customFormat="1" ht="12" x14ac:dyDescent="0.25">
      <c r="A36" s="73" t="s">
        <v>40</v>
      </c>
      <c r="B36" s="130"/>
      <c r="C36" s="130"/>
      <c r="D36" s="130"/>
      <c r="E36" s="130"/>
      <c r="F36" s="130"/>
      <c r="G36" s="130"/>
      <c r="H36" s="130"/>
      <c r="I36" s="130"/>
      <c r="J36" s="130"/>
      <c r="K36" s="130"/>
      <c r="L36" s="130"/>
      <c r="M36" s="130"/>
    </row>
  </sheetData>
  <mergeCells count="5">
    <mergeCell ref="A1:M1"/>
    <mergeCell ref="A2:M2"/>
    <mergeCell ref="A3:M3"/>
    <mergeCell ref="A4:A5"/>
    <mergeCell ref="B4:M4"/>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4"/>
  <sheetViews>
    <sheetView workbookViewId="0">
      <selection sqref="A1:M1"/>
    </sheetView>
  </sheetViews>
  <sheetFormatPr defaultRowHeight="7.8" x14ac:dyDescent="0.15"/>
  <cols>
    <col min="1" max="1" width="29.44140625" style="2" bestFit="1" customWidth="1"/>
    <col min="2" max="13" width="11.6640625" style="2" customWidth="1"/>
    <col min="14" max="256" width="9.109375" style="2"/>
    <col min="257" max="257" width="29.44140625" style="2" bestFit="1" customWidth="1"/>
    <col min="258" max="269" width="11.6640625" style="2" customWidth="1"/>
    <col min="270" max="512" width="9.109375" style="2"/>
    <col min="513" max="513" width="29.44140625" style="2" bestFit="1" customWidth="1"/>
    <col min="514" max="525" width="11.6640625" style="2" customWidth="1"/>
    <col min="526" max="768" width="9.109375" style="2"/>
    <col min="769" max="769" width="29.44140625" style="2" bestFit="1" customWidth="1"/>
    <col min="770" max="781" width="11.6640625" style="2" customWidth="1"/>
    <col min="782" max="1024" width="9.109375" style="2"/>
    <col min="1025" max="1025" width="29.44140625" style="2" bestFit="1" customWidth="1"/>
    <col min="1026" max="1037" width="11.6640625" style="2" customWidth="1"/>
    <col min="1038" max="1280" width="9.109375" style="2"/>
    <col min="1281" max="1281" width="29.44140625" style="2" bestFit="1" customWidth="1"/>
    <col min="1282" max="1293" width="11.6640625" style="2" customWidth="1"/>
    <col min="1294" max="1536" width="9.109375" style="2"/>
    <col min="1537" max="1537" width="29.44140625" style="2" bestFit="1" customWidth="1"/>
    <col min="1538" max="1549" width="11.6640625" style="2" customWidth="1"/>
    <col min="1550" max="1792" width="9.109375" style="2"/>
    <col min="1793" max="1793" width="29.44140625" style="2" bestFit="1" customWidth="1"/>
    <col min="1794" max="1805" width="11.6640625" style="2" customWidth="1"/>
    <col min="1806" max="2048" width="9.109375" style="2"/>
    <col min="2049" max="2049" width="29.44140625" style="2" bestFit="1" customWidth="1"/>
    <col min="2050" max="2061" width="11.6640625" style="2" customWidth="1"/>
    <col min="2062" max="2304" width="9.109375" style="2"/>
    <col min="2305" max="2305" width="29.44140625" style="2" bestFit="1" customWidth="1"/>
    <col min="2306" max="2317" width="11.6640625" style="2" customWidth="1"/>
    <col min="2318" max="2560" width="9.109375" style="2"/>
    <col min="2561" max="2561" width="29.44140625" style="2" bestFit="1" customWidth="1"/>
    <col min="2562" max="2573" width="11.6640625" style="2" customWidth="1"/>
    <col min="2574" max="2816" width="9.109375" style="2"/>
    <col min="2817" max="2817" width="29.44140625" style="2" bestFit="1" customWidth="1"/>
    <col min="2818" max="2829" width="11.6640625" style="2" customWidth="1"/>
    <col min="2830" max="3072" width="9.109375" style="2"/>
    <col min="3073" max="3073" width="29.44140625" style="2" bestFit="1" customWidth="1"/>
    <col min="3074" max="3085" width="11.6640625" style="2" customWidth="1"/>
    <col min="3086" max="3328" width="9.109375" style="2"/>
    <col min="3329" max="3329" width="29.44140625" style="2" bestFit="1" customWidth="1"/>
    <col min="3330" max="3341" width="11.6640625" style="2" customWidth="1"/>
    <col min="3342" max="3584" width="9.109375" style="2"/>
    <col min="3585" max="3585" width="29.44140625" style="2" bestFit="1" customWidth="1"/>
    <col min="3586" max="3597" width="11.6640625" style="2" customWidth="1"/>
    <col min="3598" max="3840" width="9.109375" style="2"/>
    <col min="3841" max="3841" width="29.44140625" style="2" bestFit="1" customWidth="1"/>
    <col min="3842" max="3853" width="11.6640625" style="2" customWidth="1"/>
    <col min="3854" max="4096" width="9.109375" style="2"/>
    <col min="4097" max="4097" width="29.44140625" style="2" bestFit="1" customWidth="1"/>
    <col min="4098" max="4109" width="11.6640625" style="2" customWidth="1"/>
    <col min="4110" max="4352" width="9.109375" style="2"/>
    <col min="4353" max="4353" width="29.44140625" style="2" bestFit="1" customWidth="1"/>
    <col min="4354" max="4365" width="11.6640625" style="2" customWidth="1"/>
    <col min="4366" max="4608" width="9.109375" style="2"/>
    <col min="4609" max="4609" width="29.44140625" style="2" bestFit="1" customWidth="1"/>
    <col min="4610" max="4621" width="11.6640625" style="2" customWidth="1"/>
    <col min="4622" max="4864" width="9.109375" style="2"/>
    <col min="4865" max="4865" width="29.44140625" style="2" bestFit="1" customWidth="1"/>
    <col min="4866" max="4877" width="11.6640625" style="2" customWidth="1"/>
    <col min="4878" max="5120" width="9.109375" style="2"/>
    <col min="5121" max="5121" width="29.44140625" style="2" bestFit="1" customWidth="1"/>
    <col min="5122" max="5133" width="11.6640625" style="2" customWidth="1"/>
    <col min="5134" max="5376" width="9.109375" style="2"/>
    <col min="5377" max="5377" width="29.44140625" style="2" bestFit="1" customWidth="1"/>
    <col min="5378" max="5389" width="11.6640625" style="2" customWidth="1"/>
    <col min="5390" max="5632" width="9.109375" style="2"/>
    <col min="5633" max="5633" width="29.44140625" style="2" bestFit="1" customWidth="1"/>
    <col min="5634" max="5645" width="11.6640625" style="2" customWidth="1"/>
    <col min="5646" max="5888" width="9.109375" style="2"/>
    <col min="5889" max="5889" width="29.44140625" style="2" bestFit="1" customWidth="1"/>
    <col min="5890" max="5901" width="11.6640625" style="2" customWidth="1"/>
    <col min="5902" max="6144" width="9.109375" style="2"/>
    <col min="6145" max="6145" width="29.44140625" style="2" bestFit="1" customWidth="1"/>
    <col min="6146" max="6157" width="11.6640625" style="2" customWidth="1"/>
    <col min="6158" max="6400" width="9.109375" style="2"/>
    <col min="6401" max="6401" width="29.44140625" style="2" bestFit="1" customWidth="1"/>
    <col min="6402" max="6413" width="11.6640625" style="2" customWidth="1"/>
    <col min="6414" max="6656" width="9.109375" style="2"/>
    <col min="6657" max="6657" width="29.44140625" style="2" bestFit="1" customWidth="1"/>
    <col min="6658" max="6669" width="11.6640625" style="2" customWidth="1"/>
    <col min="6670" max="6912" width="9.109375" style="2"/>
    <col min="6913" max="6913" width="29.44140625" style="2" bestFit="1" customWidth="1"/>
    <col min="6914" max="6925" width="11.6640625" style="2" customWidth="1"/>
    <col min="6926" max="7168" width="9.109375" style="2"/>
    <col min="7169" max="7169" width="29.44140625" style="2" bestFit="1" customWidth="1"/>
    <col min="7170" max="7181" width="11.6640625" style="2" customWidth="1"/>
    <col min="7182" max="7424" width="9.109375" style="2"/>
    <col min="7425" max="7425" width="29.44140625" style="2" bestFit="1" customWidth="1"/>
    <col min="7426" max="7437" width="11.6640625" style="2" customWidth="1"/>
    <col min="7438" max="7680" width="9.109375" style="2"/>
    <col min="7681" max="7681" width="29.44140625" style="2" bestFit="1" customWidth="1"/>
    <col min="7682" max="7693" width="11.6640625" style="2" customWidth="1"/>
    <col min="7694" max="7936" width="9.109375" style="2"/>
    <col min="7937" max="7937" width="29.44140625" style="2" bestFit="1" customWidth="1"/>
    <col min="7938" max="7949" width="11.6640625" style="2" customWidth="1"/>
    <col min="7950" max="8192" width="9.109375" style="2"/>
    <col min="8193" max="8193" width="29.44140625" style="2" bestFit="1" customWidth="1"/>
    <col min="8194" max="8205" width="11.6640625" style="2" customWidth="1"/>
    <col min="8206" max="8448" width="9.109375" style="2"/>
    <col min="8449" max="8449" width="29.44140625" style="2" bestFit="1" customWidth="1"/>
    <col min="8450" max="8461" width="11.6640625" style="2" customWidth="1"/>
    <col min="8462" max="8704" width="9.109375" style="2"/>
    <col min="8705" max="8705" width="29.44140625" style="2" bestFit="1" customWidth="1"/>
    <col min="8706" max="8717" width="11.6640625" style="2" customWidth="1"/>
    <col min="8718" max="8960" width="9.109375" style="2"/>
    <col min="8961" max="8961" width="29.44140625" style="2" bestFit="1" customWidth="1"/>
    <col min="8962" max="8973" width="11.6640625" style="2" customWidth="1"/>
    <col min="8974" max="9216" width="9.109375" style="2"/>
    <col min="9217" max="9217" width="29.44140625" style="2" bestFit="1" customWidth="1"/>
    <col min="9218" max="9229" width="11.6640625" style="2" customWidth="1"/>
    <col min="9230" max="9472" width="9.109375" style="2"/>
    <col min="9473" max="9473" width="29.44140625" style="2" bestFit="1" customWidth="1"/>
    <col min="9474" max="9485" width="11.6640625" style="2" customWidth="1"/>
    <col min="9486" max="9728" width="9.109375" style="2"/>
    <col min="9729" max="9729" width="29.44140625" style="2" bestFit="1" customWidth="1"/>
    <col min="9730" max="9741" width="11.6640625" style="2" customWidth="1"/>
    <col min="9742" max="9984" width="9.109375" style="2"/>
    <col min="9985" max="9985" width="29.44140625" style="2" bestFit="1" customWidth="1"/>
    <col min="9986" max="9997" width="11.6640625" style="2" customWidth="1"/>
    <col min="9998" max="10240" width="9.109375" style="2"/>
    <col min="10241" max="10241" width="29.44140625" style="2" bestFit="1" customWidth="1"/>
    <col min="10242" max="10253" width="11.6640625" style="2" customWidth="1"/>
    <col min="10254" max="10496" width="9.109375" style="2"/>
    <col min="10497" max="10497" width="29.44140625" style="2" bestFit="1" customWidth="1"/>
    <col min="10498" max="10509" width="11.6640625" style="2" customWidth="1"/>
    <col min="10510" max="10752" width="9.109375" style="2"/>
    <col min="10753" max="10753" width="29.44140625" style="2" bestFit="1" customWidth="1"/>
    <col min="10754" max="10765" width="11.6640625" style="2" customWidth="1"/>
    <col min="10766" max="11008" width="9.109375" style="2"/>
    <col min="11009" max="11009" width="29.44140625" style="2" bestFit="1" customWidth="1"/>
    <col min="11010" max="11021" width="11.6640625" style="2" customWidth="1"/>
    <col min="11022" max="11264" width="9.109375" style="2"/>
    <col min="11265" max="11265" width="29.44140625" style="2" bestFit="1" customWidth="1"/>
    <col min="11266" max="11277" width="11.6640625" style="2" customWidth="1"/>
    <col min="11278" max="11520" width="9.109375" style="2"/>
    <col min="11521" max="11521" width="29.44140625" style="2" bestFit="1" customWidth="1"/>
    <col min="11522" max="11533" width="11.6640625" style="2" customWidth="1"/>
    <col min="11534" max="11776" width="9.109375" style="2"/>
    <col min="11777" max="11777" width="29.44140625" style="2" bestFit="1" customWidth="1"/>
    <col min="11778" max="11789" width="11.6640625" style="2" customWidth="1"/>
    <col min="11790" max="12032" width="9.109375" style="2"/>
    <col min="12033" max="12033" width="29.44140625" style="2" bestFit="1" customWidth="1"/>
    <col min="12034" max="12045" width="11.6640625" style="2" customWidth="1"/>
    <col min="12046" max="12288" width="9.109375" style="2"/>
    <col min="12289" max="12289" width="29.44140625" style="2" bestFit="1" customWidth="1"/>
    <col min="12290" max="12301" width="11.6640625" style="2" customWidth="1"/>
    <col min="12302" max="12544" width="9.109375" style="2"/>
    <col min="12545" max="12545" width="29.44140625" style="2" bestFit="1" customWidth="1"/>
    <col min="12546" max="12557" width="11.6640625" style="2" customWidth="1"/>
    <col min="12558" max="12800" width="9.109375" style="2"/>
    <col min="12801" max="12801" width="29.44140625" style="2" bestFit="1" customWidth="1"/>
    <col min="12802" max="12813" width="11.6640625" style="2" customWidth="1"/>
    <col min="12814" max="13056" width="9.109375" style="2"/>
    <col min="13057" max="13057" width="29.44140625" style="2" bestFit="1" customWidth="1"/>
    <col min="13058" max="13069" width="11.6640625" style="2" customWidth="1"/>
    <col min="13070" max="13312" width="9.109375" style="2"/>
    <col min="13313" max="13313" width="29.44140625" style="2" bestFit="1" customWidth="1"/>
    <col min="13314" max="13325" width="11.6640625" style="2" customWidth="1"/>
    <col min="13326" max="13568" width="9.109375" style="2"/>
    <col min="13569" max="13569" width="29.44140625" style="2" bestFit="1" customWidth="1"/>
    <col min="13570" max="13581" width="11.6640625" style="2" customWidth="1"/>
    <col min="13582" max="13824" width="9.109375" style="2"/>
    <col min="13825" max="13825" width="29.44140625" style="2" bestFit="1" customWidth="1"/>
    <col min="13826" max="13837" width="11.6640625" style="2" customWidth="1"/>
    <col min="13838" max="14080" width="9.109375" style="2"/>
    <col min="14081" max="14081" width="29.44140625" style="2" bestFit="1" customWidth="1"/>
    <col min="14082" max="14093" width="11.6640625" style="2" customWidth="1"/>
    <col min="14094" max="14336" width="9.109375" style="2"/>
    <col min="14337" max="14337" width="29.44140625" style="2" bestFit="1" customWidth="1"/>
    <col min="14338" max="14349" width="11.6640625" style="2" customWidth="1"/>
    <col min="14350" max="14592" width="9.109375" style="2"/>
    <col min="14593" max="14593" width="29.44140625" style="2" bestFit="1" customWidth="1"/>
    <col min="14594" max="14605" width="11.6640625" style="2" customWidth="1"/>
    <col min="14606" max="14848" width="9.109375" style="2"/>
    <col min="14849" max="14849" width="29.44140625" style="2" bestFit="1" customWidth="1"/>
    <col min="14850" max="14861" width="11.6640625" style="2" customWidth="1"/>
    <col min="14862" max="15104" width="9.109375" style="2"/>
    <col min="15105" max="15105" width="29.44140625" style="2" bestFit="1" customWidth="1"/>
    <col min="15106" max="15117" width="11.6640625" style="2" customWidth="1"/>
    <col min="15118" max="15360" width="9.109375" style="2"/>
    <col min="15361" max="15361" width="29.44140625" style="2" bestFit="1" customWidth="1"/>
    <col min="15362" max="15373" width="11.6640625" style="2" customWidth="1"/>
    <col min="15374" max="15616" width="9.109375" style="2"/>
    <col min="15617" max="15617" width="29.44140625" style="2" bestFit="1" customWidth="1"/>
    <col min="15618" max="15629" width="11.6640625" style="2" customWidth="1"/>
    <col min="15630" max="15872" width="9.109375" style="2"/>
    <col min="15873" max="15873" width="29.44140625" style="2" bestFit="1" customWidth="1"/>
    <col min="15874" max="15885" width="11.6640625" style="2" customWidth="1"/>
    <col min="15886" max="16128" width="9.109375" style="2"/>
    <col min="16129" max="16129" width="29.44140625" style="2" bestFit="1" customWidth="1"/>
    <col min="16130" max="16141" width="11.6640625" style="2" customWidth="1"/>
    <col min="16142" max="16384" width="9.109375" style="2"/>
  </cols>
  <sheetData>
    <row r="1" spans="1:13" s="138" customFormat="1" ht="22.8" x14ac:dyDescent="0.4">
      <c r="A1" s="319" t="s">
        <v>158</v>
      </c>
      <c r="B1" s="319"/>
      <c r="C1" s="319"/>
      <c r="D1" s="319"/>
      <c r="E1" s="319"/>
      <c r="F1" s="319"/>
      <c r="G1" s="319"/>
      <c r="H1" s="319"/>
      <c r="I1" s="319"/>
      <c r="J1" s="319"/>
      <c r="K1" s="319"/>
      <c r="L1" s="319"/>
      <c r="M1" s="319"/>
    </row>
    <row r="2" spans="1:13" ht="12.15" customHeight="1" x14ac:dyDescent="0.3">
      <c r="A2" s="314"/>
      <c r="B2" s="314"/>
      <c r="C2" s="314"/>
      <c r="D2" s="314"/>
      <c r="E2" s="314"/>
      <c r="F2" s="314"/>
      <c r="G2" s="314"/>
      <c r="H2" s="314"/>
      <c r="I2" s="314"/>
      <c r="J2" s="314"/>
      <c r="K2" s="314"/>
      <c r="L2" s="314"/>
      <c r="M2" s="314"/>
    </row>
    <row r="3" spans="1:13" s="7" customFormat="1" ht="12.15" customHeight="1" thickBot="1" x14ac:dyDescent="0.3">
      <c r="A3" s="320" t="s">
        <v>0</v>
      </c>
      <c r="B3" s="320"/>
      <c r="C3" s="320"/>
      <c r="D3" s="320"/>
      <c r="E3" s="320"/>
      <c r="F3" s="320"/>
      <c r="G3" s="320"/>
      <c r="H3" s="320"/>
      <c r="I3" s="320"/>
      <c r="J3" s="320"/>
      <c r="K3" s="320"/>
      <c r="L3" s="320"/>
      <c r="M3" s="320"/>
    </row>
    <row r="4" spans="1:13" s="3" customFormat="1" ht="12" thickTop="1" x14ac:dyDescent="0.2">
      <c r="A4" s="321" t="s">
        <v>1</v>
      </c>
      <c r="B4" s="294" t="s">
        <v>103</v>
      </c>
      <c r="C4" s="294"/>
      <c r="D4" s="294"/>
      <c r="E4" s="294"/>
      <c r="F4" s="294"/>
      <c r="G4" s="294"/>
      <c r="H4" s="294"/>
      <c r="I4" s="294"/>
      <c r="J4" s="294"/>
      <c r="K4" s="294"/>
      <c r="L4" s="294"/>
      <c r="M4" s="295"/>
    </row>
    <row r="5" spans="1:13" s="7" customFormat="1" ht="11.25" customHeight="1" x14ac:dyDescent="0.25">
      <c r="A5" s="322"/>
      <c r="B5" s="139" t="s">
        <v>6</v>
      </c>
      <c r="C5" s="139" t="s">
        <v>7</v>
      </c>
      <c r="D5" s="139" t="s">
        <v>8</v>
      </c>
      <c r="E5" s="139" t="s">
        <v>9</v>
      </c>
      <c r="F5" s="139" t="s">
        <v>10</v>
      </c>
      <c r="G5" s="139" t="s">
        <v>11</v>
      </c>
      <c r="H5" s="139" t="s">
        <v>12</v>
      </c>
      <c r="I5" s="140" t="s">
        <v>13</v>
      </c>
      <c r="J5" s="139" t="s">
        <v>14</v>
      </c>
      <c r="K5" s="139" t="s">
        <v>15</v>
      </c>
      <c r="L5" s="139" t="s">
        <v>16</v>
      </c>
      <c r="M5" s="95" t="s">
        <v>17</v>
      </c>
    </row>
    <row r="6" spans="1:13" s="3" customFormat="1" ht="9.9" customHeight="1" x14ac:dyDescent="0.2">
      <c r="A6" s="75" t="s">
        <v>104</v>
      </c>
      <c r="B6" s="29">
        <f>B7+B8+B11</f>
        <v>3006</v>
      </c>
      <c r="C6" s="29">
        <f>C7+C8+C11</f>
        <v>16163.4</v>
      </c>
      <c r="D6" s="29">
        <f>D7+D8+D11</f>
        <v>41575.800000000003</v>
      </c>
      <c r="E6" s="29">
        <f>E7+E8+E11</f>
        <v>58532.2</v>
      </c>
      <c r="F6" s="29">
        <f>F7+F8+F11</f>
        <v>74042.8</v>
      </c>
      <c r="G6" s="29">
        <v>95837.7</v>
      </c>
      <c r="H6" s="29">
        <v>121093.5</v>
      </c>
      <c r="I6" s="29">
        <v>150744.4</v>
      </c>
      <c r="J6" s="29">
        <v>177127.5</v>
      </c>
      <c r="K6" s="29">
        <v>206221</v>
      </c>
      <c r="L6" s="16">
        <v>247510.39999999999</v>
      </c>
      <c r="M6" s="106">
        <v>321472.8</v>
      </c>
    </row>
    <row r="7" spans="1:13" s="7" customFormat="1" ht="9.9" customHeight="1" x14ac:dyDescent="0.25">
      <c r="A7" s="79" t="s">
        <v>50</v>
      </c>
      <c r="B7" s="16">
        <v>3006</v>
      </c>
      <c r="C7" s="16">
        <v>15129.1</v>
      </c>
      <c r="D7" s="16">
        <v>37870.5</v>
      </c>
      <c r="E7" s="16">
        <v>51689.4</v>
      </c>
      <c r="F7" s="16">
        <v>62043.199999999997</v>
      </c>
      <c r="G7" s="16">
        <v>81943.8</v>
      </c>
      <c r="H7" s="16">
        <v>101581.5</v>
      </c>
      <c r="I7" s="29">
        <v>126649.60000000001</v>
      </c>
      <c r="J7" s="16">
        <v>147297.79999999999</v>
      </c>
      <c r="K7" s="16">
        <v>167938.9</v>
      </c>
      <c r="L7" s="16">
        <v>191898</v>
      </c>
      <c r="M7" s="106">
        <v>231238.5</v>
      </c>
    </row>
    <row r="8" spans="1:13" s="7" customFormat="1" ht="9.9" customHeight="1" x14ac:dyDescent="0.25">
      <c r="A8" s="79" t="s">
        <v>51</v>
      </c>
      <c r="B8" s="16">
        <f>B9+B10</f>
        <v>0</v>
      </c>
      <c r="C8" s="16">
        <f>C9+C10</f>
        <v>418.8</v>
      </c>
      <c r="D8" s="16">
        <f>D9+D10</f>
        <v>1716.4</v>
      </c>
      <c r="E8" s="16">
        <f>E9+E10</f>
        <v>3659.7</v>
      </c>
      <c r="F8" s="16">
        <f>F9+F10</f>
        <v>5478.6</v>
      </c>
      <c r="G8" s="16">
        <v>7186.7</v>
      </c>
      <c r="H8" s="16">
        <v>9485</v>
      </c>
      <c r="I8" s="29">
        <v>12629.8</v>
      </c>
      <c r="J8" s="16">
        <v>17383.5</v>
      </c>
      <c r="K8" s="16">
        <v>22751.599999999999</v>
      </c>
      <c r="L8" s="16">
        <v>27592.6</v>
      </c>
      <c r="M8" s="106">
        <v>41398.6</v>
      </c>
    </row>
    <row r="9" spans="1:13" s="7" customFormat="1" ht="9.9" customHeight="1" x14ac:dyDescent="0.25">
      <c r="A9" s="79" t="s">
        <v>105</v>
      </c>
      <c r="B9" s="16">
        <v>0</v>
      </c>
      <c r="C9" s="16">
        <v>418.8</v>
      </c>
      <c r="D9" s="16">
        <v>1716.4</v>
      </c>
      <c r="E9" s="16">
        <f>3659.4+0.1</f>
        <v>3659.5</v>
      </c>
      <c r="F9" s="16">
        <f>5477.6+0.1</f>
        <v>5477.7000000000007</v>
      </c>
      <c r="G9" s="16">
        <v>7179.3</v>
      </c>
      <c r="H9" s="16">
        <v>8957.9</v>
      </c>
      <c r="I9" s="29">
        <v>11228.199999999999</v>
      </c>
      <c r="J9" s="16">
        <v>15142.1</v>
      </c>
      <c r="K9" s="16">
        <v>19799.099999999999</v>
      </c>
      <c r="L9" s="16">
        <v>23934.5</v>
      </c>
      <c r="M9" s="106">
        <v>36498.400000000001</v>
      </c>
    </row>
    <row r="10" spans="1:13" s="3" customFormat="1" ht="9.9" customHeight="1" x14ac:dyDescent="0.2">
      <c r="A10" s="75" t="s">
        <v>106</v>
      </c>
      <c r="B10" s="29">
        <v>0</v>
      </c>
      <c r="C10" s="29">
        <v>0</v>
      </c>
      <c r="D10" s="29">
        <v>0</v>
      </c>
      <c r="E10" s="29">
        <v>0.2</v>
      </c>
      <c r="F10" s="29">
        <v>0.9</v>
      </c>
      <c r="G10" s="29">
        <v>7.4</v>
      </c>
      <c r="H10" s="29">
        <v>527.1</v>
      </c>
      <c r="I10" s="29">
        <v>1401.6000000000001</v>
      </c>
      <c r="J10" s="29">
        <v>2241.4</v>
      </c>
      <c r="K10" s="29">
        <v>2952.5</v>
      </c>
      <c r="L10" s="29">
        <v>3658.1</v>
      </c>
      <c r="M10" s="30">
        <v>4900.2</v>
      </c>
    </row>
    <row r="11" spans="1:13" s="3" customFormat="1" ht="9.9" customHeight="1" x14ac:dyDescent="0.2">
      <c r="A11" s="75" t="s">
        <v>107</v>
      </c>
      <c r="B11" s="29">
        <f>B12+B13</f>
        <v>0</v>
      </c>
      <c r="C11" s="29">
        <f>C12+C13</f>
        <v>615.5</v>
      </c>
      <c r="D11" s="29">
        <f>D12+D13</f>
        <v>1988.9</v>
      </c>
      <c r="E11" s="29">
        <f>E12+E13</f>
        <v>3183.1</v>
      </c>
      <c r="F11" s="29">
        <f>F12+F13</f>
        <v>6521</v>
      </c>
      <c r="G11" s="29">
        <v>6707.2</v>
      </c>
      <c r="H11" s="29">
        <v>10027</v>
      </c>
      <c r="I11" s="29">
        <v>11465</v>
      </c>
      <c r="J11" s="29">
        <v>12446.2</v>
      </c>
      <c r="K11" s="29">
        <v>15530.5</v>
      </c>
      <c r="L11" s="29">
        <v>28019.8</v>
      </c>
      <c r="M11" s="30">
        <v>48835.700000000004</v>
      </c>
    </row>
    <row r="12" spans="1:13" s="7" customFormat="1" ht="9.9" customHeight="1" x14ac:dyDescent="0.25">
      <c r="A12" s="75" t="s">
        <v>105</v>
      </c>
      <c r="B12" s="16">
        <v>0</v>
      </c>
      <c r="C12" s="16">
        <v>615.5</v>
      </c>
      <c r="D12" s="16">
        <v>1988.9</v>
      </c>
      <c r="E12" s="16">
        <f>3183.1</f>
        <v>3183.1</v>
      </c>
      <c r="F12" s="16">
        <v>6521</v>
      </c>
      <c r="G12" s="16">
        <v>6707.2</v>
      </c>
      <c r="H12" s="16">
        <v>10027</v>
      </c>
      <c r="I12" s="16">
        <v>11465</v>
      </c>
      <c r="J12" s="16">
        <v>12446.2</v>
      </c>
      <c r="K12" s="16">
        <v>15093.9</v>
      </c>
      <c r="L12" s="16">
        <v>27540.399999999998</v>
      </c>
      <c r="M12" s="106">
        <v>48356.3</v>
      </c>
    </row>
    <row r="13" spans="1:13" s="7" customFormat="1" ht="9.9" customHeight="1" x14ac:dyDescent="0.25">
      <c r="A13" s="141" t="s">
        <v>106</v>
      </c>
      <c r="B13" s="142">
        <v>0</v>
      </c>
      <c r="C13" s="142">
        <v>0</v>
      </c>
      <c r="D13" s="142">
        <v>0</v>
      </c>
      <c r="E13" s="142">
        <v>0</v>
      </c>
      <c r="F13" s="142">
        <v>0</v>
      </c>
      <c r="G13" s="142">
        <v>0</v>
      </c>
      <c r="H13" s="142">
        <v>0</v>
      </c>
      <c r="I13" s="142">
        <v>0</v>
      </c>
      <c r="J13" s="142">
        <v>0</v>
      </c>
      <c r="K13" s="142">
        <v>436.6</v>
      </c>
      <c r="L13" s="142">
        <v>479.4</v>
      </c>
      <c r="M13" s="143">
        <v>479.4</v>
      </c>
    </row>
    <row r="14" spans="1:13" s="7" customFormat="1" ht="9.9" customHeight="1" x14ac:dyDescent="0.25">
      <c r="A14" s="79" t="s">
        <v>108</v>
      </c>
      <c r="B14" s="16">
        <f>B15+B16+B17</f>
        <v>0</v>
      </c>
      <c r="C14" s="16">
        <f>C15+C16+C17</f>
        <v>615.59999999999991</v>
      </c>
      <c r="D14" s="16">
        <f>D15+D16+D17</f>
        <v>673.9</v>
      </c>
      <c r="E14" s="16">
        <f>E15+E16+E17</f>
        <v>477.70000000000005</v>
      </c>
      <c r="F14" s="16">
        <f>F15+F16+F17</f>
        <v>536.6</v>
      </c>
      <c r="G14" s="16">
        <v>746.9</v>
      </c>
      <c r="H14" s="16">
        <v>884</v>
      </c>
      <c r="I14" s="16">
        <v>1403.1</v>
      </c>
      <c r="J14" s="16">
        <v>1571.9</v>
      </c>
      <c r="K14" s="16">
        <v>1657.1</v>
      </c>
      <c r="L14" s="16">
        <v>2194</v>
      </c>
      <c r="M14" s="106">
        <v>222.2</v>
      </c>
    </row>
    <row r="15" spans="1:13" s="7" customFormat="1" ht="9.9" customHeight="1" x14ac:dyDescent="0.25">
      <c r="A15" s="79" t="s">
        <v>50</v>
      </c>
      <c r="B15" s="16">
        <v>0</v>
      </c>
      <c r="C15" s="16">
        <v>579.29999999999995</v>
      </c>
      <c r="D15" s="16">
        <v>473.2</v>
      </c>
      <c r="E15" s="16">
        <v>351.3</v>
      </c>
      <c r="F15" s="16">
        <v>378.3</v>
      </c>
      <c r="G15" s="16">
        <v>603.9</v>
      </c>
      <c r="H15" s="16">
        <v>724.4</v>
      </c>
      <c r="I15" s="16">
        <v>1189.3</v>
      </c>
      <c r="J15" s="16">
        <v>1212.5</v>
      </c>
      <c r="K15" s="16">
        <v>1223.0999999999999</v>
      </c>
      <c r="L15" s="16">
        <v>1677.3</v>
      </c>
      <c r="M15" s="106">
        <v>50.3</v>
      </c>
    </row>
    <row r="16" spans="1:13" s="7" customFormat="1" ht="9.9" customHeight="1" x14ac:dyDescent="0.25">
      <c r="A16" s="79" t="s">
        <v>51</v>
      </c>
      <c r="B16" s="16">
        <v>0</v>
      </c>
      <c r="C16" s="16">
        <v>36.299999999999997</v>
      </c>
      <c r="D16" s="16">
        <v>200.7</v>
      </c>
      <c r="E16" s="16">
        <v>126.4</v>
      </c>
      <c r="F16" s="16">
        <v>158.30000000000001</v>
      </c>
      <c r="G16" s="16">
        <v>143</v>
      </c>
      <c r="H16" s="16">
        <v>159.6</v>
      </c>
      <c r="I16" s="16">
        <v>213.8</v>
      </c>
      <c r="J16" s="16">
        <v>359.4</v>
      </c>
      <c r="K16" s="16">
        <v>434</v>
      </c>
      <c r="L16" s="16">
        <v>516.70000000000005</v>
      </c>
      <c r="M16" s="106">
        <v>171.9</v>
      </c>
    </row>
    <row r="17" spans="1:13" s="7" customFormat="1" ht="9.9" customHeight="1" x14ac:dyDescent="0.25">
      <c r="A17" s="141" t="s">
        <v>109</v>
      </c>
      <c r="B17" s="142">
        <v>0</v>
      </c>
      <c r="C17" s="142">
        <v>0</v>
      </c>
      <c r="D17" s="142">
        <v>0</v>
      </c>
      <c r="E17" s="142">
        <v>0</v>
      </c>
      <c r="F17" s="142">
        <v>0</v>
      </c>
      <c r="G17" s="142">
        <v>0</v>
      </c>
      <c r="H17" s="142">
        <v>0</v>
      </c>
      <c r="I17" s="142">
        <v>0</v>
      </c>
      <c r="J17" s="142">
        <v>0</v>
      </c>
      <c r="K17" s="142">
        <v>0</v>
      </c>
      <c r="L17" s="142">
        <v>0</v>
      </c>
      <c r="M17" s="143">
        <v>0</v>
      </c>
    </row>
    <row r="18" spans="1:13" s="7" customFormat="1" ht="9.9" customHeight="1" x14ac:dyDescent="0.25">
      <c r="A18" s="79" t="s">
        <v>79</v>
      </c>
      <c r="B18" s="16">
        <f>B19+B20+B21</f>
        <v>3006</v>
      </c>
      <c r="C18" s="16">
        <f>C19+C20+C21</f>
        <v>15547.800000000001</v>
      </c>
      <c r="D18" s="16">
        <f>D19+D20+D21</f>
        <v>40901.9</v>
      </c>
      <c r="E18" s="16">
        <f>E19+E20+E21</f>
        <v>58054.5</v>
      </c>
      <c r="F18" s="16">
        <f>F19+F20+F21</f>
        <v>73506.2</v>
      </c>
      <c r="G18" s="16">
        <v>95090.8</v>
      </c>
      <c r="H18" s="16">
        <v>120209.5</v>
      </c>
      <c r="I18" s="16">
        <v>149341.29999999999</v>
      </c>
      <c r="J18" s="16">
        <v>175555.6</v>
      </c>
      <c r="K18" s="16">
        <v>204563.9</v>
      </c>
      <c r="L18" s="16">
        <v>245316.4</v>
      </c>
      <c r="M18" s="106">
        <v>321250.60000000003</v>
      </c>
    </row>
    <row r="19" spans="1:13" s="3" customFormat="1" ht="9.9" customHeight="1" x14ac:dyDescent="0.2">
      <c r="A19" s="79" t="s">
        <v>50</v>
      </c>
      <c r="B19" s="16">
        <f t="shared" ref="B19:F20" si="0">B7-B15</f>
        <v>3006</v>
      </c>
      <c r="C19" s="16">
        <f t="shared" si="0"/>
        <v>14549.800000000001</v>
      </c>
      <c r="D19" s="16">
        <f t="shared" si="0"/>
        <v>37397.300000000003</v>
      </c>
      <c r="E19" s="16">
        <f t="shared" si="0"/>
        <v>51338.1</v>
      </c>
      <c r="F19" s="16">
        <f t="shared" si="0"/>
        <v>61664.899999999994</v>
      </c>
      <c r="G19" s="16">
        <v>81339.900000000009</v>
      </c>
      <c r="H19" s="16">
        <v>100857.1</v>
      </c>
      <c r="I19" s="16">
        <v>125460.3</v>
      </c>
      <c r="J19" s="16">
        <v>146085.29999999999</v>
      </c>
      <c r="K19" s="16">
        <v>166715.79999999999</v>
      </c>
      <c r="L19" s="16">
        <v>190220.7</v>
      </c>
      <c r="M19" s="106">
        <v>231188.2</v>
      </c>
    </row>
    <row r="20" spans="1:13" s="3" customFormat="1" ht="9.9" customHeight="1" x14ac:dyDescent="0.2">
      <c r="A20" s="79" t="s">
        <v>51</v>
      </c>
      <c r="B20" s="29">
        <f t="shared" si="0"/>
        <v>0</v>
      </c>
      <c r="C20" s="29">
        <f t="shared" si="0"/>
        <v>382.5</v>
      </c>
      <c r="D20" s="29">
        <f t="shared" si="0"/>
        <v>1515.7</v>
      </c>
      <c r="E20" s="29">
        <f t="shared" si="0"/>
        <v>3533.2999999999997</v>
      </c>
      <c r="F20" s="29">
        <f t="shared" si="0"/>
        <v>5320.3</v>
      </c>
      <c r="G20" s="29">
        <v>7043.7</v>
      </c>
      <c r="H20" s="29">
        <v>9325.4</v>
      </c>
      <c r="I20" s="29">
        <v>12416</v>
      </c>
      <c r="J20" s="29">
        <v>17024.099999999999</v>
      </c>
      <c r="K20" s="29">
        <v>22317.599999999999</v>
      </c>
      <c r="L20" s="29">
        <v>27075.899999999998</v>
      </c>
      <c r="M20" s="30">
        <v>41226.699999999997</v>
      </c>
    </row>
    <row r="21" spans="1:13" s="7" customFormat="1" ht="9.9" customHeight="1" x14ac:dyDescent="0.25">
      <c r="A21" s="141" t="s">
        <v>80</v>
      </c>
      <c r="B21" s="144">
        <f>B11-B17</f>
        <v>0</v>
      </c>
      <c r="C21" s="144">
        <f>C11-C17</f>
        <v>615.5</v>
      </c>
      <c r="D21" s="144">
        <f>D11-D17</f>
        <v>1988.9</v>
      </c>
      <c r="E21" s="144">
        <f>E11-E17</f>
        <v>3183.1</v>
      </c>
      <c r="F21" s="144">
        <f>F11-F17</f>
        <v>6521</v>
      </c>
      <c r="G21" s="144">
        <v>6707.2</v>
      </c>
      <c r="H21" s="144">
        <v>10027</v>
      </c>
      <c r="I21" s="144">
        <v>11465</v>
      </c>
      <c r="J21" s="144">
        <v>12446.2</v>
      </c>
      <c r="K21" s="144">
        <v>15530.5</v>
      </c>
      <c r="L21" s="144">
        <v>28019.8</v>
      </c>
      <c r="M21" s="145">
        <v>48835.700000000004</v>
      </c>
    </row>
    <row r="22" spans="1:13" s="7" customFormat="1" ht="9.9" customHeight="1" x14ac:dyDescent="0.25">
      <c r="A22" s="75" t="s">
        <v>81</v>
      </c>
      <c r="B22" s="29">
        <f>B23+B24+B25</f>
        <v>11904.3</v>
      </c>
      <c r="C22" s="29">
        <f>C23+C24+C25</f>
        <v>12377.6</v>
      </c>
      <c r="D22" s="29">
        <f>D23+D24+D25</f>
        <v>12389</v>
      </c>
      <c r="E22" s="29">
        <f>E23+E24+E25</f>
        <v>12322.6</v>
      </c>
      <c r="F22" s="29">
        <f>F23+F24+F25</f>
        <v>12322.6</v>
      </c>
      <c r="G22" s="29">
        <v>12115.6</v>
      </c>
      <c r="H22" s="29">
        <v>12115.6</v>
      </c>
      <c r="I22" s="29">
        <v>12115.6</v>
      </c>
      <c r="J22" s="29">
        <v>12115.6</v>
      </c>
      <c r="K22" s="29">
        <v>12115.6</v>
      </c>
      <c r="L22" s="29">
        <v>12115.6</v>
      </c>
      <c r="M22" s="30">
        <v>12115.6</v>
      </c>
    </row>
    <row r="23" spans="1:13" s="7" customFormat="1" ht="9.9" customHeight="1" x14ac:dyDescent="0.25">
      <c r="A23" s="79" t="s">
        <v>110</v>
      </c>
      <c r="B23" s="16">
        <v>3466.2</v>
      </c>
      <c r="C23" s="16">
        <v>3706</v>
      </c>
      <c r="D23" s="16">
        <v>3706.1</v>
      </c>
      <c r="E23" s="16">
        <v>3563.3</v>
      </c>
      <c r="F23" s="16">
        <v>3563.3</v>
      </c>
      <c r="G23" s="16">
        <v>3421</v>
      </c>
      <c r="H23" s="16">
        <v>3421</v>
      </c>
      <c r="I23" s="16">
        <v>3421</v>
      </c>
      <c r="J23" s="16">
        <v>3421</v>
      </c>
      <c r="K23" s="16">
        <v>3421</v>
      </c>
      <c r="L23" s="16">
        <v>3421</v>
      </c>
      <c r="M23" s="106">
        <v>3421</v>
      </c>
    </row>
    <row r="24" spans="1:13" s="7" customFormat="1" ht="9.9" customHeight="1" x14ac:dyDescent="0.25">
      <c r="A24" s="127" t="s">
        <v>111</v>
      </c>
      <c r="B24" s="16">
        <v>2720.3</v>
      </c>
      <c r="C24" s="16">
        <v>2953.8</v>
      </c>
      <c r="D24" s="16">
        <v>2965.1</v>
      </c>
      <c r="E24" s="16">
        <v>3041.5</v>
      </c>
      <c r="F24" s="16">
        <v>3041.5</v>
      </c>
      <c r="G24" s="16">
        <v>2976.8</v>
      </c>
      <c r="H24" s="16">
        <v>2976.8</v>
      </c>
      <c r="I24" s="16">
        <v>2976.8</v>
      </c>
      <c r="J24" s="16">
        <v>2976.8</v>
      </c>
      <c r="K24" s="16">
        <v>2976.8</v>
      </c>
      <c r="L24" s="16">
        <v>2976.8</v>
      </c>
      <c r="M24" s="106">
        <v>2976.8</v>
      </c>
    </row>
    <row r="25" spans="1:13" s="7" customFormat="1" ht="9.9" customHeight="1" x14ac:dyDescent="0.25">
      <c r="A25" s="146" t="s">
        <v>112</v>
      </c>
      <c r="B25" s="142">
        <v>5717.8</v>
      </c>
      <c r="C25" s="142">
        <v>5717.8</v>
      </c>
      <c r="D25" s="142">
        <v>5717.8</v>
      </c>
      <c r="E25" s="142">
        <v>5717.8</v>
      </c>
      <c r="F25" s="142">
        <v>5717.8</v>
      </c>
      <c r="G25" s="142">
        <v>3</v>
      </c>
      <c r="H25" s="142">
        <v>5717.8</v>
      </c>
      <c r="I25" s="142">
        <v>5717.8</v>
      </c>
      <c r="J25" s="142">
        <v>5717.8</v>
      </c>
      <c r="K25" s="142">
        <v>5717.8</v>
      </c>
      <c r="L25" s="142">
        <v>5717.8</v>
      </c>
      <c r="M25" s="143">
        <v>5717.8</v>
      </c>
    </row>
    <row r="26" spans="1:13" s="7" customFormat="1" ht="9.9" customHeight="1" x14ac:dyDescent="0.25">
      <c r="A26" s="147" t="s">
        <v>113</v>
      </c>
      <c r="B26" s="148">
        <f>B18+B22</f>
        <v>14910.3</v>
      </c>
      <c r="C26" s="148">
        <f>C18+C22</f>
        <v>27925.4</v>
      </c>
      <c r="D26" s="148">
        <f>D18+D22</f>
        <v>53290.9</v>
      </c>
      <c r="E26" s="148">
        <f>E18+E22</f>
        <v>70377.100000000006</v>
      </c>
      <c r="F26" s="148">
        <f>F18+F22</f>
        <v>85828.800000000003</v>
      </c>
      <c r="G26" s="148">
        <v>107206.40000000001</v>
      </c>
      <c r="H26" s="148">
        <v>132325.1</v>
      </c>
      <c r="I26" s="148">
        <v>161456.9</v>
      </c>
      <c r="J26" s="148">
        <v>187671.2</v>
      </c>
      <c r="K26" s="148">
        <v>216679.5</v>
      </c>
      <c r="L26" s="148">
        <v>257432</v>
      </c>
      <c r="M26" s="149">
        <v>333366.2</v>
      </c>
    </row>
    <row r="27" spans="1:13" s="7" customFormat="1" ht="9.9" customHeight="1" x14ac:dyDescent="0.25">
      <c r="A27" s="147" t="s">
        <v>82</v>
      </c>
      <c r="B27" s="148">
        <f>B28+B31+B32+B33+B34+B35</f>
        <v>24210.199999999997</v>
      </c>
      <c r="C27" s="148">
        <f>C28+C31+C32+C33+C34+C35</f>
        <v>41278.299999999996</v>
      </c>
      <c r="D27" s="148">
        <f>D28+D31+D32+D33+D34+D35</f>
        <v>64230.69999999999</v>
      </c>
      <c r="E27" s="148">
        <f>E28+E31+E32+E33+E34+E35</f>
        <v>84442.1</v>
      </c>
      <c r="F27" s="148">
        <f>SUM(F29:F35)</f>
        <v>109000</v>
      </c>
      <c r="G27" s="148">
        <v>147643.69999999998</v>
      </c>
      <c r="H27" s="148">
        <v>171465.19999999995</v>
      </c>
      <c r="I27" s="148">
        <v>193395.4</v>
      </c>
      <c r="J27" s="148">
        <v>234867.69999999998</v>
      </c>
      <c r="K27" s="148">
        <v>264009.90000000002</v>
      </c>
      <c r="L27" s="148">
        <v>290359.59999999998</v>
      </c>
      <c r="M27" s="149">
        <v>336770.50000000006</v>
      </c>
    </row>
    <row r="28" spans="1:13" s="7" customFormat="1" ht="9.9" customHeight="1" x14ac:dyDescent="0.25">
      <c r="A28" s="75" t="s">
        <v>83</v>
      </c>
      <c r="B28" s="16">
        <f>B29+B30</f>
        <v>19723.3</v>
      </c>
      <c r="C28" s="16">
        <f>C29+C30</f>
        <v>39427.5</v>
      </c>
      <c r="D28" s="16">
        <f>D29+D30</f>
        <v>61112.6</v>
      </c>
      <c r="E28" s="16">
        <f>E29+E30</f>
        <v>82621.3</v>
      </c>
      <c r="F28" s="150">
        <f>SUM(F29:F35)</f>
        <v>109000</v>
      </c>
      <c r="G28" s="16">
        <v>144823</v>
      </c>
      <c r="H28" s="16">
        <v>166304.59999999998</v>
      </c>
      <c r="I28" s="16">
        <v>186652.3</v>
      </c>
      <c r="J28" s="16">
        <v>227765.9</v>
      </c>
      <c r="K28" s="16">
        <v>254759</v>
      </c>
      <c r="L28" s="16">
        <v>281169.3</v>
      </c>
      <c r="M28" s="106">
        <v>329773.90000000002</v>
      </c>
    </row>
    <row r="29" spans="1:13" s="7" customFormat="1" ht="9.9" customHeight="1" x14ac:dyDescent="0.25">
      <c r="A29" s="79" t="s">
        <v>23</v>
      </c>
      <c r="B29" s="16">
        <f>18257+891</f>
        <v>19148</v>
      </c>
      <c r="C29" s="16">
        <f>34614+2333.3</f>
        <v>36947.300000000003</v>
      </c>
      <c r="D29" s="16">
        <f>52255.1+5198.2</f>
        <v>57453.299999999996</v>
      </c>
      <c r="E29" s="16">
        <f>70442.2+7591</f>
        <v>78033.2</v>
      </c>
      <c r="F29" s="16">
        <f>88595.1+8743</f>
        <v>97338.1</v>
      </c>
      <c r="G29" s="16">
        <v>134568.70000000001</v>
      </c>
      <c r="H29" s="16">
        <v>154590.79999999999</v>
      </c>
      <c r="I29" s="16">
        <v>177969.69999999998</v>
      </c>
      <c r="J29" s="16">
        <v>210465.3</v>
      </c>
      <c r="K29" s="16">
        <v>234448.6</v>
      </c>
      <c r="L29" s="16">
        <v>257461</v>
      </c>
      <c r="M29" s="106">
        <v>295910.40000000002</v>
      </c>
    </row>
    <row r="30" spans="1:13" s="7" customFormat="1" ht="9.9" customHeight="1" x14ac:dyDescent="0.25">
      <c r="A30" s="79" t="s">
        <v>54</v>
      </c>
      <c r="B30" s="16">
        <v>575.29999999999995</v>
      </c>
      <c r="C30" s="16">
        <v>2480.1999999999998</v>
      </c>
      <c r="D30" s="16">
        <f>3659.3+0</f>
        <v>3659.3</v>
      </c>
      <c r="E30" s="16">
        <v>4588.1000000000004</v>
      </c>
      <c r="F30" s="16">
        <v>7671.5</v>
      </c>
      <c r="G30" s="16">
        <v>10254.299999999999</v>
      </c>
      <c r="H30" s="16">
        <v>11713.8</v>
      </c>
      <c r="I30" s="16">
        <v>8682.6</v>
      </c>
      <c r="J30" s="16">
        <v>17300.599999999999</v>
      </c>
      <c r="K30" s="16">
        <v>20310.400000000001</v>
      </c>
      <c r="L30" s="16">
        <v>23708.3</v>
      </c>
      <c r="M30" s="106">
        <v>33863.5</v>
      </c>
    </row>
    <row r="31" spans="1:13" s="7" customFormat="1" ht="9.9" customHeight="1" x14ac:dyDescent="0.25">
      <c r="A31" s="79" t="s">
        <v>84</v>
      </c>
      <c r="B31" s="16">
        <f>221+359.9+768.3</f>
        <v>1349.1999999999998</v>
      </c>
      <c r="C31" s="16">
        <f>321.5+400.2+517.2</f>
        <v>1238.9000000000001</v>
      </c>
      <c r="D31" s="16">
        <f>937.9+302.9+168.9</f>
        <v>1409.7</v>
      </c>
      <c r="E31" s="16">
        <f>958.1-15.1+79.8</f>
        <v>1022.8</v>
      </c>
      <c r="F31" s="16">
        <f>992.9+425.5+1029</f>
        <v>2447.4</v>
      </c>
      <c r="G31" s="16">
        <v>1857.8</v>
      </c>
      <c r="H31" s="16">
        <v>2100.8000000000002</v>
      </c>
      <c r="I31" s="16">
        <v>2166.6999999999998</v>
      </c>
      <c r="J31" s="16">
        <v>3191.8</v>
      </c>
      <c r="K31" s="16">
        <v>2756.8</v>
      </c>
      <c r="L31" s="16">
        <v>2744.3999999999996</v>
      </c>
      <c r="M31" s="106">
        <v>6364.9000000000005</v>
      </c>
    </row>
    <row r="32" spans="1:13" s="7" customFormat="1" ht="9.9" customHeight="1" x14ac:dyDescent="0.25">
      <c r="A32" s="79" t="s">
        <v>114</v>
      </c>
      <c r="B32" s="107">
        <v>0.6</v>
      </c>
      <c r="C32" s="22">
        <v>63.2</v>
      </c>
      <c r="D32" s="22">
        <v>53.9</v>
      </c>
      <c r="E32" s="22">
        <v>74.099999999999994</v>
      </c>
      <c r="F32" s="16">
        <v>45.9</v>
      </c>
      <c r="G32" s="22">
        <v>72.400000000000006</v>
      </c>
      <c r="H32" s="22">
        <v>100.6</v>
      </c>
      <c r="I32" s="22">
        <v>96.4</v>
      </c>
      <c r="J32" s="22">
        <v>85.5</v>
      </c>
      <c r="K32" s="22">
        <v>108.8</v>
      </c>
      <c r="L32" s="107">
        <v>107.3</v>
      </c>
      <c r="M32" s="108">
        <v>78.900000000000006</v>
      </c>
    </row>
    <row r="33" spans="1:13" s="7" customFormat="1" ht="9.9" customHeight="1" x14ac:dyDescent="0.25">
      <c r="A33" s="151" t="s">
        <v>115</v>
      </c>
      <c r="B33" s="152">
        <v>1126.4000000000001</v>
      </c>
      <c r="C33" s="22">
        <v>1356.6</v>
      </c>
      <c r="D33" s="22">
        <v>1369.2</v>
      </c>
      <c r="E33" s="22">
        <v>835.7</v>
      </c>
      <c r="F33" s="22">
        <v>1787.1</v>
      </c>
      <c r="G33" s="22">
        <v>1518</v>
      </c>
      <c r="H33" s="22">
        <v>2313.8000000000002</v>
      </c>
      <c r="I33" s="22">
        <v>1927.9</v>
      </c>
      <c r="J33" s="22">
        <v>408.6</v>
      </c>
      <c r="K33" s="22">
        <v>1472.1</v>
      </c>
      <c r="L33" s="107">
        <v>404.7</v>
      </c>
      <c r="M33" s="108">
        <v>-13.5</v>
      </c>
    </row>
    <row r="34" spans="1:13" s="7" customFormat="1" ht="9.9" customHeight="1" x14ac:dyDescent="0.25">
      <c r="A34" s="153" t="s">
        <v>116</v>
      </c>
      <c r="B34" s="152">
        <v>122.1</v>
      </c>
      <c r="C34" s="22">
        <v>-84.3</v>
      </c>
      <c r="D34" s="22">
        <v>-5.4</v>
      </c>
      <c r="E34" s="22">
        <v>92.2</v>
      </c>
      <c r="F34" s="22">
        <v>131</v>
      </c>
      <c r="G34" s="22">
        <v>-116</v>
      </c>
      <c r="H34" s="22">
        <v>41.1</v>
      </c>
      <c r="I34" s="22">
        <v>-23.9</v>
      </c>
      <c r="J34" s="22">
        <v>-98.6</v>
      </c>
      <c r="K34" s="22">
        <v>-56.8</v>
      </c>
      <c r="L34" s="107">
        <v>123.8</v>
      </c>
      <c r="M34" s="108">
        <v>258.10000000000002</v>
      </c>
    </row>
    <row r="35" spans="1:13" s="7" customFormat="1" ht="9.9" customHeight="1" x14ac:dyDescent="0.25">
      <c r="A35" s="154" t="s">
        <v>117</v>
      </c>
      <c r="B35" s="155">
        <v>1888.6</v>
      </c>
      <c r="C35" s="156">
        <v>-723.6</v>
      </c>
      <c r="D35" s="156">
        <v>290.7</v>
      </c>
      <c r="E35" s="156">
        <v>-204</v>
      </c>
      <c r="F35" s="156">
        <v>-421</v>
      </c>
      <c r="G35" s="156">
        <v>-511.5</v>
      </c>
      <c r="H35" s="156">
        <v>604.29999999999995</v>
      </c>
      <c r="I35" s="156">
        <v>2576</v>
      </c>
      <c r="J35" s="156">
        <v>3514.5</v>
      </c>
      <c r="K35" s="156">
        <v>4970</v>
      </c>
      <c r="L35" s="157">
        <v>5810.1</v>
      </c>
      <c r="M35" s="158">
        <v>308.2</v>
      </c>
    </row>
    <row r="36" spans="1:13" s="7" customFormat="1" ht="9.9" customHeight="1" x14ac:dyDescent="0.25">
      <c r="A36" s="159" t="s">
        <v>57</v>
      </c>
      <c r="B36" s="160">
        <f>B27-B26</f>
        <v>9299.8999999999978</v>
      </c>
      <c r="C36" s="160">
        <f>C27-C26</f>
        <v>13352.899999999994</v>
      </c>
      <c r="D36" s="160">
        <f>D27-D26</f>
        <v>10939.799999999988</v>
      </c>
      <c r="E36" s="160">
        <f>E27-E26</f>
        <v>14065</v>
      </c>
      <c r="F36" s="160">
        <f>F27-F26</f>
        <v>23171.199999999997</v>
      </c>
      <c r="G36" s="160">
        <v>40437.299999999974</v>
      </c>
      <c r="H36" s="160">
        <v>39140.099999999948</v>
      </c>
      <c r="I36" s="160">
        <v>31938.5</v>
      </c>
      <c r="J36" s="160">
        <v>47196.499999999971</v>
      </c>
      <c r="K36" s="160">
        <v>47330.400000000023</v>
      </c>
      <c r="L36" s="160">
        <v>32927.599999999977</v>
      </c>
      <c r="M36" s="161">
        <v>3404.3000000000466</v>
      </c>
    </row>
    <row r="37" spans="1:13" s="7" customFormat="1" ht="12" x14ac:dyDescent="0.25">
      <c r="A37" s="162" t="s">
        <v>58</v>
      </c>
      <c r="B37" s="163">
        <f>B38+B47+B46</f>
        <v>-9299.9</v>
      </c>
      <c r="C37" s="163">
        <f>C38+C47+C46</f>
        <v>-13352.9</v>
      </c>
      <c r="D37" s="163">
        <f>D38+D47+D46</f>
        <v>-10939.799999999997</v>
      </c>
      <c r="E37" s="163">
        <f>E38+E47+E46</f>
        <v>-14065</v>
      </c>
      <c r="F37" s="164">
        <v>3563.3</v>
      </c>
      <c r="G37" s="163">
        <v>-40437.299999999996</v>
      </c>
      <c r="H37" s="163">
        <v>-39140.1</v>
      </c>
      <c r="I37" s="163">
        <v>-31938.5</v>
      </c>
      <c r="J37" s="163">
        <v>-47196.5</v>
      </c>
      <c r="K37" s="163">
        <v>-47330.400000000001</v>
      </c>
      <c r="L37" s="163">
        <v>-32927.599999999999</v>
      </c>
      <c r="M37" s="165">
        <v>-3404.2999999999984</v>
      </c>
    </row>
    <row r="38" spans="1:13" s="7" customFormat="1" ht="12" x14ac:dyDescent="0.25">
      <c r="A38" s="166" t="s">
        <v>59</v>
      </c>
      <c r="B38" s="107">
        <f>B39+B44+B45</f>
        <v>-9506.7000000000007</v>
      </c>
      <c r="C38" s="107">
        <f>C39+C44+C45</f>
        <v>-13911.199999999999</v>
      </c>
      <c r="D38" s="107">
        <f>D39+D44+D45</f>
        <v>-11464.699999999999</v>
      </c>
      <c r="E38" s="107">
        <f>E39+E44+E45</f>
        <v>-14842</v>
      </c>
      <c r="F38" s="107">
        <v>3041.5</v>
      </c>
      <c r="G38" s="107">
        <v>-42039.5</v>
      </c>
      <c r="H38" s="107">
        <v>-41722.6</v>
      </c>
      <c r="I38" s="107">
        <v>-39162.400000000001</v>
      </c>
      <c r="J38" s="107">
        <v>-54702.7</v>
      </c>
      <c r="K38" s="107">
        <v>-54934</v>
      </c>
      <c r="L38" s="107">
        <v>-42769.4</v>
      </c>
      <c r="M38" s="108">
        <v>-6785.1999999999989</v>
      </c>
    </row>
    <row r="39" spans="1:13" s="7" customFormat="1" ht="12" x14ac:dyDescent="0.25">
      <c r="A39" s="166" t="s">
        <v>89</v>
      </c>
      <c r="B39" s="107">
        <f>B40+B41+B42+B43</f>
        <v>0</v>
      </c>
      <c r="C39" s="107">
        <f>C40+C41+C42+C43</f>
        <v>0</v>
      </c>
      <c r="D39" s="107">
        <f>D40+D41+D42+D43</f>
        <v>0</v>
      </c>
      <c r="E39" s="107">
        <f>E40+E41+E42+E43</f>
        <v>0</v>
      </c>
      <c r="F39" s="107">
        <v>5717.8</v>
      </c>
      <c r="G39" s="107">
        <v>0</v>
      </c>
      <c r="H39" s="107">
        <v>0</v>
      </c>
      <c r="I39" s="107">
        <v>0</v>
      </c>
      <c r="J39" s="107">
        <v>0</v>
      </c>
      <c r="K39" s="107">
        <v>0</v>
      </c>
      <c r="L39" s="107">
        <v>0</v>
      </c>
      <c r="M39" s="108">
        <v>19042.8</v>
      </c>
    </row>
    <row r="40" spans="1:13" s="7" customFormat="1" ht="12" x14ac:dyDescent="0.25">
      <c r="A40" s="166" t="s">
        <v>90</v>
      </c>
      <c r="B40" s="107">
        <v>0</v>
      </c>
      <c r="C40" s="107">
        <v>0</v>
      </c>
      <c r="D40" s="107">
        <v>0</v>
      </c>
      <c r="E40" s="107">
        <v>0</v>
      </c>
      <c r="F40" s="107">
        <f>F32+F36</f>
        <v>23217.1</v>
      </c>
      <c r="G40" s="107">
        <v>0</v>
      </c>
      <c r="H40" s="107">
        <v>0</v>
      </c>
      <c r="I40" s="107">
        <v>0</v>
      </c>
      <c r="J40" s="107">
        <v>0</v>
      </c>
      <c r="K40" s="107">
        <v>0</v>
      </c>
      <c r="L40" s="107">
        <v>0</v>
      </c>
      <c r="M40" s="108">
        <v>19000</v>
      </c>
    </row>
    <row r="41" spans="1:13" s="7" customFormat="1" ht="12" x14ac:dyDescent="0.25">
      <c r="A41" s="166" t="s">
        <v>91</v>
      </c>
      <c r="B41" s="107">
        <v>0</v>
      </c>
      <c r="C41" s="107">
        <v>0</v>
      </c>
      <c r="D41" s="107">
        <v>0</v>
      </c>
      <c r="E41" s="107">
        <v>0</v>
      </c>
      <c r="F41" s="107">
        <v>0</v>
      </c>
      <c r="G41" s="107">
        <v>0</v>
      </c>
      <c r="H41" s="107">
        <v>0</v>
      </c>
      <c r="I41" s="107">
        <v>0</v>
      </c>
      <c r="J41" s="107">
        <v>0</v>
      </c>
      <c r="K41" s="107">
        <v>0</v>
      </c>
      <c r="L41" s="107">
        <v>0</v>
      </c>
      <c r="M41" s="108">
        <v>0</v>
      </c>
    </row>
    <row r="42" spans="1:13" s="7" customFormat="1" ht="12" x14ac:dyDescent="0.25">
      <c r="A42" s="166" t="s">
        <v>92</v>
      </c>
      <c r="B42" s="107">
        <v>0</v>
      </c>
      <c r="C42" s="107">
        <v>0</v>
      </c>
      <c r="D42" s="107">
        <v>0</v>
      </c>
      <c r="E42" s="107">
        <v>0</v>
      </c>
      <c r="F42" s="107">
        <v>0</v>
      </c>
      <c r="G42" s="107">
        <v>0</v>
      </c>
      <c r="H42" s="107">
        <v>0</v>
      </c>
      <c r="I42" s="107">
        <v>0</v>
      </c>
      <c r="J42" s="107">
        <v>0</v>
      </c>
      <c r="K42" s="107">
        <v>0</v>
      </c>
      <c r="L42" s="107">
        <v>0</v>
      </c>
      <c r="M42" s="108">
        <v>0</v>
      </c>
    </row>
    <row r="43" spans="1:13" s="7" customFormat="1" ht="12" x14ac:dyDescent="0.25">
      <c r="A43" s="166" t="s">
        <v>94</v>
      </c>
      <c r="B43" s="107">
        <v>0</v>
      </c>
      <c r="C43" s="107">
        <v>0</v>
      </c>
      <c r="D43" s="107">
        <v>0</v>
      </c>
      <c r="E43" s="107">
        <v>0</v>
      </c>
      <c r="F43" s="107">
        <v>0</v>
      </c>
      <c r="G43" s="107">
        <v>0</v>
      </c>
      <c r="H43" s="107">
        <v>0</v>
      </c>
      <c r="I43" s="107">
        <v>0</v>
      </c>
      <c r="J43" s="107">
        <v>0</v>
      </c>
      <c r="K43" s="107">
        <v>0</v>
      </c>
      <c r="L43" s="107">
        <v>0</v>
      </c>
      <c r="M43" s="108">
        <v>42.8</v>
      </c>
    </row>
    <row r="44" spans="1:13" s="7" customFormat="1" ht="12" x14ac:dyDescent="0.25">
      <c r="A44" s="166" t="s">
        <v>118</v>
      </c>
      <c r="B44" s="107">
        <v>-9517.5</v>
      </c>
      <c r="C44" s="107">
        <v>-14012.4</v>
      </c>
      <c r="D44" s="107">
        <v>-11681.8</v>
      </c>
      <c r="E44" s="107">
        <v>-15076.9</v>
      </c>
      <c r="F44" s="107">
        <v>-24349.9</v>
      </c>
      <c r="G44" s="107">
        <v>-42294.3</v>
      </c>
      <c r="H44" s="107">
        <v>-41957</v>
      </c>
      <c r="I44" s="107">
        <v>-39200.800000000003</v>
      </c>
      <c r="J44" s="107">
        <v>-54590</v>
      </c>
      <c r="K44" s="107">
        <v>-54713</v>
      </c>
      <c r="L44" s="107">
        <v>-42492.3</v>
      </c>
      <c r="M44" s="108">
        <v>-25520.1</v>
      </c>
    </row>
    <row r="45" spans="1:13" s="7" customFormat="1" ht="12" x14ac:dyDescent="0.25">
      <c r="A45" s="166" t="s">
        <v>97</v>
      </c>
      <c r="B45" s="107">
        <v>10.8</v>
      </c>
      <c r="C45" s="107">
        <v>101.2</v>
      </c>
      <c r="D45" s="107">
        <v>217.1</v>
      </c>
      <c r="E45" s="107">
        <v>234.9</v>
      </c>
      <c r="F45" s="107">
        <v>258.5</v>
      </c>
      <c r="G45" s="107">
        <v>254.8</v>
      </c>
      <c r="H45" s="107">
        <v>234.4</v>
      </c>
      <c r="I45" s="107">
        <v>38.4</v>
      </c>
      <c r="J45" s="107">
        <v>-112.7</v>
      </c>
      <c r="K45" s="107">
        <v>-221</v>
      </c>
      <c r="L45" s="107">
        <v>-277.10000000000002</v>
      </c>
      <c r="M45" s="108">
        <v>-307.89999999999998</v>
      </c>
    </row>
    <row r="46" spans="1:13" s="7" customFormat="1" ht="12" x14ac:dyDescent="0.25">
      <c r="A46" s="166" t="s">
        <v>119</v>
      </c>
      <c r="B46" s="107">
        <v>62.7</v>
      </c>
      <c r="C46" s="107">
        <v>68.5</v>
      </c>
      <c r="D46" s="107">
        <v>75.7</v>
      </c>
      <c r="E46" s="107">
        <v>75.7</v>
      </c>
      <c r="F46" s="107">
        <v>84.9</v>
      </c>
      <c r="G46" s="107">
        <v>291.39999999999998</v>
      </c>
      <c r="H46" s="107">
        <v>291.39999999999998</v>
      </c>
      <c r="I46" s="107">
        <v>297.2</v>
      </c>
      <c r="J46" s="107">
        <v>297.7</v>
      </c>
      <c r="K46" s="107">
        <v>377.7</v>
      </c>
      <c r="L46" s="107">
        <v>497.9</v>
      </c>
      <c r="M46" s="108">
        <v>755.3</v>
      </c>
    </row>
    <row r="47" spans="1:13" s="7" customFormat="1" ht="12.6" thickBot="1" x14ac:dyDescent="0.3">
      <c r="A47" s="167" t="s">
        <v>99</v>
      </c>
      <c r="B47" s="117">
        <v>144.1</v>
      </c>
      <c r="C47" s="117">
        <v>489.8</v>
      </c>
      <c r="D47" s="117">
        <v>449.2</v>
      </c>
      <c r="E47" s="117">
        <v>701.3</v>
      </c>
      <c r="F47" s="117">
        <v>835.3</v>
      </c>
      <c r="G47" s="117">
        <v>1310.8</v>
      </c>
      <c r="H47" s="117">
        <v>2291.1</v>
      </c>
      <c r="I47" s="117">
        <v>6926.7</v>
      </c>
      <c r="J47" s="117">
        <v>7208.5</v>
      </c>
      <c r="K47" s="117">
        <v>7225.9</v>
      </c>
      <c r="L47" s="117">
        <v>9343.9</v>
      </c>
      <c r="M47" s="137">
        <v>2625.6</v>
      </c>
    </row>
    <row r="48" spans="1:13" s="7" customFormat="1" ht="25.5" customHeight="1" thickTop="1" x14ac:dyDescent="0.25">
      <c r="A48" s="323" t="s">
        <v>120</v>
      </c>
      <c r="B48" s="318"/>
      <c r="C48" s="318"/>
      <c r="D48" s="318"/>
      <c r="E48" s="318"/>
      <c r="F48" s="318"/>
      <c r="G48" s="318"/>
      <c r="H48" s="318"/>
      <c r="I48" s="318"/>
      <c r="J48" s="318"/>
      <c r="K48" s="318"/>
      <c r="L48" s="318"/>
      <c r="M48" s="318"/>
    </row>
    <row r="49" spans="1:13" s="7" customFormat="1" ht="12" x14ac:dyDescent="0.25">
      <c r="A49" s="318" t="s">
        <v>121</v>
      </c>
      <c r="B49" s="318"/>
      <c r="C49" s="318"/>
      <c r="D49" s="318"/>
      <c r="E49" s="318"/>
      <c r="F49" s="318"/>
      <c r="G49" s="318"/>
      <c r="H49" s="318"/>
      <c r="I49" s="318"/>
      <c r="J49" s="318"/>
      <c r="K49" s="318"/>
      <c r="L49" s="318"/>
      <c r="M49" s="318"/>
    </row>
    <row r="50" spans="1:13" s="7" customFormat="1" ht="12" x14ac:dyDescent="0.25">
      <c r="A50" s="318" t="s">
        <v>122</v>
      </c>
      <c r="B50" s="318"/>
      <c r="C50" s="318"/>
      <c r="D50" s="318"/>
      <c r="E50" s="318"/>
      <c r="F50" s="318"/>
      <c r="G50" s="318"/>
      <c r="H50" s="318"/>
      <c r="I50" s="318"/>
      <c r="J50" s="318"/>
      <c r="K50" s="318"/>
      <c r="L50" s="318"/>
      <c r="M50" s="318"/>
    </row>
    <row r="51" spans="1:13" s="7" customFormat="1" ht="12" x14ac:dyDescent="0.25">
      <c r="A51" s="318" t="s">
        <v>123</v>
      </c>
      <c r="B51" s="318"/>
      <c r="C51" s="318"/>
      <c r="D51" s="318"/>
      <c r="E51" s="318"/>
      <c r="F51" s="318"/>
      <c r="G51" s="318"/>
      <c r="H51" s="318"/>
      <c r="I51" s="318"/>
      <c r="J51" s="318"/>
      <c r="K51" s="318"/>
      <c r="L51" s="318"/>
      <c r="M51" s="318"/>
    </row>
    <row r="52" spans="1:13" s="7" customFormat="1" ht="12" x14ac:dyDescent="0.25">
      <c r="A52" s="318" t="s">
        <v>124</v>
      </c>
      <c r="B52" s="318"/>
      <c r="C52" s="318"/>
      <c r="D52" s="318"/>
      <c r="E52" s="318"/>
      <c r="F52" s="318"/>
      <c r="G52" s="318"/>
      <c r="H52" s="318"/>
      <c r="I52" s="318"/>
      <c r="J52" s="318"/>
      <c r="K52" s="318"/>
      <c r="L52" s="318"/>
      <c r="M52" s="318"/>
    </row>
    <row r="53" spans="1:13" s="7" customFormat="1" ht="12" x14ac:dyDescent="0.25">
      <c r="A53" s="318" t="s">
        <v>125</v>
      </c>
      <c r="B53" s="318"/>
      <c r="C53" s="318"/>
      <c r="D53" s="318"/>
      <c r="E53" s="318"/>
      <c r="F53" s="318"/>
      <c r="G53" s="318"/>
      <c r="H53" s="318"/>
      <c r="I53" s="318"/>
      <c r="J53" s="318"/>
      <c r="K53" s="318"/>
      <c r="L53" s="318"/>
      <c r="M53" s="318"/>
    </row>
    <row r="54" spans="1:13" s="7" customFormat="1" ht="12" x14ac:dyDescent="0.25">
      <c r="A54" s="318" t="s">
        <v>126</v>
      </c>
      <c r="B54" s="318"/>
      <c r="C54" s="318"/>
      <c r="D54" s="318"/>
      <c r="E54" s="318"/>
      <c r="F54" s="318"/>
      <c r="G54" s="318"/>
      <c r="H54" s="318"/>
      <c r="I54" s="318"/>
      <c r="J54" s="318"/>
      <c r="K54" s="318"/>
      <c r="L54" s="318"/>
      <c r="M54" s="318"/>
    </row>
  </sheetData>
  <mergeCells count="12">
    <mergeCell ref="A54:M54"/>
    <mergeCell ref="A1:M1"/>
    <mergeCell ref="A2:M2"/>
    <mergeCell ref="A3:M3"/>
    <mergeCell ref="A4:A5"/>
    <mergeCell ref="B4:M4"/>
    <mergeCell ref="A48:M48"/>
    <mergeCell ref="A49:M49"/>
    <mergeCell ref="A50:M50"/>
    <mergeCell ref="A51:M51"/>
    <mergeCell ref="A52:M52"/>
    <mergeCell ref="A53:M53"/>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5"/>
  <sheetViews>
    <sheetView workbookViewId="0">
      <selection sqref="A1:M1"/>
    </sheetView>
  </sheetViews>
  <sheetFormatPr defaultColWidth="11" defaultRowHeight="7.8" x14ac:dyDescent="0.15"/>
  <cols>
    <col min="1" max="1" width="29.44140625" style="2" bestFit="1" customWidth="1"/>
    <col min="2" max="13" width="10.6640625" style="2" customWidth="1"/>
    <col min="14" max="256" width="11" style="2"/>
    <col min="257" max="257" width="29.44140625" style="2" bestFit="1" customWidth="1"/>
    <col min="258" max="269" width="10.6640625" style="2" customWidth="1"/>
    <col min="270" max="512" width="11" style="2"/>
    <col min="513" max="513" width="29.44140625" style="2" bestFit="1" customWidth="1"/>
    <col min="514" max="525" width="10.6640625" style="2" customWidth="1"/>
    <col min="526" max="768" width="11" style="2"/>
    <col min="769" max="769" width="29.44140625" style="2" bestFit="1" customWidth="1"/>
    <col min="770" max="781" width="10.6640625" style="2" customWidth="1"/>
    <col min="782" max="1024" width="11" style="2"/>
    <col min="1025" max="1025" width="29.44140625" style="2" bestFit="1" customWidth="1"/>
    <col min="1026" max="1037" width="10.6640625" style="2" customWidth="1"/>
    <col min="1038" max="1280" width="11" style="2"/>
    <col min="1281" max="1281" width="29.44140625" style="2" bestFit="1" customWidth="1"/>
    <col min="1282" max="1293" width="10.6640625" style="2" customWidth="1"/>
    <col min="1294" max="1536" width="11" style="2"/>
    <col min="1537" max="1537" width="29.44140625" style="2" bestFit="1" customWidth="1"/>
    <col min="1538" max="1549" width="10.6640625" style="2" customWidth="1"/>
    <col min="1550" max="1792" width="11" style="2"/>
    <col min="1793" max="1793" width="29.44140625" style="2" bestFit="1" customWidth="1"/>
    <col min="1794" max="1805" width="10.6640625" style="2" customWidth="1"/>
    <col min="1806" max="2048" width="11" style="2"/>
    <col min="2049" max="2049" width="29.44140625" style="2" bestFit="1" customWidth="1"/>
    <col min="2050" max="2061" width="10.6640625" style="2" customWidth="1"/>
    <col min="2062" max="2304" width="11" style="2"/>
    <col min="2305" max="2305" width="29.44140625" style="2" bestFit="1" customWidth="1"/>
    <col min="2306" max="2317" width="10.6640625" style="2" customWidth="1"/>
    <col min="2318" max="2560" width="11" style="2"/>
    <col min="2561" max="2561" width="29.44140625" style="2" bestFit="1" customWidth="1"/>
    <col min="2562" max="2573" width="10.6640625" style="2" customWidth="1"/>
    <col min="2574" max="2816" width="11" style="2"/>
    <col min="2817" max="2817" width="29.44140625" style="2" bestFit="1" customWidth="1"/>
    <col min="2818" max="2829" width="10.6640625" style="2" customWidth="1"/>
    <col min="2830" max="3072" width="11" style="2"/>
    <col min="3073" max="3073" width="29.44140625" style="2" bestFit="1" customWidth="1"/>
    <col min="3074" max="3085" width="10.6640625" style="2" customWidth="1"/>
    <col min="3086" max="3328" width="11" style="2"/>
    <col min="3329" max="3329" width="29.44140625" style="2" bestFit="1" customWidth="1"/>
    <col min="3330" max="3341" width="10.6640625" style="2" customWidth="1"/>
    <col min="3342" max="3584" width="11" style="2"/>
    <col min="3585" max="3585" width="29.44140625" style="2" bestFit="1" customWidth="1"/>
    <col min="3586" max="3597" width="10.6640625" style="2" customWidth="1"/>
    <col min="3598" max="3840" width="11" style="2"/>
    <col min="3841" max="3841" width="29.44140625" style="2" bestFit="1" customWidth="1"/>
    <col min="3842" max="3853" width="10.6640625" style="2" customWidth="1"/>
    <col min="3854" max="4096" width="11" style="2"/>
    <col min="4097" max="4097" width="29.44140625" style="2" bestFit="1" customWidth="1"/>
    <col min="4098" max="4109" width="10.6640625" style="2" customWidth="1"/>
    <col min="4110" max="4352" width="11" style="2"/>
    <col min="4353" max="4353" width="29.44140625" style="2" bestFit="1" customWidth="1"/>
    <col min="4354" max="4365" width="10.6640625" style="2" customWidth="1"/>
    <col min="4366" max="4608" width="11" style="2"/>
    <col min="4609" max="4609" width="29.44140625" style="2" bestFit="1" customWidth="1"/>
    <col min="4610" max="4621" width="10.6640625" style="2" customWidth="1"/>
    <col min="4622" max="4864" width="11" style="2"/>
    <col min="4865" max="4865" width="29.44140625" style="2" bestFit="1" customWidth="1"/>
    <col min="4866" max="4877" width="10.6640625" style="2" customWidth="1"/>
    <col min="4878" max="5120" width="11" style="2"/>
    <col min="5121" max="5121" width="29.44140625" style="2" bestFit="1" customWidth="1"/>
    <col min="5122" max="5133" width="10.6640625" style="2" customWidth="1"/>
    <col min="5134" max="5376" width="11" style="2"/>
    <col min="5377" max="5377" width="29.44140625" style="2" bestFit="1" customWidth="1"/>
    <col min="5378" max="5389" width="10.6640625" style="2" customWidth="1"/>
    <col min="5390" max="5632" width="11" style="2"/>
    <col min="5633" max="5633" width="29.44140625" style="2" bestFit="1" customWidth="1"/>
    <col min="5634" max="5645" width="10.6640625" style="2" customWidth="1"/>
    <col min="5646" max="5888" width="11" style="2"/>
    <col min="5889" max="5889" width="29.44140625" style="2" bestFit="1" customWidth="1"/>
    <col min="5890" max="5901" width="10.6640625" style="2" customWidth="1"/>
    <col min="5902" max="6144" width="11" style="2"/>
    <col min="6145" max="6145" width="29.44140625" style="2" bestFit="1" customWidth="1"/>
    <col min="6146" max="6157" width="10.6640625" style="2" customWidth="1"/>
    <col min="6158" max="6400" width="11" style="2"/>
    <col min="6401" max="6401" width="29.44140625" style="2" bestFit="1" customWidth="1"/>
    <col min="6402" max="6413" width="10.6640625" style="2" customWidth="1"/>
    <col min="6414" max="6656" width="11" style="2"/>
    <col min="6657" max="6657" width="29.44140625" style="2" bestFit="1" customWidth="1"/>
    <col min="6658" max="6669" width="10.6640625" style="2" customWidth="1"/>
    <col min="6670" max="6912" width="11" style="2"/>
    <col min="6913" max="6913" width="29.44140625" style="2" bestFit="1" customWidth="1"/>
    <col min="6914" max="6925" width="10.6640625" style="2" customWidth="1"/>
    <col min="6926" max="7168" width="11" style="2"/>
    <col min="7169" max="7169" width="29.44140625" style="2" bestFit="1" customWidth="1"/>
    <col min="7170" max="7181" width="10.6640625" style="2" customWidth="1"/>
    <col min="7182" max="7424" width="11" style="2"/>
    <col min="7425" max="7425" width="29.44140625" style="2" bestFit="1" customWidth="1"/>
    <col min="7426" max="7437" width="10.6640625" style="2" customWidth="1"/>
    <col min="7438" max="7680" width="11" style="2"/>
    <col min="7681" max="7681" width="29.44140625" style="2" bestFit="1" customWidth="1"/>
    <col min="7682" max="7693" width="10.6640625" style="2" customWidth="1"/>
    <col min="7694" max="7936" width="11" style="2"/>
    <col min="7937" max="7937" width="29.44140625" style="2" bestFit="1" customWidth="1"/>
    <col min="7938" max="7949" width="10.6640625" style="2" customWidth="1"/>
    <col min="7950" max="8192" width="11" style="2"/>
    <col min="8193" max="8193" width="29.44140625" style="2" bestFit="1" customWidth="1"/>
    <col min="8194" max="8205" width="10.6640625" style="2" customWidth="1"/>
    <col min="8206" max="8448" width="11" style="2"/>
    <col min="8449" max="8449" width="29.44140625" style="2" bestFit="1" customWidth="1"/>
    <col min="8450" max="8461" width="10.6640625" style="2" customWidth="1"/>
    <col min="8462" max="8704" width="11" style="2"/>
    <col min="8705" max="8705" width="29.44140625" style="2" bestFit="1" customWidth="1"/>
    <col min="8706" max="8717" width="10.6640625" style="2" customWidth="1"/>
    <col min="8718" max="8960" width="11" style="2"/>
    <col min="8961" max="8961" width="29.44140625" style="2" bestFit="1" customWidth="1"/>
    <col min="8962" max="8973" width="10.6640625" style="2" customWidth="1"/>
    <col min="8974" max="9216" width="11" style="2"/>
    <col min="9217" max="9217" width="29.44140625" style="2" bestFit="1" customWidth="1"/>
    <col min="9218" max="9229" width="10.6640625" style="2" customWidth="1"/>
    <col min="9230" max="9472" width="11" style="2"/>
    <col min="9473" max="9473" width="29.44140625" style="2" bestFit="1" customWidth="1"/>
    <col min="9474" max="9485" width="10.6640625" style="2" customWidth="1"/>
    <col min="9486" max="9728" width="11" style="2"/>
    <col min="9729" max="9729" width="29.44140625" style="2" bestFit="1" customWidth="1"/>
    <col min="9730" max="9741" width="10.6640625" style="2" customWidth="1"/>
    <col min="9742" max="9984" width="11" style="2"/>
    <col min="9985" max="9985" width="29.44140625" style="2" bestFit="1" customWidth="1"/>
    <col min="9986" max="9997" width="10.6640625" style="2" customWidth="1"/>
    <col min="9998" max="10240" width="11" style="2"/>
    <col min="10241" max="10241" width="29.44140625" style="2" bestFit="1" customWidth="1"/>
    <col min="10242" max="10253" width="10.6640625" style="2" customWidth="1"/>
    <col min="10254" max="10496" width="11" style="2"/>
    <col min="10497" max="10497" width="29.44140625" style="2" bestFit="1" customWidth="1"/>
    <col min="10498" max="10509" width="10.6640625" style="2" customWidth="1"/>
    <col min="10510" max="10752" width="11" style="2"/>
    <col min="10753" max="10753" width="29.44140625" style="2" bestFit="1" customWidth="1"/>
    <col min="10754" max="10765" width="10.6640625" style="2" customWidth="1"/>
    <col min="10766" max="11008" width="11" style="2"/>
    <col min="11009" max="11009" width="29.44140625" style="2" bestFit="1" customWidth="1"/>
    <col min="11010" max="11021" width="10.6640625" style="2" customWidth="1"/>
    <col min="11022" max="11264" width="11" style="2"/>
    <col min="11265" max="11265" width="29.44140625" style="2" bestFit="1" customWidth="1"/>
    <col min="11266" max="11277" width="10.6640625" style="2" customWidth="1"/>
    <col min="11278" max="11520" width="11" style="2"/>
    <col min="11521" max="11521" width="29.44140625" style="2" bestFit="1" customWidth="1"/>
    <col min="11522" max="11533" width="10.6640625" style="2" customWidth="1"/>
    <col min="11534" max="11776" width="11" style="2"/>
    <col min="11777" max="11777" width="29.44140625" style="2" bestFit="1" customWidth="1"/>
    <col min="11778" max="11789" width="10.6640625" style="2" customWidth="1"/>
    <col min="11790" max="12032" width="11" style="2"/>
    <col min="12033" max="12033" width="29.44140625" style="2" bestFit="1" customWidth="1"/>
    <col min="12034" max="12045" width="10.6640625" style="2" customWidth="1"/>
    <col min="12046" max="12288" width="11" style="2"/>
    <col min="12289" max="12289" width="29.44140625" style="2" bestFit="1" customWidth="1"/>
    <col min="12290" max="12301" width="10.6640625" style="2" customWidth="1"/>
    <col min="12302" max="12544" width="11" style="2"/>
    <col min="12545" max="12545" width="29.44140625" style="2" bestFit="1" customWidth="1"/>
    <col min="12546" max="12557" width="10.6640625" style="2" customWidth="1"/>
    <col min="12558" max="12800" width="11" style="2"/>
    <col min="12801" max="12801" width="29.44140625" style="2" bestFit="1" customWidth="1"/>
    <col min="12802" max="12813" width="10.6640625" style="2" customWidth="1"/>
    <col min="12814" max="13056" width="11" style="2"/>
    <col min="13057" max="13057" width="29.44140625" style="2" bestFit="1" customWidth="1"/>
    <col min="13058" max="13069" width="10.6640625" style="2" customWidth="1"/>
    <col min="13070" max="13312" width="11" style="2"/>
    <col min="13313" max="13313" width="29.44140625" style="2" bestFit="1" customWidth="1"/>
    <col min="13314" max="13325" width="10.6640625" style="2" customWidth="1"/>
    <col min="13326" max="13568" width="11" style="2"/>
    <col min="13569" max="13569" width="29.44140625" style="2" bestFit="1" customWidth="1"/>
    <col min="13570" max="13581" width="10.6640625" style="2" customWidth="1"/>
    <col min="13582" max="13824" width="11" style="2"/>
    <col min="13825" max="13825" width="29.44140625" style="2" bestFit="1" customWidth="1"/>
    <col min="13826" max="13837" width="10.6640625" style="2" customWidth="1"/>
    <col min="13838" max="14080" width="11" style="2"/>
    <col min="14081" max="14081" width="29.44140625" style="2" bestFit="1" customWidth="1"/>
    <col min="14082" max="14093" width="10.6640625" style="2" customWidth="1"/>
    <col min="14094" max="14336" width="11" style="2"/>
    <col min="14337" max="14337" width="29.44140625" style="2" bestFit="1" customWidth="1"/>
    <col min="14338" max="14349" width="10.6640625" style="2" customWidth="1"/>
    <col min="14350" max="14592" width="11" style="2"/>
    <col min="14593" max="14593" width="29.44140625" style="2" bestFit="1" customWidth="1"/>
    <col min="14594" max="14605" width="10.6640625" style="2" customWidth="1"/>
    <col min="14606" max="14848" width="11" style="2"/>
    <col min="14849" max="14849" width="29.44140625" style="2" bestFit="1" customWidth="1"/>
    <col min="14850" max="14861" width="10.6640625" style="2" customWidth="1"/>
    <col min="14862" max="15104" width="11" style="2"/>
    <col min="15105" max="15105" width="29.44140625" style="2" bestFit="1" customWidth="1"/>
    <col min="15106" max="15117" width="10.6640625" style="2" customWidth="1"/>
    <col min="15118" max="15360" width="11" style="2"/>
    <col min="15361" max="15361" width="29.44140625" style="2" bestFit="1" customWidth="1"/>
    <col min="15362" max="15373" width="10.6640625" style="2" customWidth="1"/>
    <col min="15374" max="15616" width="11" style="2"/>
    <col min="15617" max="15617" width="29.44140625" style="2" bestFit="1" customWidth="1"/>
    <col min="15618" max="15629" width="10.6640625" style="2" customWidth="1"/>
    <col min="15630" max="15872" width="11" style="2"/>
    <col min="15873" max="15873" width="29.44140625" style="2" bestFit="1" customWidth="1"/>
    <col min="15874" max="15885" width="10.6640625" style="2" customWidth="1"/>
    <col min="15886" max="16128" width="11" style="2"/>
    <col min="16129" max="16129" width="29.44140625" style="2" bestFit="1" customWidth="1"/>
    <col min="16130" max="16141" width="10.6640625" style="2" customWidth="1"/>
    <col min="16142" max="16384" width="11" style="2"/>
  </cols>
  <sheetData>
    <row r="1" spans="1:13" s="138" customFormat="1" ht="22.8" x14ac:dyDescent="0.4">
      <c r="A1" s="319" t="s">
        <v>158</v>
      </c>
      <c r="B1" s="319"/>
      <c r="C1" s="319"/>
      <c r="D1" s="319"/>
      <c r="E1" s="319"/>
      <c r="F1" s="319"/>
      <c r="G1" s="319"/>
      <c r="H1" s="319"/>
      <c r="I1" s="319"/>
      <c r="J1" s="319"/>
      <c r="K1" s="319"/>
      <c r="L1" s="319"/>
      <c r="M1" s="319"/>
    </row>
    <row r="2" spans="1:13" ht="12.15" customHeight="1" x14ac:dyDescent="0.3">
      <c r="A2" s="314"/>
      <c r="B2" s="314"/>
      <c r="C2" s="314"/>
      <c r="D2" s="314"/>
      <c r="E2" s="314"/>
      <c r="F2" s="314"/>
      <c r="G2" s="314"/>
      <c r="H2" s="314"/>
      <c r="I2" s="314"/>
      <c r="J2" s="314"/>
      <c r="K2" s="314"/>
      <c r="L2" s="314"/>
      <c r="M2" s="314"/>
    </row>
    <row r="3" spans="1:13" s="7" customFormat="1" ht="12.15" customHeight="1" thickBot="1" x14ac:dyDescent="0.3">
      <c r="A3" s="320" t="s">
        <v>0</v>
      </c>
      <c r="B3" s="320"/>
      <c r="C3" s="320"/>
      <c r="D3" s="320"/>
      <c r="E3" s="320"/>
      <c r="F3" s="320"/>
      <c r="G3" s="320"/>
      <c r="H3" s="320"/>
      <c r="I3" s="320"/>
      <c r="J3" s="320"/>
      <c r="K3" s="320"/>
      <c r="L3" s="320"/>
      <c r="M3" s="320"/>
    </row>
    <row r="4" spans="1:13" s="3" customFormat="1" ht="12" thickTop="1" x14ac:dyDescent="0.2">
      <c r="A4" s="321" t="s">
        <v>1</v>
      </c>
      <c r="B4" s="294" t="s">
        <v>127</v>
      </c>
      <c r="C4" s="294"/>
      <c r="D4" s="294"/>
      <c r="E4" s="294"/>
      <c r="F4" s="294"/>
      <c r="G4" s="294"/>
      <c r="H4" s="294"/>
      <c r="I4" s="294"/>
      <c r="J4" s="294"/>
      <c r="K4" s="294"/>
      <c r="L4" s="294"/>
      <c r="M4" s="295"/>
    </row>
    <row r="5" spans="1:13" s="3" customFormat="1" ht="11.25" customHeight="1" x14ac:dyDescent="0.2">
      <c r="A5" s="322"/>
      <c r="B5" s="139" t="s">
        <v>6</v>
      </c>
      <c r="C5" s="139" t="s">
        <v>7</v>
      </c>
      <c r="D5" s="139" t="s">
        <v>8</v>
      </c>
      <c r="E5" s="139" t="s">
        <v>9</v>
      </c>
      <c r="F5" s="139" t="s">
        <v>10</v>
      </c>
      <c r="G5" s="139" t="s">
        <v>11</v>
      </c>
      <c r="H5" s="139" t="s">
        <v>12</v>
      </c>
      <c r="I5" s="140" t="s">
        <v>13</v>
      </c>
      <c r="J5" s="139" t="s">
        <v>14</v>
      </c>
      <c r="K5" s="139" t="s">
        <v>15</v>
      </c>
      <c r="L5" s="139" t="s">
        <v>16</v>
      </c>
      <c r="M5" s="95" t="s">
        <v>17</v>
      </c>
    </row>
    <row r="6" spans="1:13" s="3" customFormat="1" ht="9.9" customHeight="1" x14ac:dyDescent="0.2">
      <c r="A6" s="75" t="s">
        <v>104</v>
      </c>
      <c r="B6" s="29">
        <v>6400.3</v>
      </c>
      <c r="C6" s="29">
        <v>19498.5</v>
      </c>
      <c r="D6" s="29">
        <v>56971.9</v>
      </c>
      <c r="E6" s="29">
        <v>73688.900000000009</v>
      </c>
      <c r="F6" s="29">
        <v>94502.099999999991</v>
      </c>
      <c r="G6" s="29">
        <v>134277.29999999999</v>
      </c>
      <c r="H6" s="29">
        <v>169648.541</v>
      </c>
      <c r="I6" s="29">
        <v>190456.80000000002</v>
      </c>
      <c r="J6" s="29">
        <v>227826.6</v>
      </c>
      <c r="K6" s="29">
        <v>265276.40000000002</v>
      </c>
      <c r="L6" s="29">
        <v>306507.09999999998</v>
      </c>
      <c r="M6" s="30">
        <v>392594.60000000003</v>
      </c>
    </row>
    <row r="7" spans="1:13" s="7" customFormat="1" ht="9.9" customHeight="1" x14ac:dyDescent="0.25">
      <c r="A7" s="79" t="s">
        <v>50</v>
      </c>
      <c r="B7" s="16">
        <v>4817.3</v>
      </c>
      <c r="C7" s="16">
        <v>19081.5</v>
      </c>
      <c r="D7" s="16">
        <v>54449.1</v>
      </c>
      <c r="E7" s="16">
        <v>67775.8</v>
      </c>
      <c r="F7" s="16">
        <v>82997.599999999991</v>
      </c>
      <c r="G7" s="16">
        <v>110652.49999999999</v>
      </c>
      <c r="H7" s="16">
        <v>141105.56099999999</v>
      </c>
      <c r="I7" s="16">
        <v>156551.20000000001</v>
      </c>
      <c r="J7" s="16">
        <v>186084.69999999998</v>
      </c>
      <c r="K7" s="16">
        <v>213960.5</v>
      </c>
      <c r="L7" s="16">
        <v>240368.09999999998</v>
      </c>
      <c r="M7" s="106">
        <v>287088.3</v>
      </c>
    </row>
    <row r="8" spans="1:13" s="7" customFormat="1" ht="9.9" customHeight="1" x14ac:dyDescent="0.25">
      <c r="A8" s="79" t="s">
        <v>51</v>
      </c>
      <c r="B8" s="16">
        <v>142.4</v>
      </c>
      <c r="C8" s="16">
        <v>417</v>
      </c>
      <c r="D8" s="16">
        <v>2156.8999999999996</v>
      </c>
      <c r="E8" s="16">
        <v>3917.2999999999997</v>
      </c>
      <c r="F8" s="16">
        <v>5869.0999999999995</v>
      </c>
      <c r="G8" s="16">
        <v>9277.7000000000007</v>
      </c>
      <c r="H8" s="16">
        <v>13112.695</v>
      </c>
      <c r="I8" s="16">
        <v>16296.2</v>
      </c>
      <c r="J8" s="16">
        <v>22937.200000000001</v>
      </c>
      <c r="K8" s="16">
        <v>30663.600000000002</v>
      </c>
      <c r="L8" s="16">
        <v>36361.299999999996</v>
      </c>
      <c r="M8" s="106">
        <v>51512.600000000006</v>
      </c>
    </row>
    <row r="9" spans="1:13" s="7" customFormat="1" ht="9.9" customHeight="1" x14ac:dyDescent="0.25">
      <c r="A9" s="79" t="s">
        <v>105</v>
      </c>
      <c r="B9" s="16">
        <v>142.4</v>
      </c>
      <c r="C9" s="16">
        <v>400.6</v>
      </c>
      <c r="D9" s="16">
        <v>1862.1999999999998</v>
      </c>
      <c r="E9" s="16">
        <v>3417.3999999999996</v>
      </c>
      <c r="F9" s="16">
        <v>5245.9</v>
      </c>
      <c r="G9" s="16">
        <v>8133</v>
      </c>
      <c r="H9" s="16">
        <v>11554.392</v>
      </c>
      <c r="I9" s="16">
        <v>14232.9</v>
      </c>
      <c r="J9" s="16">
        <v>20332.400000000001</v>
      </c>
      <c r="K9" s="16">
        <v>26773.4</v>
      </c>
      <c r="L9" s="16">
        <v>31854.999999999996</v>
      </c>
      <c r="M9" s="106">
        <v>45317.700000000004</v>
      </c>
    </row>
    <row r="10" spans="1:13" s="7" customFormat="1" ht="9.9" customHeight="1" x14ac:dyDescent="0.25">
      <c r="A10" s="79" t="s">
        <v>106</v>
      </c>
      <c r="B10" s="16">
        <v>0</v>
      </c>
      <c r="C10" s="16">
        <v>16.399999999999999</v>
      </c>
      <c r="D10" s="16">
        <v>294.7</v>
      </c>
      <c r="E10" s="16">
        <v>499.9</v>
      </c>
      <c r="F10" s="16">
        <v>623.20000000000005</v>
      </c>
      <c r="G10" s="16">
        <v>1144.7</v>
      </c>
      <c r="H10" s="16">
        <v>1558.3029999999999</v>
      </c>
      <c r="I10" s="16">
        <v>2063.3000000000002</v>
      </c>
      <c r="J10" s="16">
        <v>2604.8000000000002</v>
      </c>
      <c r="K10" s="16">
        <v>3890.2</v>
      </c>
      <c r="L10" s="16">
        <v>4506.3</v>
      </c>
      <c r="M10" s="106">
        <v>6194.9</v>
      </c>
    </row>
    <row r="11" spans="1:13" s="3" customFormat="1" ht="9.9" customHeight="1" x14ac:dyDescent="0.2">
      <c r="A11" s="75" t="s">
        <v>107</v>
      </c>
      <c r="B11" s="29">
        <v>1440.6</v>
      </c>
      <c r="C11" s="29">
        <v>0</v>
      </c>
      <c r="D11" s="29">
        <v>365.9</v>
      </c>
      <c r="E11" s="29">
        <v>1995.8</v>
      </c>
      <c r="F11" s="29">
        <v>5635.4</v>
      </c>
      <c r="G11" s="29">
        <v>14347.099999999999</v>
      </c>
      <c r="H11" s="29">
        <v>15430.285</v>
      </c>
      <c r="I11" s="29">
        <v>17609.400000000001</v>
      </c>
      <c r="J11" s="29">
        <v>18804.7</v>
      </c>
      <c r="K11" s="29">
        <v>20652.3</v>
      </c>
      <c r="L11" s="29">
        <v>29777.699999999997</v>
      </c>
      <c r="M11" s="30">
        <v>53993.7</v>
      </c>
    </row>
    <row r="12" spans="1:13" s="7" customFormat="1" ht="9.9" customHeight="1" x14ac:dyDescent="0.25">
      <c r="A12" s="79" t="s">
        <v>105</v>
      </c>
      <c r="B12" s="16">
        <v>1440.6</v>
      </c>
      <c r="C12" s="16">
        <v>0</v>
      </c>
      <c r="D12" s="16">
        <v>365.9</v>
      </c>
      <c r="E12" s="16">
        <v>1995.8</v>
      </c>
      <c r="F12" s="16">
        <v>5635.4</v>
      </c>
      <c r="G12" s="16">
        <v>14213.8</v>
      </c>
      <c r="H12" s="16">
        <v>15296.951999999999</v>
      </c>
      <c r="I12" s="16">
        <v>17342.7</v>
      </c>
      <c r="J12" s="16">
        <v>18538</v>
      </c>
      <c r="K12" s="16">
        <v>20226</v>
      </c>
      <c r="L12" s="16">
        <v>29218.1</v>
      </c>
      <c r="M12" s="106">
        <v>53434.1</v>
      </c>
    </row>
    <row r="13" spans="1:13" s="7" customFormat="1" ht="9.9" customHeight="1" x14ac:dyDescent="0.25">
      <c r="A13" s="141" t="s">
        <v>106</v>
      </c>
      <c r="B13" s="142">
        <v>0</v>
      </c>
      <c r="C13" s="142">
        <v>0</v>
      </c>
      <c r="D13" s="142">
        <v>0</v>
      </c>
      <c r="E13" s="142">
        <v>0</v>
      </c>
      <c r="F13" s="142">
        <v>0</v>
      </c>
      <c r="G13" s="142">
        <v>133.30000000000001</v>
      </c>
      <c r="H13" s="142">
        <v>133.333</v>
      </c>
      <c r="I13" s="142">
        <v>266.7</v>
      </c>
      <c r="J13" s="142">
        <v>266.7</v>
      </c>
      <c r="K13" s="142">
        <v>426.29999999999995</v>
      </c>
      <c r="L13" s="142">
        <v>559.6</v>
      </c>
      <c r="M13" s="143">
        <v>559.6</v>
      </c>
    </row>
    <row r="14" spans="1:13" s="7" customFormat="1" ht="9.9" customHeight="1" x14ac:dyDescent="0.25">
      <c r="A14" s="79" t="s">
        <v>108</v>
      </c>
      <c r="B14" s="16">
        <v>0</v>
      </c>
      <c r="C14" s="16">
        <v>0</v>
      </c>
      <c r="D14" s="16">
        <v>0</v>
      </c>
      <c r="E14" s="16">
        <v>0</v>
      </c>
      <c r="F14" s="16">
        <v>0</v>
      </c>
      <c r="G14" s="16">
        <v>0</v>
      </c>
      <c r="H14" s="16">
        <v>0</v>
      </c>
      <c r="I14" s="16">
        <v>0</v>
      </c>
      <c r="J14" s="16">
        <v>0</v>
      </c>
      <c r="K14" s="16">
        <v>0</v>
      </c>
      <c r="L14" s="16">
        <v>0</v>
      </c>
      <c r="M14" s="106">
        <v>0</v>
      </c>
    </row>
    <row r="15" spans="1:13" s="7" customFormat="1" ht="9.9" customHeight="1" x14ac:dyDescent="0.25">
      <c r="A15" s="79" t="s">
        <v>50</v>
      </c>
      <c r="B15" s="16">
        <v>0</v>
      </c>
      <c r="C15" s="16">
        <v>0</v>
      </c>
      <c r="D15" s="16">
        <v>0</v>
      </c>
      <c r="E15" s="16">
        <v>0</v>
      </c>
      <c r="F15" s="16">
        <v>0</v>
      </c>
      <c r="G15" s="16">
        <v>0</v>
      </c>
      <c r="H15" s="16">
        <v>0</v>
      </c>
      <c r="I15" s="16">
        <v>0</v>
      </c>
      <c r="J15" s="16">
        <v>0</v>
      </c>
      <c r="K15" s="16">
        <v>0</v>
      </c>
      <c r="L15" s="16">
        <v>0</v>
      </c>
      <c r="M15" s="106">
        <v>0</v>
      </c>
    </row>
    <row r="16" spans="1:13" s="7" customFormat="1" ht="9.9" customHeight="1" x14ac:dyDescent="0.25">
      <c r="A16" s="79" t="s">
        <v>51</v>
      </c>
      <c r="B16" s="16">
        <v>0</v>
      </c>
      <c r="C16" s="16">
        <v>0</v>
      </c>
      <c r="D16" s="16">
        <v>0</v>
      </c>
      <c r="E16" s="16">
        <v>0</v>
      </c>
      <c r="F16" s="16">
        <v>0</v>
      </c>
      <c r="G16" s="16">
        <v>0</v>
      </c>
      <c r="H16" s="16">
        <v>0</v>
      </c>
      <c r="I16" s="16">
        <v>0</v>
      </c>
      <c r="J16" s="16">
        <v>0</v>
      </c>
      <c r="K16" s="16">
        <v>0</v>
      </c>
      <c r="L16" s="16">
        <v>0</v>
      </c>
      <c r="M16" s="106">
        <v>0</v>
      </c>
    </row>
    <row r="17" spans="1:13" s="7" customFormat="1" ht="9.9" customHeight="1" x14ac:dyDescent="0.25">
      <c r="A17" s="141" t="s">
        <v>109</v>
      </c>
      <c r="B17" s="142">
        <v>0</v>
      </c>
      <c r="C17" s="142">
        <v>0</v>
      </c>
      <c r="D17" s="142">
        <v>0</v>
      </c>
      <c r="E17" s="142">
        <v>0</v>
      </c>
      <c r="F17" s="142">
        <v>0</v>
      </c>
      <c r="G17" s="142">
        <v>0</v>
      </c>
      <c r="H17" s="142">
        <v>0</v>
      </c>
      <c r="I17" s="142">
        <v>0</v>
      </c>
      <c r="J17" s="142">
        <v>0</v>
      </c>
      <c r="K17" s="142">
        <v>0</v>
      </c>
      <c r="L17" s="142">
        <v>0</v>
      </c>
      <c r="M17" s="143">
        <v>0</v>
      </c>
    </row>
    <row r="18" spans="1:13" s="3" customFormat="1" ht="9.9" customHeight="1" x14ac:dyDescent="0.2">
      <c r="A18" s="75" t="s">
        <v>79</v>
      </c>
      <c r="B18" s="29">
        <v>6400.3</v>
      </c>
      <c r="C18" s="29">
        <v>19498.5</v>
      </c>
      <c r="D18" s="29">
        <v>56971.9</v>
      </c>
      <c r="E18" s="29">
        <v>73688.900000000009</v>
      </c>
      <c r="F18" s="29">
        <v>94502.1</v>
      </c>
      <c r="G18" s="29">
        <v>134277.29999999999</v>
      </c>
      <c r="H18" s="29">
        <v>169648.54100000003</v>
      </c>
      <c r="I18" s="29">
        <v>190456.80000000002</v>
      </c>
      <c r="J18" s="29">
        <v>227826.60000000003</v>
      </c>
      <c r="K18" s="29">
        <v>265276.40000000002</v>
      </c>
      <c r="L18" s="29">
        <v>306507.10000000003</v>
      </c>
      <c r="M18" s="30">
        <v>392594.6</v>
      </c>
    </row>
    <row r="19" spans="1:13" s="3" customFormat="1" ht="9.9" customHeight="1" x14ac:dyDescent="0.2">
      <c r="A19" s="79" t="s">
        <v>50</v>
      </c>
      <c r="B19" s="16">
        <v>4817.3</v>
      </c>
      <c r="C19" s="16">
        <v>19081.5</v>
      </c>
      <c r="D19" s="16">
        <v>54449.1</v>
      </c>
      <c r="E19" s="16">
        <v>67775.8</v>
      </c>
      <c r="F19" s="16">
        <v>82997.600000000006</v>
      </c>
      <c r="G19" s="16">
        <v>110652.5</v>
      </c>
      <c r="H19" s="16">
        <v>141105.56100000002</v>
      </c>
      <c r="I19" s="16">
        <v>156551.20000000001</v>
      </c>
      <c r="J19" s="16">
        <v>186084.7</v>
      </c>
      <c r="K19" s="16">
        <v>213960.5</v>
      </c>
      <c r="L19" s="16">
        <v>240368.1</v>
      </c>
      <c r="M19" s="106">
        <v>287088.3</v>
      </c>
    </row>
    <row r="20" spans="1:13" s="3" customFormat="1" ht="9.9" customHeight="1" x14ac:dyDescent="0.2">
      <c r="A20" s="79" t="s">
        <v>51</v>
      </c>
      <c r="B20" s="16">
        <v>142.4</v>
      </c>
      <c r="C20" s="16">
        <v>417</v>
      </c>
      <c r="D20" s="16">
        <v>2156.9</v>
      </c>
      <c r="E20" s="16">
        <v>3917.3</v>
      </c>
      <c r="F20" s="16">
        <v>5869.1</v>
      </c>
      <c r="G20" s="16">
        <v>9277.7000000000007</v>
      </c>
      <c r="H20" s="16">
        <v>13112.695</v>
      </c>
      <c r="I20" s="16">
        <v>16296.2</v>
      </c>
      <c r="J20" s="16">
        <v>22937.200000000001</v>
      </c>
      <c r="K20" s="16">
        <v>30663.599999999999</v>
      </c>
      <c r="L20" s="16">
        <v>36361.300000000003</v>
      </c>
      <c r="M20" s="106">
        <v>51512.6</v>
      </c>
    </row>
    <row r="21" spans="1:13" s="7" customFormat="1" ht="9.9" customHeight="1" x14ac:dyDescent="0.25">
      <c r="A21" s="141" t="s">
        <v>80</v>
      </c>
      <c r="B21" s="142">
        <v>1440.6</v>
      </c>
      <c r="C21" s="142">
        <v>0</v>
      </c>
      <c r="D21" s="142">
        <v>365.9</v>
      </c>
      <c r="E21" s="142">
        <v>1995.8</v>
      </c>
      <c r="F21" s="142">
        <v>5635.4</v>
      </c>
      <c r="G21" s="142">
        <v>14347.1</v>
      </c>
      <c r="H21" s="142">
        <v>15430.285</v>
      </c>
      <c r="I21" s="142">
        <v>17609.400000000001</v>
      </c>
      <c r="J21" s="142">
        <v>18804.7</v>
      </c>
      <c r="K21" s="142">
        <v>20652.3</v>
      </c>
      <c r="L21" s="142">
        <v>29777.7</v>
      </c>
      <c r="M21" s="143">
        <v>53993.7</v>
      </c>
    </row>
    <row r="22" spans="1:13" s="7" customFormat="1" ht="9.9" customHeight="1" x14ac:dyDescent="0.25">
      <c r="A22" s="75" t="s">
        <v>81</v>
      </c>
      <c r="B22" s="29">
        <v>210.1</v>
      </c>
      <c r="C22" s="29">
        <v>210.1</v>
      </c>
      <c r="D22" s="29">
        <v>136</v>
      </c>
      <c r="E22" s="29">
        <v>136</v>
      </c>
      <c r="F22" s="29">
        <v>138.39999999999998</v>
      </c>
      <c r="G22" s="29">
        <v>138.39999999999998</v>
      </c>
      <c r="H22" s="29">
        <v>138.39999999999998</v>
      </c>
      <c r="I22" s="29">
        <v>138.39999999999998</v>
      </c>
      <c r="J22" s="29">
        <v>138.4</v>
      </c>
      <c r="K22" s="29">
        <v>138.39999999999998</v>
      </c>
      <c r="L22" s="29">
        <v>138.39999999999998</v>
      </c>
      <c r="M22" s="30">
        <v>138.39999999999998</v>
      </c>
    </row>
    <row r="23" spans="1:13" s="7" customFormat="1" ht="9.9" customHeight="1" x14ac:dyDescent="0.25">
      <c r="A23" s="79" t="s">
        <v>110</v>
      </c>
      <c r="B23" s="16">
        <v>40.6</v>
      </c>
      <c r="C23" s="16">
        <v>40.6</v>
      </c>
      <c r="D23" s="16">
        <v>9.1999999999999993</v>
      </c>
      <c r="E23" s="16">
        <v>9.1999999999999993</v>
      </c>
      <c r="F23" s="16">
        <v>9.1999999999999993</v>
      </c>
      <c r="G23" s="16">
        <v>9.1999999999999993</v>
      </c>
      <c r="H23" s="16">
        <v>9.1999999999999993</v>
      </c>
      <c r="I23" s="16">
        <v>9.1999999999999993</v>
      </c>
      <c r="J23" s="16">
        <v>9.1999999999999993</v>
      </c>
      <c r="K23" s="16">
        <v>9.1999999999999993</v>
      </c>
      <c r="L23" s="16">
        <v>9.1999999999999993</v>
      </c>
      <c r="M23" s="106">
        <v>9.1999999999999993</v>
      </c>
    </row>
    <row r="24" spans="1:13" s="7" customFormat="1" ht="9.9" customHeight="1" x14ac:dyDescent="0.25">
      <c r="A24" s="127" t="s">
        <v>111</v>
      </c>
      <c r="B24" s="16">
        <v>169.5</v>
      </c>
      <c r="C24" s="16">
        <v>169.5</v>
      </c>
      <c r="D24" s="16">
        <v>126.8</v>
      </c>
      <c r="E24" s="16">
        <v>126.8</v>
      </c>
      <c r="F24" s="16">
        <v>129.19999999999999</v>
      </c>
      <c r="G24" s="16">
        <v>129.19999999999999</v>
      </c>
      <c r="H24" s="16">
        <v>129.19999999999999</v>
      </c>
      <c r="I24" s="16">
        <v>129.19999999999999</v>
      </c>
      <c r="J24" s="16">
        <v>129.19999999999999</v>
      </c>
      <c r="K24" s="16">
        <v>129.19999999999999</v>
      </c>
      <c r="L24" s="16">
        <v>129.19999999999999</v>
      </c>
      <c r="M24" s="106">
        <v>129.19999999999999</v>
      </c>
    </row>
    <row r="25" spans="1:13" s="7" customFormat="1" ht="9.9" customHeight="1" x14ac:dyDescent="0.25">
      <c r="A25" s="146" t="s">
        <v>112</v>
      </c>
      <c r="B25" s="142">
        <v>0</v>
      </c>
      <c r="C25" s="142">
        <v>0</v>
      </c>
      <c r="D25" s="142">
        <v>0</v>
      </c>
      <c r="E25" s="142">
        <v>0</v>
      </c>
      <c r="F25" s="142">
        <v>0</v>
      </c>
      <c r="G25" s="142">
        <v>0</v>
      </c>
      <c r="H25" s="142">
        <v>0</v>
      </c>
      <c r="I25" s="142">
        <v>0</v>
      </c>
      <c r="J25" s="142">
        <v>0</v>
      </c>
      <c r="K25" s="142">
        <v>0</v>
      </c>
      <c r="L25" s="142">
        <v>0</v>
      </c>
      <c r="M25" s="143">
        <v>0</v>
      </c>
    </row>
    <row r="26" spans="1:13" s="7" customFormat="1" ht="9.9" customHeight="1" x14ac:dyDescent="0.25">
      <c r="A26" s="147" t="s">
        <v>113</v>
      </c>
      <c r="B26" s="148">
        <v>6610.4</v>
      </c>
      <c r="C26" s="148">
        <v>19708.599999999999</v>
      </c>
      <c r="D26" s="148">
        <v>57107.9</v>
      </c>
      <c r="E26" s="148">
        <v>73824.900000000009</v>
      </c>
      <c r="F26" s="148">
        <v>94640.5</v>
      </c>
      <c r="G26" s="148">
        <v>134415.69999999998</v>
      </c>
      <c r="H26" s="148">
        <v>169786.94100000002</v>
      </c>
      <c r="I26" s="148">
        <v>190595.20000000001</v>
      </c>
      <c r="J26" s="148">
        <v>227965.00000000003</v>
      </c>
      <c r="K26" s="148">
        <v>265414.80000000005</v>
      </c>
      <c r="L26" s="148">
        <v>306645.50000000006</v>
      </c>
      <c r="M26" s="149">
        <v>392733</v>
      </c>
    </row>
    <row r="27" spans="1:13" s="7" customFormat="1" ht="9.9" customHeight="1" x14ac:dyDescent="0.25">
      <c r="A27" s="147" t="s">
        <v>82</v>
      </c>
      <c r="B27" s="148">
        <v>28736.5</v>
      </c>
      <c r="C27" s="148">
        <v>55146.80000000001</v>
      </c>
      <c r="D27" s="148">
        <v>89729.099999999991</v>
      </c>
      <c r="E27" s="148">
        <v>110964.79999999999</v>
      </c>
      <c r="F27" s="148">
        <v>133049.79999999999</v>
      </c>
      <c r="G27" s="148">
        <v>190517.2</v>
      </c>
      <c r="H27" s="148">
        <v>219459.12466440003</v>
      </c>
      <c r="I27" s="148">
        <v>248623.4</v>
      </c>
      <c r="J27" s="148">
        <v>289930.69999999995</v>
      </c>
      <c r="K27" s="148">
        <v>323988.80000000005</v>
      </c>
      <c r="L27" s="148">
        <v>360335.00000000012</v>
      </c>
      <c r="M27" s="149">
        <v>403658.5</v>
      </c>
    </row>
    <row r="28" spans="1:13" s="7" customFormat="1" ht="9.9" customHeight="1" x14ac:dyDescent="0.25">
      <c r="A28" s="75" t="s">
        <v>83</v>
      </c>
      <c r="B28" s="16">
        <v>27596.400000000001</v>
      </c>
      <c r="C28" s="16">
        <v>52605.4</v>
      </c>
      <c r="D28" s="16">
        <v>85822.400000000009</v>
      </c>
      <c r="E28" s="16">
        <v>107576.7</v>
      </c>
      <c r="F28" s="150">
        <v>129428.7</v>
      </c>
      <c r="G28" s="16">
        <v>185006.5</v>
      </c>
      <c r="H28" s="16">
        <v>212295.72447130003</v>
      </c>
      <c r="I28" s="16">
        <v>240105.60000000001</v>
      </c>
      <c r="J28" s="16">
        <v>280548.8</v>
      </c>
      <c r="K28" s="16">
        <v>312207.80000000005</v>
      </c>
      <c r="L28" s="16">
        <v>341892.70000000007</v>
      </c>
      <c r="M28" s="106">
        <v>393786</v>
      </c>
    </row>
    <row r="29" spans="1:13" s="7" customFormat="1" ht="9.9" customHeight="1" x14ac:dyDescent="0.25">
      <c r="A29" s="79" t="s">
        <v>23</v>
      </c>
      <c r="B29" s="16">
        <v>24678.5</v>
      </c>
      <c r="C29" s="16">
        <v>45357</v>
      </c>
      <c r="D29" s="16">
        <v>72432.600000000006</v>
      </c>
      <c r="E29" s="16">
        <v>94318.9</v>
      </c>
      <c r="F29" s="16">
        <v>114506</v>
      </c>
      <c r="G29" s="16">
        <v>163444.29999999999</v>
      </c>
      <c r="H29" s="16">
        <v>188907.77231300002</v>
      </c>
      <c r="I29" s="16">
        <v>212591.7</v>
      </c>
      <c r="J29" s="16">
        <v>252412.59999999998</v>
      </c>
      <c r="K29" s="16">
        <v>280041.90000000002</v>
      </c>
      <c r="L29" s="16">
        <v>308210.80000000005</v>
      </c>
      <c r="M29" s="106">
        <v>356846.5</v>
      </c>
    </row>
    <row r="30" spans="1:13" s="7" customFormat="1" ht="9.9" customHeight="1" x14ac:dyDescent="0.25">
      <c r="A30" s="79" t="s">
        <v>54</v>
      </c>
      <c r="B30" s="16">
        <v>2917.9</v>
      </c>
      <c r="C30" s="16">
        <v>7248.4</v>
      </c>
      <c r="D30" s="16">
        <v>13389.8</v>
      </c>
      <c r="E30" s="16">
        <v>13257.8</v>
      </c>
      <c r="F30" s="16">
        <v>14922.7</v>
      </c>
      <c r="G30" s="16">
        <v>21562.2</v>
      </c>
      <c r="H30" s="16">
        <v>23387.952158300002</v>
      </c>
      <c r="I30" s="16">
        <v>27513.9</v>
      </c>
      <c r="J30" s="16">
        <v>28136.2</v>
      </c>
      <c r="K30" s="16">
        <v>32165.9</v>
      </c>
      <c r="L30" s="16">
        <v>33681.9</v>
      </c>
      <c r="M30" s="106">
        <v>36939.5</v>
      </c>
    </row>
    <row r="31" spans="1:13" s="7" customFormat="1" ht="9.9" customHeight="1" x14ac:dyDescent="0.25">
      <c r="A31" s="79" t="s">
        <v>84</v>
      </c>
      <c r="B31" s="16">
        <v>1482</v>
      </c>
      <c r="C31" s="16">
        <v>2309.8000000000002</v>
      </c>
      <c r="D31" s="16">
        <v>2069.8999999999992</v>
      </c>
      <c r="E31" s="16">
        <v>1541</v>
      </c>
      <c r="F31" s="16">
        <v>895.69999999999993</v>
      </c>
      <c r="G31" s="16">
        <v>1650.6</v>
      </c>
      <c r="H31" s="16">
        <v>1538.4225821999994</v>
      </c>
      <c r="I31" s="16">
        <v>3344.3999999999996</v>
      </c>
      <c r="J31" s="16">
        <v>3458</v>
      </c>
      <c r="K31" s="16">
        <v>3587.7999999999993</v>
      </c>
      <c r="L31" s="16">
        <v>5284.5</v>
      </c>
      <c r="M31" s="106">
        <v>7974.2</v>
      </c>
    </row>
    <row r="32" spans="1:13" s="7" customFormat="1" ht="9.9" customHeight="1" x14ac:dyDescent="0.25">
      <c r="A32" s="79" t="s">
        <v>114</v>
      </c>
      <c r="B32" s="107">
        <v>-7.1</v>
      </c>
      <c r="C32" s="22">
        <v>-180.5</v>
      </c>
      <c r="D32" s="22">
        <v>-139.80000000000001</v>
      </c>
      <c r="E32" s="22">
        <v>-134.5</v>
      </c>
      <c r="F32" s="16">
        <v>-139.80000000000001</v>
      </c>
      <c r="G32" s="22">
        <v>-66.2</v>
      </c>
      <c r="H32" s="22">
        <v>-21.28340970000005</v>
      </c>
      <c r="I32" s="22">
        <v>-47.8</v>
      </c>
      <c r="J32" s="22">
        <v>-48.4</v>
      </c>
      <c r="K32" s="22">
        <v>-48.7</v>
      </c>
      <c r="L32" s="107">
        <v>-49.1</v>
      </c>
      <c r="M32" s="108">
        <v>-63.4</v>
      </c>
    </row>
    <row r="33" spans="1:13" s="7" customFormat="1" ht="9.9" customHeight="1" x14ac:dyDescent="0.25">
      <c r="A33" s="151" t="s">
        <v>115</v>
      </c>
      <c r="B33" s="152">
        <v>780.3</v>
      </c>
      <c r="C33" s="22">
        <v>648.5</v>
      </c>
      <c r="D33" s="22">
        <v>684.5</v>
      </c>
      <c r="E33" s="22">
        <v>482.4</v>
      </c>
      <c r="F33" s="22">
        <v>763.4</v>
      </c>
      <c r="G33" s="22">
        <v>191.4</v>
      </c>
      <c r="H33" s="22">
        <v>395.42507699999999</v>
      </c>
      <c r="I33" s="22">
        <v>518.29999999999995</v>
      </c>
      <c r="J33" s="22">
        <v>221.3</v>
      </c>
      <c r="K33" s="22">
        <v>376.9</v>
      </c>
      <c r="L33" s="107">
        <v>1435.4</v>
      </c>
      <c r="M33" s="108">
        <v>-44.8</v>
      </c>
    </row>
    <row r="34" spans="1:13" s="7" customFormat="1" ht="9.9" customHeight="1" x14ac:dyDescent="0.25">
      <c r="A34" s="153" t="s">
        <v>116</v>
      </c>
      <c r="B34" s="152">
        <v>-172.5</v>
      </c>
      <c r="C34" s="22">
        <v>-21.199999999999932</v>
      </c>
      <c r="D34" s="22">
        <v>146.19999999999999</v>
      </c>
      <c r="E34" s="22">
        <v>232.5</v>
      </c>
      <c r="F34" s="22">
        <v>605.70000000000005</v>
      </c>
      <c r="G34" s="22">
        <v>308.7</v>
      </c>
      <c r="H34" s="22">
        <v>139.18091510000005</v>
      </c>
      <c r="I34" s="22">
        <v>204.9</v>
      </c>
      <c r="J34" s="22">
        <v>291.2</v>
      </c>
      <c r="K34" s="22">
        <v>677.7</v>
      </c>
      <c r="L34" s="107">
        <v>929.8</v>
      </c>
      <c r="M34" s="108">
        <v>145.4</v>
      </c>
    </row>
    <row r="35" spans="1:13" s="7" customFormat="1" ht="9.9" customHeight="1" x14ac:dyDescent="0.25">
      <c r="A35" s="154" t="s">
        <v>117</v>
      </c>
      <c r="B35" s="155">
        <v>-942.6</v>
      </c>
      <c r="C35" s="156">
        <v>-215.2</v>
      </c>
      <c r="D35" s="156">
        <v>1145.9000000000001</v>
      </c>
      <c r="E35" s="156">
        <v>1266.7</v>
      </c>
      <c r="F35" s="156">
        <v>1496.1</v>
      </c>
      <c r="G35" s="156">
        <v>3426.2</v>
      </c>
      <c r="H35" s="156">
        <v>5111.6550284999994</v>
      </c>
      <c r="I35" s="156">
        <v>4498</v>
      </c>
      <c r="J35" s="156">
        <v>5459.8</v>
      </c>
      <c r="K35" s="156">
        <v>7187.3</v>
      </c>
      <c r="L35" s="157">
        <v>10841.7</v>
      </c>
      <c r="M35" s="158">
        <v>1861.1</v>
      </c>
    </row>
    <row r="36" spans="1:13" s="7" customFormat="1" ht="9.9" customHeight="1" x14ac:dyDescent="0.25">
      <c r="A36" s="159" t="s">
        <v>57</v>
      </c>
      <c r="B36" s="160">
        <v>22126.1</v>
      </c>
      <c r="C36" s="160">
        <v>35438.200000000012</v>
      </c>
      <c r="D36" s="160">
        <v>32621.19999999999</v>
      </c>
      <c r="E36" s="160">
        <v>37139.89999999998</v>
      </c>
      <c r="F36" s="160">
        <v>38409.299999999988</v>
      </c>
      <c r="G36" s="160">
        <v>56101.500000000029</v>
      </c>
      <c r="H36" s="160">
        <v>49672.183664400014</v>
      </c>
      <c r="I36" s="160">
        <v>58028.199999999983</v>
      </c>
      <c r="J36" s="160">
        <v>61965.699999999924</v>
      </c>
      <c r="K36" s="160">
        <v>58574</v>
      </c>
      <c r="L36" s="160">
        <v>53689.500000000058</v>
      </c>
      <c r="M36" s="161">
        <v>10925.5</v>
      </c>
    </row>
    <row r="37" spans="1:13" s="7" customFormat="1" ht="12" x14ac:dyDescent="0.25">
      <c r="A37" s="162" t="s">
        <v>58</v>
      </c>
      <c r="B37" s="163">
        <v>-22126.1</v>
      </c>
      <c r="C37" s="163">
        <v>-35438.199999999997</v>
      </c>
      <c r="D37" s="163">
        <v>-32621.200000000004</v>
      </c>
      <c r="E37" s="163">
        <v>-37139.899999999994</v>
      </c>
      <c r="F37" s="164">
        <v>-38409.30000000001</v>
      </c>
      <c r="G37" s="163">
        <v>-56101.495000000003</v>
      </c>
      <c r="H37" s="163">
        <v>-49672.178664399995</v>
      </c>
      <c r="I37" s="163">
        <v>-58028.194999999985</v>
      </c>
      <c r="J37" s="163">
        <v>-61965.694999999985</v>
      </c>
      <c r="K37" s="163">
        <v>-58573.994999999988</v>
      </c>
      <c r="L37" s="163">
        <v>-53689.49500000001</v>
      </c>
      <c r="M37" s="165">
        <v>-10925.494999999923</v>
      </c>
    </row>
    <row r="38" spans="1:13" s="7" customFormat="1" ht="12" x14ac:dyDescent="0.25">
      <c r="A38" s="166" t="s">
        <v>59</v>
      </c>
      <c r="B38" s="107">
        <v>-22734.799999999999</v>
      </c>
      <c r="C38" s="107">
        <v>-36329</v>
      </c>
      <c r="D38" s="107">
        <v>-33826.700000000004</v>
      </c>
      <c r="E38" s="107">
        <v>-46072.299999999996</v>
      </c>
      <c r="F38" s="107">
        <v>-48503.600000000006</v>
      </c>
      <c r="G38" s="107">
        <v>-67141.895000000004</v>
      </c>
      <c r="H38" s="107">
        <v>-61217.194664399998</v>
      </c>
      <c r="I38" s="107">
        <v>-71614.39499999999</v>
      </c>
      <c r="J38" s="107">
        <v>-75948.294999999984</v>
      </c>
      <c r="K38" s="107">
        <v>-72734.694999999992</v>
      </c>
      <c r="L38" s="107">
        <v>-68506.595000000016</v>
      </c>
      <c r="M38" s="108">
        <v>-26577.994999999923</v>
      </c>
    </row>
    <row r="39" spans="1:13" s="7" customFormat="1" ht="12" x14ac:dyDescent="0.25">
      <c r="A39" s="166" t="s">
        <v>89</v>
      </c>
      <c r="B39" s="107">
        <v>0</v>
      </c>
      <c r="C39" s="107">
        <v>0</v>
      </c>
      <c r="D39" s="107">
        <v>0</v>
      </c>
      <c r="E39" s="107">
        <v>0</v>
      </c>
      <c r="F39" s="107">
        <v>3000</v>
      </c>
      <c r="G39" s="107">
        <v>9932.8050000000003</v>
      </c>
      <c r="H39" s="107">
        <v>9932.8050000000003</v>
      </c>
      <c r="I39" s="107">
        <v>9932.8050000000003</v>
      </c>
      <c r="J39" s="107">
        <v>9932.8050000000003</v>
      </c>
      <c r="K39" s="107">
        <v>9982.8050000000003</v>
      </c>
      <c r="L39" s="107">
        <v>9982.8050000000003</v>
      </c>
      <c r="M39" s="108">
        <v>19982.805</v>
      </c>
    </row>
    <row r="40" spans="1:13" s="7" customFormat="1" ht="12" x14ac:dyDescent="0.25">
      <c r="A40" s="166" t="s">
        <v>90</v>
      </c>
      <c r="B40" s="107">
        <v>0</v>
      </c>
      <c r="C40" s="107">
        <v>0</v>
      </c>
      <c r="D40" s="107">
        <v>0</v>
      </c>
      <c r="E40" s="107">
        <v>0</v>
      </c>
      <c r="F40" s="107">
        <v>0</v>
      </c>
      <c r="G40" s="107">
        <v>0</v>
      </c>
      <c r="H40" s="107">
        <v>0</v>
      </c>
      <c r="I40" s="107">
        <v>0</v>
      </c>
      <c r="J40" s="107">
        <v>0</v>
      </c>
      <c r="K40" s="107">
        <v>0</v>
      </c>
      <c r="L40" s="107">
        <v>0</v>
      </c>
      <c r="M40" s="108">
        <v>10000</v>
      </c>
    </row>
    <row r="41" spans="1:13" s="7" customFormat="1" ht="12" x14ac:dyDescent="0.25">
      <c r="A41" s="166" t="s">
        <v>91</v>
      </c>
      <c r="B41" s="107">
        <v>0</v>
      </c>
      <c r="C41" s="107">
        <v>0</v>
      </c>
      <c r="D41" s="107">
        <v>0</v>
      </c>
      <c r="E41" s="107">
        <v>0</v>
      </c>
      <c r="F41" s="107">
        <v>3000</v>
      </c>
      <c r="G41" s="107">
        <v>9000</v>
      </c>
      <c r="H41" s="107">
        <v>9000</v>
      </c>
      <c r="I41" s="107">
        <v>9000</v>
      </c>
      <c r="J41" s="107">
        <v>9000</v>
      </c>
      <c r="K41" s="107">
        <v>9000</v>
      </c>
      <c r="L41" s="107">
        <v>9000</v>
      </c>
      <c r="M41" s="108">
        <v>9000</v>
      </c>
    </row>
    <row r="42" spans="1:13" s="7" customFormat="1" ht="12" x14ac:dyDescent="0.25">
      <c r="A42" s="166" t="s">
        <v>92</v>
      </c>
      <c r="B42" s="107">
        <v>0</v>
      </c>
      <c r="C42" s="107">
        <v>0</v>
      </c>
      <c r="D42" s="107">
        <v>0</v>
      </c>
      <c r="E42" s="107">
        <v>0</v>
      </c>
      <c r="F42" s="107">
        <v>0</v>
      </c>
      <c r="G42" s="107">
        <v>906.4</v>
      </c>
      <c r="H42" s="107">
        <v>906.4</v>
      </c>
      <c r="I42" s="107">
        <v>906.4</v>
      </c>
      <c r="J42" s="107">
        <v>906.4</v>
      </c>
      <c r="K42" s="107">
        <v>906.4</v>
      </c>
      <c r="L42" s="107">
        <v>906.4</v>
      </c>
      <c r="M42" s="108">
        <v>906.4</v>
      </c>
    </row>
    <row r="43" spans="1:13" s="7" customFormat="1" ht="12" x14ac:dyDescent="0.25">
      <c r="A43" s="166" t="s">
        <v>94</v>
      </c>
      <c r="B43" s="107">
        <v>0</v>
      </c>
      <c r="C43" s="107">
        <v>0</v>
      </c>
      <c r="D43" s="107">
        <v>0</v>
      </c>
      <c r="E43" s="107">
        <v>0</v>
      </c>
      <c r="F43" s="107">
        <v>0</v>
      </c>
      <c r="G43" s="107">
        <v>0</v>
      </c>
      <c r="H43" s="107">
        <v>0</v>
      </c>
      <c r="I43" s="107">
        <v>0</v>
      </c>
      <c r="J43" s="107">
        <v>0</v>
      </c>
      <c r="K43" s="107">
        <v>0</v>
      </c>
      <c r="L43" s="107">
        <v>0</v>
      </c>
      <c r="M43" s="108">
        <v>0</v>
      </c>
    </row>
    <row r="44" spans="1:13" s="7" customFormat="1" ht="12" x14ac:dyDescent="0.25">
      <c r="A44" s="166" t="s">
        <v>128</v>
      </c>
      <c r="B44" s="107">
        <v>0</v>
      </c>
      <c r="C44" s="107">
        <v>0</v>
      </c>
      <c r="D44" s="107">
        <v>0</v>
      </c>
      <c r="E44" s="107">
        <v>0</v>
      </c>
      <c r="F44" s="107">
        <v>0</v>
      </c>
      <c r="G44" s="107">
        <v>26.405000000000001</v>
      </c>
      <c r="H44" s="107">
        <v>26.405000000000001</v>
      </c>
      <c r="I44" s="107">
        <v>26.405000000000001</v>
      </c>
      <c r="J44" s="107">
        <v>26.405000000000001</v>
      </c>
      <c r="K44" s="107">
        <v>76.405000000000001</v>
      </c>
      <c r="L44" s="107">
        <v>76.405000000000001</v>
      </c>
      <c r="M44" s="108">
        <v>76.405000000000001</v>
      </c>
    </row>
    <row r="45" spans="1:13" s="7" customFormat="1" ht="12" x14ac:dyDescent="0.25">
      <c r="A45" s="166" t="s">
        <v>118</v>
      </c>
      <c r="B45" s="107">
        <v>-22807</v>
      </c>
      <c r="C45" s="107">
        <v>-36511.4</v>
      </c>
      <c r="D45" s="107">
        <v>-34089.4</v>
      </c>
      <c r="E45" s="107">
        <v>-46426.1</v>
      </c>
      <c r="F45" s="107">
        <v>-51995.3</v>
      </c>
      <c r="G45" s="107">
        <v>-77639.899999999994</v>
      </c>
      <c r="H45" s="107">
        <v>-71712.199664400003</v>
      </c>
      <c r="I45" s="107">
        <v>-82162.8</v>
      </c>
      <c r="J45" s="107">
        <v>-86732.2</v>
      </c>
      <c r="K45" s="107">
        <v>-83565.8</v>
      </c>
      <c r="L45" s="107">
        <v>-79339.100000000006</v>
      </c>
      <c r="M45" s="108">
        <v>-47992.399999999921</v>
      </c>
    </row>
    <row r="46" spans="1:13" s="7" customFormat="1" ht="12" x14ac:dyDescent="0.25">
      <c r="A46" s="166" t="s">
        <v>97</v>
      </c>
      <c r="B46" s="107">
        <v>72.2</v>
      </c>
      <c r="C46" s="107">
        <v>182.4</v>
      </c>
      <c r="D46" s="107">
        <v>262.7</v>
      </c>
      <c r="E46" s="107">
        <v>353.8</v>
      </c>
      <c r="F46" s="107">
        <v>491.7</v>
      </c>
      <c r="G46" s="107">
        <v>565.20000000000073</v>
      </c>
      <c r="H46" s="107">
        <v>562.20000000000073</v>
      </c>
      <c r="I46" s="107">
        <v>615.6</v>
      </c>
      <c r="J46" s="107">
        <v>851.1</v>
      </c>
      <c r="K46" s="107">
        <v>848.30000000000109</v>
      </c>
      <c r="L46" s="107">
        <v>849.70000000000073</v>
      </c>
      <c r="M46" s="108">
        <v>1431.6</v>
      </c>
    </row>
    <row r="47" spans="1:13" s="7" customFormat="1" ht="12" x14ac:dyDescent="0.25">
      <c r="A47" s="166" t="s">
        <v>119</v>
      </c>
      <c r="B47" s="107">
        <v>0</v>
      </c>
      <c r="C47" s="107">
        <v>0</v>
      </c>
      <c r="D47" s="107">
        <v>17.7</v>
      </c>
      <c r="E47" s="107">
        <v>23.8</v>
      </c>
      <c r="F47" s="107">
        <v>92.1</v>
      </c>
      <c r="G47" s="107">
        <v>236.3</v>
      </c>
      <c r="H47" s="107">
        <v>236.3</v>
      </c>
      <c r="I47" s="107">
        <v>236.3</v>
      </c>
      <c r="J47" s="107">
        <v>296.89999999999998</v>
      </c>
      <c r="K47" s="107">
        <v>301.8</v>
      </c>
      <c r="L47" s="107">
        <v>314.3</v>
      </c>
      <c r="M47" s="108">
        <v>569.79999999999995</v>
      </c>
    </row>
    <row r="48" spans="1:13" s="7" customFormat="1" ht="12.6" thickBot="1" x14ac:dyDescent="0.3">
      <c r="A48" s="167" t="s">
        <v>99</v>
      </c>
      <c r="B48" s="117">
        <v>608.70000000000005</v>
      </c>
      <c r="C48" s="117">
        <v>890.8</v>
      </c>
      <c r="D48" s="117">
        <v>1187.8</v>
      </c>
      <c r="E48" s="117">
        <v>8908.6</v>
      </c>
      <c r="F48" s="117">
        <v>10002.200000000001</v>
      </c>
      <c r="G48" s="117">
        <v>10804.1</v>
      </c>
      <c r="H48" s="117">
        <v>11308.716</v>
      </c>
      <c r="I48" s="117">
        <v>13349.9</v>
      </c>
      <c r="J48" s="117">
        <v>13685.7</v>
      </c>
      <c r="K48" s="117">
        <v>13858.9</v>
      </c>
      <c r="L48" s="117">
        <v>14502.8</v>
      </c>
      <c r="M48" s="137">
        <v>15082.7</v>
      </c>
    </row>
    <row r="49" spans="1:13" s="7" customFormat="1" ht="23.25" customHeight="1" thickTop="1" x14ac:dyDescent="0.25">
      <c r="A49" s="323" t="s">
        <v>120</v>
      </c>
      <c r="B49" s="318"/>
      <c r="C49" s="318"/>
      <c r="D49" s="318"/>
      <c r="E49" s="318"/>
      <c r="F49" s="318"/>
      <c r="G49" s="318"/>
      <c r="H49" s="318"/>
      <c r="I49" s="318"/>
      <c r="J49" s="318"/>
      <c r="K49" s="318"/>
      <c r="L49" s="318"/>
      <c r="M49" s="318"/>
    </row>
    <row r="50" spans="1:13" s="7" customFormat="1" ht="12" x14ac:dyDescent="0.25">
      <c r="A50" s="318" t="s">
        <v>121</v>
      </c>
      <c r="B50" s="318"/>
      <c r="C50" s="318"/>
      <c r="D50" s="318"/>
      <c r="E50" s="318"/>
      <c r="F50" s="318"/>
      <c r="G50" s="318"/>
      <c r="H50" s="318"/>
      <c r="I50" s="318"/>
      <c r="J50" s="318"/>
      <c r="K50" s="318"/>
      <c r="L50" s="318"/>
      <c r="M50" s="318"/>
    </row>
    <row r="51" spans="1:13" s="7" customFormat="1" ht="12" x14ac:dyDescent="0.25">
      <c r="A51" s="318" t="s">
        <v>122</v>
      </c>
      <c r="B51" s="318"/>
      <c r="C51" s="318"/>
      <c r="D51" s="318"/>
      <c r="E51" s="318"/>
      <c r="F51" s="318"/>
      <c r="G51" s="318"/>
      <c r="H51" s="318"/>
      <c r="I51" s="318"/>
      <c r="J51" s="318"/>
      <c r="K51" s="318"/>
      <c r="L51" s="318"/>
      <c r="M51" s="318"/>
    </row>
    <row r="52" spans="1:13" s="7" customFormat="1" ht="12" x14ac:dyDescent="0.25">
      <c r="A52" s="318" t="s">
        <v>123</v>
      </c>
      <c r="B52" s="318"/>
      <c r="C52" s="318"/>
      <c r="D52" s="318"/>
      <c r="E52" s="318"/>
      <c r="F52" s="318"/>
      <c r="G52" s="318"/>
      <c r="H52" s="318"/>
      <c r="I52" s="318"/>
      <c r="J52" s="318"/>
      <c r="K52" s="318"/>
      <c r="L52" s="318"/>
      <c r="M52" s="318"/>
    </row>
    <row r="53" spans="1:13" s="7" customFormat="1" ht="12" x14ac:dyDescent="0.25">
      <c r="A53" s="318" t="s">
        <v>124</v>
      </c>
      <c r="B53" s="318"/>
      <c r="C53" s="318"/>
      <c r="D53" s="318"/>
      <c r="E53" s="318"/>
      <c r="F53" s="318"/>
      <c r="G53" s="318"/>
      <c r="H53" s="318"/>
      <c r="I53" s="318"/>
      <c r="J53" s="318"/>
      <c r="K53" s="318"/>
      <c r="L53" s="318"/>
      <c r="M53" s="318"/>
    </row>
    <row r="54" spans="1:13" s="7" customFormat="1" ht="12" x14ac:dyDescent="0.25">
      <c r="A54" s="318" t="s">
        <v>125</v>
      </c>
      <c r="B54" s="318"/>
      <c r="C54" s="318"/>
      <c r="D54" s="318"/>
      <c r="E54" s="318"/>
      <c r="F54" s="318"/>
      <c r="G54" s="318"/>
      <c r="H54" s="318"/>
      <c r="I54" s="318"/>
      <c r="J54" s="318"/>
      <c r="K54" s="318"/>
      <c r="L54" s="318"/>
      <c r="M54" s="318"/>
    </row>
    <row r="55" spans="1:13" s="7" customFormat="1" ht="12" x14ac:dyDescent="0.25">
      <c r="A55" s="318" t="s">
        <v>126</v>
      </c>
      <c r="B55" s="318"/>
      <c r="C55" s="318"/>
      <c r="D55" s="318"/>
      <c r="E55" s="318"/>
      <c r="F55" s="318"/>
      <c r="G55" s="318"/>
      <c r="H55" s="318"/>
      <c r="I55" s="318"/>
      <c r="J55" s="318"/>
      <c r="K55" s="318"/>
      <c r="L55" s="318"/>
      <c r="M55" s="318"/>
    </row>
  </sheetData>
  <mergeCells count="12">
    <mergeCell ref="A55:M55"/>
    <mergeCell ref="A1:M1"/>
    <mergeCell ref="A2:M2"/>
    <mergeCell ref="A3:M3"/>
    <mergeCell ref="A4:A5"/>
    <mergeCell ref="B4:M4"/>
    <mergeCell ref="A49:M49"/>
    <mergeCell ref="A50:M50"/>
    <mergeCell ref="A51:M51"/>
    <mergeCell ref="A52:M52"/>
    <mergeCell ref="A53:M53"/>
    <mergeCell ref="A54:M54"/>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4"/>
  <sheetViews>
    <sheetView workbookViewId="0">
      <selection sqref="A1:M1"/>
    </sheetView>
  </sheetViews>
  <sheetFormatPr defaultRowHeight="14.4" x14ac:dyDescent="0.3"/>
  <cols>
    <col min="1" max="1" width="28.44140625" bestFit="1" customWidth="1"/>
    <col min="2" max="13" width="11.6640625" customWidth="1"/>
    <col min="257" max="257" width="28.44140625" bestFit="1" customWidth="1"/>
    <col min="258" max="269" width="11.6640625" customWidth="1"/>
    <col min="513" max="513" width="28.44140625" bestFit="1" customWidth="1"/>
    <col min="514" max="525" width="11.6640625" customWidth="1"/>
    <col min="769" max="769" width="28.44140625" bestFit="1" customWidth="1"/>
    <col min="770" max="781" width="11.6640625" customWidth="1"/>
    <col min="1025" max="1025" width="28.44140625" bestFit="1" customWidth="1"/>
    <col min="1026" max="1037" width="11.6640625" customWidth="1"/>
    <col min="1281" max="1281" width="28.44140625" bestFit="1" customWidth="1"/>
    <col min="1282" max="1293" width="11.6640625" customWidth="1"/>
    <col min="1537" max="1537" width="28.44140625" bestFit="1" customWidth="1"/>
    <col min="1538" max="1549" width="11.6640625" customWidth="1"/>
    <col min="1793" max="1793" width="28.44140625" bestFit="1" customWidth="1"/>
    <col min="1794" max="1805" width="11.6640625" customWidth="1"/>
    <col min="2049" max="2049" width="28.44140625" bestFit="1" customWidth="1"/>
    <col min="2050" max="2061" width="11.6640625" customWidth="1"/>
    <col min="2305" max="2305" width="28.44140625" bestFit="1" customWidth="1"/>
    <col min="2306" max="2317" width="11.6640625" customWidth="1"/>
    <col min="2561" max="2561" width="28.44140625" bestFit="1" customWidth="1"/>
    <col min="2562" max="2573" width="11.6640625" customWidth="1"/>
    <col min="2817" max="2817" width="28.44140625" bestFit="1" customWidth="1"/>
    <col min="2818" max="2829" width="11.6640625" customWidth="1"/>
    <col min="3073" max="3073" width="28.44140625" bestFit="1" customWidth="1"/>
    <col min="3074" max="3085" width="11.6640625" customWidth="1"/>
    <col min="3329" max="3329" width="28.44140625" bestFit="1" customWidth="1"/>
    <col min="3330" max="3341" width="11.6640625" customWidth="1"/>
    <col min="3585" max="3585" width="28.44140625" bestFit="1" customWidth="1"/>
    <col min="3586" max="3597" width="11.6640625" customWidth="1"/>
    <col min="3841" max="3841" width="28.44140625" bestFit="1" customWidth="1"/>
    <col min="3842" max="3853" width="11.6640625" customWidth="1"/>
    <col min="4097" max="4097" width="28.44140625" bestFit="1" customWidth="1"/>
    <col min="4098" max="4109" width="11.6640625" customWidth="1"/>
    <col min="4353" max="4353" width="28.44140625" bestFit="1" customWidth="1"/>
    <col min="4354" max="4365" width="11.6640625" customWidth="1"/>
    <col min="4609" max="4609" width="28.44140625" bestFit="1" customWidth="1"/>
    <col min="4610" max="4621" width="11.6640625" customWidth="1"/>
    <col min="4865" max="4865" width="28.44140625" bestFit="1" customWidth="1"/>
    <col min="4866" max="4877" width="11.6640625" customWidth="1"/>
    <col min="5121" max="5121" width="28.44140625" bestFit="1" customWidth="1"/>
    <col min="5122" max="5133" width="11.6640625" customWidth="1"/>
    <col min="5377" max="5377" width="28.44140625" bestFit="1" customWidth="1"/>
    <col min="5378" max="5389" width="11.6640625" customWidth="1"/>
    <col min="5633" max="5633" width="28.44140625" bestFit="1" customWidth="1"/>
    <col min="5634" max="5645" width="11.6640625" customWidth="1"/>
    <col min="5889" max="5889" width="28.44140625" bestFit="1" customWidth="1"/>
    <col min="5890" max="5901" width="11.6640625" customWidth="1"/>
    <col min="6145" max="6145" width="28.44140625" bestFit="1" customWidth="1"/>
    <col min="6146" max="6157" width="11.6640625" customWidth="1"/>
    <col min="6401" max="6401" width="28.44140625" bestFit="1" customWidth="1"/>
    <col min="6402" max="6413" width="11.6640625" customWidth="1"/>
    <col min="6657" max="6657" width="28.44140625" bestFit="1" customWidth="1"/>
    <col min="6658" max="6669" width="11.6640625" customWidth="1"/>
    <col min="6913" max="6913" width="28.44140625" bestFit="1" customWidth="1"/>
    <col min="6914" max="6925" width="11.6640625" customWidth="1"/>
    <col min="7169" max="7169" width="28.44140625" bestFit="1" customWidth="1"/>
    <col min="7170" max="7181" width="11.6640625" customWidth="1"/>
    <col min="7425" max="7425" width="28.44140625" bestFit="1" customWidth="1"/>
    <col min="7426" max="7437" width="11.6640625" customWidth="1"/>
    <col min="7681" max="7681" width="28.44140625" bestFit="1" customWidth="1"/>
    <col min="7682" max="7693" width="11.6640625" customWidth="1"/>
    <col min="7937" max="7937" width="28.44140625" bestFit="1" customWidth="1"/>
    <col min="7938" max="7949" width="11.6640625" customWidth="1"/>
    <col min="8193" max="8193" width="28.44140625" bestFit="1" customWidth="1"/>
    <col min="8194" max="8205" width="11.6640625" customWidth="1"/>
    <col min="8449" max="8449" width="28.44140625" bestFit="1" customWidth="1"/>
    <col min="8450" max="8461" width="11.6640625" customWidth="1"/>
    <col min="8705" max="8705" width="28.44140625" bestFit="1" customWidth="1"/>
    <col min="8706" max="8717" width="11.6640625" customWidth="1"/>
    <col min="8961" max="8961" width="28.44140625" bestFit="1" customWidth="1"/>
    <col min="8962" max="8973" width="11.6640625" customWidth="1"/>
    <col min="9217" max="9217" width="28.44140625" bestFit="1" customWidth="1"/>
    <col min="9218" max="9229" width="11.6640625" customWidth="1"/>
    <col min="9473" max="9473" width="28.44140625" bestFit="1" customWidth="1"/>
    <col min="9474" max="9485" width="11.6640625" customWidth="1"/>
    <col min="9729" max="9729" width="28.44140625" bestFit="1" customWidth="1"/>
    <col min="9730" max="9741" width="11.6640625" customWidth="1"/>
    <col min="9985" max="9985" width="28.44140625" bestFit="1" customWidth="1"/>
    <col min="9986" max="9997" width="11.6640625" customWidth="1"/>
    <col min="10241" max="10241" width="28.44140625" bestFit="1" customWidth="1"/>
    <col min="10242" max="10253" width="11.6640625" customWidth="1"/>
    <col min="10497" max="10497" width="28.44140625" bestFit="1" customWidth="1"/>
    <col min="10498" max="10509" width="11.6640625" customWidth="1"/>
    <col min="10753" max="10753" width="28.44140625" bestFit="1" customWidth="1"/>
    <col min="10754" max="10765" width="11.6640625" customWidth="1"/>
    <col min="11009" max="11009" width="28.44140625" bestFit="1" customWidth="1"/>
    <col min="11010" max="11021" width="11.6640625" customWidth="1"/>
    <col min="11265" max="11265" width="28.44140625" bestFit="1" customWidth="1"/>
    <col min="11266" max="11277" width="11.6640625" customWidth="1"/>
    <col min="11521" max="11521" width="28.44140625" bestFit="1" customWidth="1"/>
    <col min="11522" max="11533" width="11.6640625" customWidth="1"/>
    <col min="11777" max="11777" width="28.44140625" bestFit="1" customWidth="1"/>
    <col min="11778" max="11789" width="11.6640625" customWidth="1"/>
    <col min="12033" max="12033" width="28.44140625" bestFit="1" customWidth="1"/>
    <col min="12034" max="12045" width="11.6640625" customWidth="1"/>
    <col min="12289" max="12289" width="28.44140625" bestFit="1" customWidth="1"/>
    <col min="12290" max="12301" width="11.6640625" customWidth="1"/>
    <col min="12545" max="12545" width="28.44140625" bestFit="1" customWidth="1"/>
    <col min="12546" max="12557" width="11.6640625" customWidth="1"/>
    <col min="12801" max="12801" width="28.44140625" bestFit="1" customWidth="1"/>
    <col min="12802" max="12813" width="11.6640625" customWidth="1"/>
    <col min="13057" max="13057" width="28.44140625" bestFit="1" customWidth="1"/>
    <col min="13058" max="13069" width="11.6640625" customWidth="1"/>
    <col min="13313" max="13313" width="28.44140625" bestFit="1" customWidth="1"/>
    <col min="13314" max="13325" width="11.6640625" customWidth="1"/>
    <col min="13569" max="13569" width="28.44140625" bestFit="1" customWidth="1"/>
    <col min="13570" max="13581" width="11.6640625" customWidth="1"/>
    <col min="13825" max="13825" width="28.44140625" bestFit="1" customWidth="1"/>
    <col min="13826" max="13837" width="11.6640625" customWidth="1"/>
    <col min="14081" max="14081" width="28.44140625" bestFit="1" customWidth="1"/>
    <col min="14082" max="14093" width="11.6640625" customWidth="1"/>
    <col min="14337" max="14337" width="28.44140625" bestFit="1" customWidth="1"/>
    <col min="14338" max="14349" width="11.6640625" customWidth="1"/>
    <col min="14593" max="14593" width="28.44140625" bestFit="1" customWidth="1"/>
    <col min="14594" max="14605" width="11.6640625" customWidth="1"/>
    <col min="14849" max="14849" width="28.44140625" bestFit="1" customWidth="1"/>
    <col min="14850" max="14861" width="11.6640625" customWidth="1"/>
    <col min="15105" max="15105" width="28.44140625" bestFit="1" customWidth="1"/>
    <col min="15106" max="15117" width="11.6640625" customWidth="1"/>
    <col min="15361" max="15361" width="28.44140625" bestFit="1" customWidth="1"/>
    <col min="15362" max="15373" width="11.6640625" customWidth="1"/>
    <col min="15617" max="15617" width="28.44140625" bestFit="1" customWidth="1"/>
    <col min="15618" max="15629" width="11.6640625" customWidth="1"/>
    <col min="15873" max="15873" width="28.44140625" bestFit="1" customWidth="1"/>
    <col min="15874" max="15885" width="11.6640625" customWidth="1"/>
    <col min="16129" max="16129" width="28.44140625" bestFit="1" customWidth="1"/>
    <col min="16130" max="16141" width="11.6640625" customWidth="1"/>
  </cols>
  <sheetData>
    <row r="1" spans="1:13" s="168" customFormat="1" ht="24.6" x14ac:dyDescent="0.4">
      <c r="A1" s="324" t="s">
        <v>158</v>
      </c>
      <c r="B1" s="324"/>
      <c r="C1" s="324"/>
      <c r="D1" s="324"/>
      <c r="E1" s="324"/>
      <c r="F1" s="324"/>
      <c r="G1" s="324"/>
      <c r="H1" s="324"/>
      <c r="I1" s="324"/>
      <c r="J1" s="324"/>
      <c r="K1" s="324"/>
      <c r="L1" s="324"/>
      <c r="M1" s="324"/>
    </row>
    <row r="2" spans="1:13" ht="12" customHeight="1" x14ac:dyDescent="0.3">
      <c r="A2" s="314"/>
      <c r="B2" s="314"/>
      <c r="C2" s="314"/>
      <c r="D2" s="314"/>
      <c r="E2" s="314"/>
      <c r="F2" s="314"/>
      <c r="G2" s="314"/>
      <c r="H2" s="314"/>
      <c r="I2" s="314"/>
      <c r="J2" s="314"/>
      <c r="K2" s="314"/>
      <c r="L2" s="314"/>
      <c r="M2" s="314"/>
    </row>
    <row r="3" spans="1:13" s="169" customFormat="1" ht="12" thickBot="1" x14ac:dyDescent="0.25">
      <c r="A3" s="320" t="s">
        <v>0</v>
      </c>
      <c r="B3" s="320"/>
      <c r="C3" s="320"/>
      <c r="D3" s="320"/>
      <c r="E3" s="320"/>
      <c r="F3" s="320"/>
      <c r="G3" s="320"/>
      <c r="H3" s="320"/>
      <c r="I3" s="320"/>
      <c r="J3" s="320"/>
      <c r="K3" s="320"/>
      <c r="L3" s="320"/>
      <c r="M3" s="320"/>
    </row>
    <row r="4" spans="1:13" s="170" customFormat="1" ht="12.6" thickTop="1" x14ac:dyDescent="0.25">
      <c r="A4" s="321" t="s">
        <v>1</v>
      </c>
      <c r="B4" s="294" t="s">
        <v>129</v>
      </c>
      <c r="C4" s="294"/>
      <c r="D4" s="294"/>
      <c r="E4" s="294"/>
      <c r="F4" s="294"/>
      <c r="G4" s="294"/>
      <c r="H4" s="294"/>
      <c r="I4" s="294"/>
      <c r="J4" s="294"/>
      <c r="K4" s="294"/>
      <c r="L4" s="294"/>
      <c r="M4" s="295"/>
    </row>
    <row r="5" spans="1:13" s="170" customFormat="1" ht="12" x14ac:dyDescent="0.25">
      <c r="A5" s="322"/>
      <c r="B5" s="139" t="s">
        <v>6</v>
      </c>
      <c r="C5" s="139" t="s">
        <v>7</v>
      </c>
      <c r="D5" s="139" t="s">
        <v>8</v>
      </c>
      <c r="E5" s="139" t="s">
        <v>9</v>
      </c>
      <c r="F5" s="139" t="s">
        <v>10</v>
      </c>
      <c r="G5" s="139" t="s">
        <v>11</v>
      </c>
      <c r="H5" s="139" t="s">
        <v>12</v>
      </c>
      <c r="I5" s="140" t="s">
        <v>13</v>
      </c>
      <c r="J5" s="139" t="s">
        <v>14</v>
      </c>
      <c r="K5" s="139" t="s">
        <v>15</v>
      </c>
      <c r="L5" s="139" t="s">
        <v>16</v>
      </c>
      <c r="M5" s="95" t="s">
        <v>17</v>
      </c>
    </row>
    <row r="6" spans="1:13" s="172" customFormat="1" ht="11.4" x14ac:dyDescent="0.2">
      <c r="A6" s="171" t="s">
        <v>130</v>
      </c>
      <c r="B6" s="29">
        <v>910.1</v>
      </c>
      <c r="C6" s="29">
        <v>17522.099999999999</v>
      </c>
      <c r="D6" s="29">
        <v>55242.7</v>
      </c>
      <c r="E6" s="29">
        <v>79555.900000000009</v>
      </c>
      <c r="F6" s="29">
        <v>117214.39999999999</v>
      </c>
      <c r="G6" s="29">
        <v>153710.20000000001</v>
      </c>
      <c r="H6" s="29">
        <v>180529.8</v>
      </c>
      <c r="I6" s="29">
        <v>223580.3</v>
      </c>
      <c r="J6" s="29">
        <v>265262.3</v>
      </c>
      <c r="K6" s="29">
        <v>308346.2</v>
      </c>
      <c r="L6" s="29">
        <v>371912.7</v>
      </c>
      <c r="M6" s="30">
        <v>509213.9</v>
      </c>
    </row>
    <row r="7" spans="1:13" s="172" customFormat="1" ht="11.4" x14ac:dyDescent="0.2">
      <c r="A7" s="171" t="s">
        <v>131</v>
      </c>
      <c r="B7" s="29">
        <v>877.6</v>
      </c>
      <c r="C7" s="29">
        <v>16472.900000000001</v>
      </c>
      <c r="D7" s="29">
        <v>52659.7</v>
      </c>
      <c r="E7" s="29">
        <v>72538.700000000012</v>
      </c>
      <c r="F7" s="29">
        <v>95276.2</v>
      </c>
      <c r="G7" s="29">
        <v>116119.70000000001</v>
      </c>
      <c r="H7" s="29">
        <v>137977.19999999998</v>
      </c>
      <c r="I7" s="29">
        <v>167306.4</v>
      </c>
      <c r="J7" s="29">
        <v>194500.3</v>
      </c>
      <c r="K7" s="29">
        <v>222705</v>
      </c>
      <c r="L7" s="29">
        <v>260813.6</v>
      </c>
      <c r="M7" s="30">
        <v>334881.5</v>
      </c>
    </row>
    <row r="8" spans="1:13" s="170" customFormat="1" ht="12" x14ac:dyDescent="0.25">
      <c r="A8" s="173" t="s">
        <v>132</v>
      </c>
      <c r="B8" s="16">
        <v>844.5</v>
      </c>
      <c r="C8" s="16">
        <v>16424.2</v>
      </c>
      <c r="D8" s="16">
        <v>50708.7</v>
      </c>
      <c r="E8" s="16">
        <v>69550.8</v>
      </c>
      <c r="F8" s="16">
        <v>91112.9</v>
      </c>
      <c r="G8" s="16">
        <v>110720.1</v>
      </c>
      <c r="H8" s="16">
        <v>131370.79999999999</v>
      </c>
      <c r="I8" s="29">
        <v>159526.5</v>
      </c>
      <c r="J8" s="16">
        <v>184236.9</v>
      </c>
      <c r="K8" s="16">
        <v>208945.4</v>
      </c>
      <c r="L8" s="16">
        <v>243573.3</v>
      </c>
      <c r="M8" s="106">
        <v>309169.3</v>
      </c>
    </row>
    <row r="9" spans="1:13" s="170" customFormat="1" ht="12" x14ac:dyDescent="0.25">
      <c r="A9" s="173" t="s">
        <v>133</v>
      </c>
      <c r="B9" s="16">
        <v>6.4</v>
      </c>
      <c r="C9" s="16">
        <v>6.2</v>
      </c>
      <c r="D9" s="16">
        <v>114.6</v>
      </c>
      <c r="E9" s="16">
        <v>653.1</v>
      </c>
      <c r="F9" s="16">
        <v>714.2</v>
      </c>
      <c r="G9" s="16">
        <v>847.8</v>
      </c>
      <c r="H9" s="16">
        <v>961</v>
      </c>
      <c r="I9" s="29">
        <v>1020.8</v>
      </c>
      <c r="J9" s="16">
        <v>1673.6</v>
      </c>
      <c r="K9" s="16">
        <v>1822.1</v>
      </c>
      <c r="L9" s="16">
        <v>2159.1999999999998</v>
      </c>
      <c r="M9" s="106">
        <v>3625.7</v>
      </c>
    </row>
    <row r="10" spans="1:13" s="170" customFormat="1" ht="12" x14ac:dyDescent="0.25">
      <c r="A10" s="173" t="s">
        <v>134</v>
      </c>
      <c r="B10" s="16">
        <v>26.7</v>
      </c>
      <c r="C10" s="16">
        <v>42.5</v>
      </c>
      <c r="D10" s="16">
        <v>1836.4</v>
      </c>
      <c r="E10" s="16">
        <v>2334.7999999999997</v>
      </c>
      <c r="F10" s="16">
        <v>3449.1</v>
      </c>
      <c r="G10" s="16">
        <v>4551.8</v>
      </c>
      <c r="H10" s="16">
        <v>5645.4</v>
      </c>
      <c r="I10" s="16">
        <v>6759.0999999999995</v>
      </c>
      <c r="J10" s="16">
        <v>8589.8000000000011</v>
      </c>
      <c r="K10" s="16">
        <v>11937.5</v>
      </c>
      <c r="L10" s="16">
        <v>15081.1</v>
      </c>
      <c r="M10" s="106">
        <v>22086.5</v>
      </c>
    </row>
    <row r="11" spans="1:13" s="170" customFormat="1" ht="12" x14ac:dyDescent="0.25">
      <c r="A11" s="171" t="s">
        <v>135</v>
      </c>
      <c r="B11" s="29">
        <v>32.5</v>
      </c>
      <c r="C11" s="29">
        <v>277.10000000000002</v>
      </c>
      <c r="D11" s="29">
        <v>1810.9</v>
      </c>
      <c r="E11" s="29">
        <v>4661.8</v>
      </c>
      <c r="F11" s="29">
        <v>8799.7000000000007</v>
      </c>
      <c r="G11" s="29">
        <v>13843.7</v>
      </c>
      <c r="H11" s="29">
        <v>17927.300000000003</v>
      </c>
      <c r="I11" s="29">
        <v>22715.4</v>
      </c>
      <c r="J11" s="29">
        <v>29070.300000000003</v>
      </c>
      <c r="K11" s="29">
        <v>36193.699999999997</v>
      </c>
      <c r="L11" s="29">
        <v>46107.3</v>
      </c>
      <c r="M11" s="30">
        <v>81030.3</v>
      </c>
    </row>
    <row r="12" spans="1:13" s="170" customFormat="1" ht="12" x14ac:dyDescent="0.25">
      <c r="A12" s="173" t="s">
        <v>132</v>
      </c>
      <c r="B12" s="16">
        <v>3.8</v>
      </c>
      <c r="C12" s="16">
        <v>276.8</v>
      </c>
      <c r="D12" s="16">
        <v>1485.3</v>
      </c>
      <c r="E12" s="16">
        <v>4024.9</v>
      </c>
      <c r="F12" s="16">
        <v>7420.3</v>
      </c>
      <c r="G12" s="16">
        <v>11678.2</v>
      </c>
      <c r="H12" s="16">
        <v>14770.7</v>
      </c>
      <c r="I12" s="16">
        <v>18658.400000000001</v>
      </c>
      <c r="J12" s="16">
        <v>24494.400000000001</v>
      </c>
      <c r="K12" s="16">
        <v>29609.3</v>
      </c>
      <c r="L12" s="16">
        <v>38059.199999999997</v>
      </c>
      <c r="M12" s="106">
        <v>68626</v>
      </c>
    </row>
    <row r="13" spans="1:13" s="170" customFormat="1" ht="12" x14ac:dyDescent="0.25">
      <c r="A13" s="173" t="s">
        <v>133</v>
      </c>
      <c r="B13" s="16">
        <v>2.9</v>
      </c>
      <c r="C13" s="16">
        <v>0</v>
      </c>
      <c r="D13" s="16">
        <v>235.7</v>
      </c>
      <c r="E13" s="16">
        <v>455.6</v>
      </c>
      <c r="F13" s="16">
        <v>914.9</v>
      </c>
      <c r="G13" s="16">
        <v>1241.6999999999998</v>
      </c>
      <c r="H13" s="16">
        <v>1647.8999999999999</v>
      </c>
      <c r="I13" s="16">
        <v>2181.6</v>
      </c>
      <c r="J13" s="16">
        <v>2942.2</v>
      </c>
      <c r="K13" s="16">
        <v>4535.8999999999996</v>
      </c>
      <c r="L13" s="16">
        <v>5492.7999999999993</v>
      </c>
      <c r="M13" s="106">
        <v>7646.2</v>
      </c>
    </row>
    <row r="14" spans="1:13" s="170" customFormat="1" ht="12" x14ac:dyDescent="0.25">
      <c r="A14" s="173" t="s">
        <v>134</v>
      </c>
      <c r="B14" s="16">
        <v>25.8</v>
      </c>
      <c r="C14" s="16">
        <v>0.3</v>
      </c>
      <c r="D14" s="16">
        <v>89.9</v>
      </c>
      <c r="E14" s="16">
        <v>181.3</v>
      </c>
      <c r="F14" s="16">
        <v>464.5</v>
      </c>
      <c r="G14" s="16">
        <v>923.8</v>
      </c>
      <c r="H14" s="16">
        <v>1508.7</v>
      </c>
      <c r="I14" s="16">
        <v>1875.4</v>
      </c>
      <c r="J14" s="16">
        <v>1633.6999999999998</v>
      </c>
      <c r="K14" s="16">
        <v>2048.5</v>
      </c>
      <c r="L14" s="16">
        <v>2555.3000000000002</v>
      </c>
      <c r="M14" s="106">
        <v>4758.0999999999995</v>
      </c>
    </row>
    <row r="15" spans="1:13" s="172" customFormat="1" ht="11.4" x14ac:dyDescent="0.2">
      <c r="A15" s="171" t="s">
        <v>136</v>
      </c>
      <c r="B15" s="29">
        <v>0</v>
      </c>
      <c r="C15" s="29">
        <v>772.1</v>
      </c>
      <c r="D15" s="29">
        <v>772.1</v>
      </c>
      <c r="E15" s="29">
        <v>2355.4</v>
      </c>
      <c r="F15" s="29">
        <v>13138.5</v>
      </c>
      <c r="G15" s="29">
        <v>23746.800000000003</v>
      </c>
      <c r="H15" s="29">
        <v>24625.300000000003</v>
      </c>
      <c r="I15" s="29">
        <v>33558.5</v>
      </c>
      <c r="J15" s="29">
        <v>41691.700000000004</v>
      </c>
      <c r="K15" s="29">
        <v>49447.5</v>
      </c>
      <c r="L15" s="29">
        <v>64991.8</v>
      </c>
      <c r="M15" s="30">
        <v>93302.1</v>
      </c>
    </row>
    <row r="16" spans="1:13" s="170" customFormat="1" ht="12" x14ac:dyDescent="0.25">
      <c r="A16" s="173" t="s">
        <v>132</v>
      </c>
      <c r="B16" s="16">
        <v>0</v>
      </c>
      <c r="C16" s="16">
        <v>772.1</v>
      </c>
      <c r="D16" s="16">
        <v>772.1</v>
      </c>
      <c r="E16" s="16">
        <v>2355.4</v>
      </c>
      <c r="F16" s="16">
        <v>13138.5</v>
      </c>
      <c r="G16" s="16">
        <v>23286.9</v>
      </c>
      <c r="H16" s="16">
        <v>24165.4</v>
      </c>
      <c r="I16" s="16">
        <v>31598.6</v>
      </c>
      <c r="J16" s="16">
        <v>39731.800000000003</v>
      </c>
      <c r="K16" s="16">
        <v>47337.599999999999</v>
      </c>
      <c r="L16" s="16">
        <v>61253.9</v>
      </c>
      <c r="M16" s="106">
        <v>87750.5</v>
      </c>
    </row>
    <row r="17" spans="1:13" s="170" customFormat="1" ht="12" x14ac:dyDescent="0.25">
      <c r="A17" s="173" t="s">
        <v>133</v>
      </c>
      <c r="B17" s="16">
        <v>0</v>
      </c>
      <c r="C17" s="16">
        <v>0</v>
      </c>
      <c r="D17" s="16">
        <v>0</v>
      </c>
      <c r="E17" s="16">
        <v>0</v>
      </c>
      <c r="F17" s="16">
        <v>0</v>
      </c>
      <c r="G17" s="16">
        <v>212.9</v>
      </c>
      <c r="H17" s="16">
        <v>212.9</v>
      </c>
      <c r="I17" s="16">
        <v>1212.9000000000001</v>
      </c>
      <c r="J17" s="16">
        <v>1212.9000000000001</v>
      </c>
      <c r="K17" s="16">
        <v>1212.9000000000001</v>
      </c>
      <c r="L17" s="16">
        <v>2840.9</v>
      </c>
      <c r="M17" s="106">
        <v>4051.6</v>
      </c>
    </row>
    <row r="18" spans="1:13" s="170" customFormat="1" ht="12" x14ac:dyDescent="0.25">
      <c r="A18" s="174" t="s">
        <v>134</v>
      </c>
      <c r="B18" s="142">
        <v>0</v>
      </c>
      <c r="C18" s="142">
        <v>0</v>
      </c>
      <c r="D18" s="142">
        <v>0</v>
      </c>
      <c r="E18" s="142">
        <v>0</v>
      </c>
      <c r="F18" s="142">
        <v>0</v>
      </c>
      <c r="G18" s="142">
        <v>247</v>
      </c>
      <c r="H18" s="142">
        <v>247</v>
      </c>
      <c r="I18" s="142">
        <v>747</v>
      </c>
      <c r="J18" s="142">
        <v>747</v>
      </c>
      <c r="K18" s="142">
        <v>897</v>
      </c>
      <c r="L18" s="142">
        <v>897</v>
      </c>
      <c r="M18" s="143">
        <v>1500</v>
      </c>
    </row>
    <row r="19" spans="1:13" s="172" customFormat="1" ht="11.4" x14ac:dyDescent="0.2">
      <c r="A19" s="75" t="s">
        <v>81</v>
      </c>
      <c r="B19" s="29">
        <v>0</v>
      </c>
      <c r="C19" s="29">
        <v>0</v>
      </c>
      <c r="D19" s="29">
        <v>0</v>
      </c>
      <c r="E19" s="29">
        <v>0</v>
      </c>
      <c r="F19" s="29">
        <v>0</v>
      </c>
      <c r="G19" s="29">
        <v>0</v>
      </c>
      <c r="H19" s="29">
        <v>0</v>
      </c>
      <c r="I19" s="29">
        <v>0</v>
      </c>
      <c r="J19" s="29">
        <v>0</v>
      </c>
      <c r="K19" s="29">
        <v>0</v>
      </c>
      <c r="L19" s="29">
        <v>0</v>
      </c>
      <c r="M19" s="30">
        <v>0</v>
      </c>
    </row>
    <row r="20" spans="1:13" s="170" customFormat="1" ht="12" x14ac:dyDescent="0.25">
      <c r="A20" s="79" t="s">
        <v>110</v>
      </c>
      <c r="B20" s="16">
        <v>0</v>
      </c>
      <c r="C20" s="16">
        <v>0</v>
      </c>
      <c r="D20" s="16">
        <v>0</v>
      </c>
      <c r="E20" s="16">
        <v>0</v>
      </c>
      <c r="F20" s="16">
        <v>0</v>
      </c>
      <c r="G20" s="16">
        <v>0</v>
      </c>
      <c r="H20" s="16">
        <v>0</v>
      </c>
      <c r="I20" s="16">
        <v>0</v>
      </c>
      <c r="J20" s="16">
        <v>0</v>
      </c>
      <c r="K20" s="16">
        <v>0</v>
      </c>
      <c r="L20" s="16">
        <v>0</v>
      </c>
      <c r="M20" s="106">
        <v>0</v>
      </c>
    </row>
    <row r="21" spans="1:13" s="170" customFormat="1" ht="12" x14ac:dyDescent="0.25">
      <c r="A21" s="79" t="s">
        <v>111</v>
      </c>
      <c r="B21" s="16">
        <v>0</v>
      </c>
      <c r="C21" s="16">
        <v>0</v>
      </c>
      <c r="D21" s="16">
        <v>0</v>
      </c>
      <c r="E21" s="16">
        <v>0</v>
      </c>
      <c r="F21" s="16">
        <v>0</v>
      </c>
      <c r="G21" s="16">
        <v>0</v>
      </c>
      <c r="H21" s="16">
        <v>0</v>
      </c>
      <c r="I21" s="16">
        <v>0</v>
      </c>
      <c r="J21" s="16">
        <v>0</v>
      </c>
      <c r="K21" s="16">
        <v>0</v>
      </c>
      <c r="L21" s="16">
        <v>0</v>
      </c>
      <c r="M21" s="106">
        <v>0</v>
      </c>
    </row>
    <row r="22" spans="1:13" s="170" customFormat="1" ht="12" x14ac:dyDescent="0.25">
      <c r="A22" s="79" t="s">
        <v>112</v>
      </c>
      <c r="B22" s="16">
        <v>0</v>
      </c>
      <c r="C22" s="16">
        <v>0</v>
      </c>
      <c r="D22" s="16">
        <v>0</v>
      </c>
      <c r="E22" s="16">
        <v>0</v>
      </c>
      <c r="F22" s="16">
        <v>0</v>
      </c>
      <c r="G22" s="16">
        <v>0</v>
      </c>
      <c r="H22" s="16">
        <v>0</v>
      </c>
      <c r="I22" s="16">
        <v>0</v>
      </c>
      <c r="J22" s="16">
        <v>0</v>
      </c>
      <c r="K22" s="16">
        <v>0</v>
      </c>
      <c r="L22" s="16">
        <v>0</v>
      </c>
      <c r="M22" s="106">
        <v>0</v>
      </c>
    </row>
    <row r="23" spans="1:13" s="172" customFormat="1" ht="11.4" x14ac:dyDescent="0.2">
      <c r="A23" s="175" t="s">
        <v>113</v>
      </c>
      <c r="B23" s="148">
        <v>910.1</v>
      </c>
      <c r="C23" s="148">
        <v>17522.099999999999</v>
      </c>
      <c r="D23" s="148">
        <v>55242.7</v>
      </c>
      <c r="E23" s="148">
        <v>79555.900000000009</v>
      </c>
      <c r="F23" s="148">
        <v>117214.39999999999</v>
      </c>
      <c r="G23" s="148">
        <v>153710.20000000001</v>
      </c>
      <c r="H23" s="148">
        <v>180529.8</v>
      </c>
      <c r="I23" s="148">
        <v>223580.3</v>
      </c>
      <c r="J23" s="148">
        <v>265262.3</v>
      </c>
      <c r="K23" s="148">
        <v>308346.2</v>
      </c>
      <c r="L23" s="148">
        <v>371912.7</v>
      </c>
      <c r="M23" s="149">
        <v>509213.9</v>
      </c>
    </row>
    <row r="24" spans="1:13" s="172" customFormat="1" ht="11.4" x14ac:dyDescent="0.2">
      <c r="A24" s="175" t="s">
        <v>82</v>
      </c>
      <c r="B24" s="148">
        <v>29165.4</v>
      </c>
      <c r="C24" s="148">
        <v>60454.8</v>
      </c>
      <c r="D24" s="148">
        <v>92678.599999999991</v>
      </c>
      <c r="E24" s="148">
        <v>124376.19999999998</v>
      </c>
      <c r="F24" s="148">
        <v>163847.90000000002</v>
      </c>
      <c r="G24" s="148">
        <v>218663.3</v>
      </c>
      <c r="H24" s="148">
        <v>245778.59999999998</v>
      </c>
      <c r="I24" s="148">
        <v>273962</v>
      </c>
      <c r="J24" s="148">
        <v>326795.49999999994</v>
      </c>
      <c r="K24" s="148">
        <v>362243.89999999997</v>
      </c>
      <c r="L24" s="148">
        <v>403892.90000000008</v>
      </c>
      <c r="M24" s="149">
        <v>463333.4</v>
      </c>
    </row>
    <row r="25" spans="1:13" s="170" customFormat="1" ht="12" x14ac:dyDescent="0.25">
      <c r="A25" s="79" t="s">
        <v>83</v>
      </c>
      <c r="B25" s="16">
        <v>28054.6</v>
      </c>
      <c r="C25" s="16">
        <v>57601.700000000012</v>
      </c>
      <c r="D25" s="16">
        <v>87613.7</v>
      </c>
      <c r="E25" s="16">
        <v>118733.29999999999</v>
      </c>
      <c r="F25" s="16">
        <v>154064.70000000001</v>
      </c>
      <c r="G25" s="16">
        <v>205531.3</v>
      </c>
      <c r="H25" s="16">
        <v>230851.19999999998</v>
      </c>
      <c r="I25" s="16">
        <v>256973.3</v>
      </c>
      <c r="J25" s="16">
        <v>306620.89999999997</v>
      </c>
      <c r="K25" s="16">
        <v>337667.8</v>
      </c>
      <c r="L25" s="16">
        <v>371464.4</v>
      </c>
      <c r="M25" s="106">
        <v>434795.2</v>
      </c>
    </row>
    <row r="26" spans="1:13" s="170" customFormat="1" ht="12" x14ac:dyDescent="0.25">
      <c r="A26" s="176" t="s">
        <v>137</v>
      </c>
      <c r="B26" s="16">
        <v>26741.8</v>
      </c>
      <c r="C26" s="16">
        <v>55080.200000000004</v>
      </c>
      <c r="D26" s="16">
        <v>84273.3</v>
      </c>
      <c r="E26" s="16">
        <v>114885.9</v>
      </c>
      <c r="F26" s="16">
        <v>142108.5</v>
      </c>
      <c r="G26" s="16">
        <v>190520.59999999998</v>
      </c>
      <c r="H26" s="16">
        <v>215537.3</v>
      </c>
      <c r="I26" s="16">
        <v>241263.4</v>
      </c>
      <c r="J26" s="16">
        <v>291487.09999999998</v>
      </c>
      <c r="K26" s="16">
        <v>312935.39999999997</v>
      </c>
      <c r="L26" s="16">
        <v>345359</v>
      </c>
      <c r="M26" s="106">
        <v>405846.60000000003</v>
      </c>
    </row>
    <row r="27" spans="1:13" s="170" customFormat="1" ht="12" x14ac:dyDescent="0.25">
      <c r="A27" s="176" t="s">
        <v>138</v>
      </c>
      <c r="B27" s="16">
        <v>1312.8</v>
      </c>
      <c r="C27" s="16">
        <v>2521.5000000000073</v>
      </c>
      <c r="D27" s="16">
        <v>3340.4</v>
      </c>
      <c r="E27" s="16">
        <v>3847.4</v>
      </c>
      <c r="F27" s="16">
        <v>11956.2</v>
      </c>
      <c r="G27" s="16">
        <v>15010.7</v>
      </c>
      <c r="H27" s="16">
        <v>15313.9</v>
      </c>
      <c r="I27" s="16">
        <v>15709.9</v>
      </c>
      <c r="J27" s="16">
        <v>15133.8</v>
      </c>
      <c r="K27" s="16">
        <v>24732.400000000001</v>
      </c>
      <c r="L27" s="16">
        <v>26105.4</v>
      </c>
      <c r="M27" s="106">
        <v>28948.599999999995</v>
      </c>
    </row>
    <row r="28" spans="1:13" s="170" customFormat="1" ht="12" x14ac:dyDescent="0.25">
      <c r="A28" s="79" t="s">
        <v>139</v>
      </c>
      <c r="B28" s="16">
        <v>1198.5999999999999</v>
      </c>
      <c r="C28" s="16">
        <v>1844.5</v>
      </c>
      <c r="D28" s="16">
        <v>2580.3000000000015</v>
      </c>
      <c r="E28" s="16">
        <v>2952.7</v>
      </c>
      <c r="F28" s="150">
        <v>5092.9000000000015</v>
      </c>
      <c r="G28" s="16">
        <v>6895.0000000000009</v>
      </c>
      <c r="H28" s="16">
        <v>6866</v>
      </c>
      <c r="I28" s="16">
        <v>7645.2</v>
      </c>
      <c r="J28" s="16">
        <v>8164</v>
      </c>
      <c r="K28" s="16">
        <v>10202.1</v>
      </c>
      <c r="L28" s="16">
        <v>14932.1</v>
      </c>
      <c r="M28" s="106">
        <v>11104.8</v>
      </c>
    </row>
    <row r="29" spans="1:13" s="170" customFormat="1" ht="12" x14ac:dyDescent="0.25">
      <c r="A29" s="79" t="s">
        <v>140</v>
      </c>
      <c r="B29" s="16">
        <v>-27.8</v>
      </c>
      <c r="C29" s="16">
        <v>7.5</v>
      </c>
      <c r="D29" s="16">
        <v>-49.9</v>
      </c>
      <c r="E29" s="16">
        <v>-44.2</v>
      </c>
      <c r="F29" s="16">
        <v>0.69999999999998863</v>
      </c>
      <c r="G29" s="16">
        <v>-12.9</v>
      </c>
      <c r="H29" s="16">
        <v>-21.1</v>
      </c>
      <c r="I29" s="16">
        <v>-3.1999999999999886</v>
      </c>
      <c r="J29" s="16">
        <v>28.8</v>
      </c>
      <c r="K29" s="16">
        <v>83.7</v>
      </c>
      <c r="L29" s="16">
        <v>148.19999999999999</v>
      </c>
      <c r="M29" s="106">
        <v>-26.5</v>
      </c>
    </row>
    <row r="30" spans="1:13" s="170" customFormat="1" ht="12" x14ac:dyDescent="0.25">
      <c r="A30" s="79" t="s">
        <v>141</v>
      </c>
      <c r="B30" s="16">
        <v>1101.4000000000001</v>
      </c>
      <c r="C30" s="16">
        <v>1106.2</v>
      </c>
      <c r="D30" s="16">
        <v>1259.4000000000001</v>
      </c>
      <c r="E30" s="16">
        <v>1742.1</v>
      </c>
      <c r="F30" s="16">
        <v>2379</v>
      </c>
      <c r="G30" s="16">
        <v>728.1</v>
      </c>
      <c r="H30" s="16">
        <v>637.70000000000005</v>
      </c>
      <c r="I30" s="16">
        <v>855.5</v>
      </c>
      <c r="J30" s="16">
        <v>913.3</v>
      </c>
      <c r="K30" s="16">
        <v>993.6</v>
      </c>
      <c r="L30" s="16">
        <v>969.9</v>
      </c>
      <c r="M30" s="106">
        <v>1129.5999999999999</v>
      </c>
    </row>
    <row r="31" spans="1:13" s="170" customFormat="1" ht="12" x14ac:dyDescent="0.25">
      <c r="A31" s="79" t="s">
        <v>142</v>
      </c>
      <c r="B31" s="16">
        <v>89.4</v>
      </c>
      <c r="C31" s="16">
        <v>313.10000000000002</v>
      </c>
      <c r="D31" s="16">
        <v>454.4</v>
      </c>
      <c r="E31" s="16">
        <v>228.2</v>
      </c>
      <c r="F31" s="16">
        <v>46</v>
      </c>
      <c r="G31" s="16">
        <v>561.5</v>
      </c>
      <c r="H31" s="16">
        <v>843.3</v>
      </c>
      <c r="I31" s="16">
        <v>949.9</v>
      </c>
      <c r="J31" s="16">
        <v>863.3</v>
      </c>
      <c r="K31" s="16">
        <v>1097</v>
      </c>
      <c r="L31" s="16">
        <v>1410.9</v>
      </c>
      <c r="M31" s="106">
        <v>832.9</v>
      </c>
    </row>
    <row r="32" spans="1:13" s="170" customFormat="1" ht="12" x14ac:dyDescent="0.25">
      <c r="A32" s="79" t="s">
        <v>143</v>
      </c>
      <c r="B32" s="107">
        <v>0</v>
      </c>
      <c r="C32" s="22"/>
      <c r="D32" s="22"/>
      <c r="E32" s="22"/>
      <c r="F32" s="16"/>
      <c r="G32" s="22"/>
      <c r="H32" s="22"/>
      <c r="I32" s="22"/>
      <c r="J32" s="22"/>
      <c r="K32" s="22"/>
      <c r="L32" s="107"/>
      <c r="M32" s="108">
        <v>10000</v>
      </c>
    </row>
    <row r="33" spans="1:13" s="170" customFormat="1" ht="12" x14ac:dyDescent="0.25">
      <c r="A33" s="79" t="s">
        <v>144</v>
      </c>
      <c r="B33" s="152">
        <v>-1250.8</v>
      </c>
      <c r="C33" s="22">
        <v>-418.20000000000073</v>
      </c>
      <c r="D33" s="22">
        <v>820.69999999999891</v>
      </c>
      <c r="E33" s="22">
        <v>764.09999999999854</v>
      </c>
      <c r="F33" s="22">
        <v>2264.6</v>
      </c>
      <c r="G33" s="22">
        <v>4960.3</v>
      </c>
      <c r="H33" s="22">
        <v>6601.5</v>
      </c>
      <c r="I33" s="22">
        <v>7541.3</v>
      </c>
      <c r="J33" s="22">
        <v>10205.200000000001</v>
      </c>
      <c r="K33" s="22">
        <v>12199.7</v>
      </c>
      <c r="L33" s="107">
        <v>14967.4</v>
      </c>
      <c r="M33" s="108">
        <v>5497.4</v>
      </c>
    </row>
    <row r="34" spans="1:13" s="172" customFormat="1" ht="11.4" x14ac:dyDescent="0.2">
      <c r="A34" s="175" t="s">
        <v>57</v>
      </c>
      <c r="B34" s="177">
        <v>28255.300000000003</v>
      </c>
      <c r="C34" s="164">
        <v>42932.700000000004</v>
      </c>
      <c r="D34" s="164">
        <v>37435.899999999994</v>
      </c>
      <c r="E34" s="164">
        <v>44820.299999999974</v>
      </c>
      <c r="F34" s="164">
        <v>46633.500000000029</v>
      </c>
      <c r="G34" s="164">
        <v>64953.099999999977</v>
      </c>
      <c r="H34" s="164">
        <v>65248.799999999988</v>
      </c>
      <c r="I34" s="164">
        <v>50381.700000000012</v>
      </c>
      <c r="J34" s="164">
        <v>61533.199999999953</v>
      </c>
      <c r="K34" s="164">
        <v>53897.699999999953</v>
      </c>
      <c r="L34" s="163">
        <v>31980.20000000007</v>
      </c>
      <c r="M34" s="165">
        <v>-45880.5</v>
      </c>
    </row>
    <row r="35" spans="1:13" s="172" customFormat="1" ht="11.4" x14ac:dyDescent="0.2">
      <c r="A35" s="178" t="s">
        <v>58</v>
      </c>
      <c r="B35" s="179">
        <v>-28255.300000000003</v>
      </c>
      <c r="C35" s="180">
        <v>-42932.7</v>
      </c>
      <c r="D35" s="180">
        <v>-37435.9</v>
      </c>
      <c r="E35" s="180">
        <v>-44820.299999999996</v>
      </c>
      <c r="F35" s="180">
        <v>-46633.5</v>
      </c>
      <c r="G35" s="180">
        <v>-64953.100000000006</v>
      </c>
      <c r="H35" s="180">
        <v>-65248.800000000003</v>
      </c>
      <c r="I35" s="180">
        <v>-50381.7</v>
      </c>
      <c r="J35" s="180">
        <v>-61533.200000000004</v>
      </c>
      <c r="K35" s="180">
        <v>-53897.7</v>
      </c>
      <c r="L35" s="181">
        <v>-31980.2</v>
      </c>
      <c r="M35" s="182">
        <v>45880.5</v>
      </c>
    </row>
    <row r="36" spans="1:13" s="170" customFormat="1" ht="12" x14ac:dyDescent="0.25">
      <c r="A36" s="183" t="s">
        <v>145</v>
      </c>
      <c r="B36" s="22">
        <v>-28262.300000000003</v>
      </c>
      <c r="C36" s="22">
        <v>-44435.199999999997</v>
      </c>
      <c r="D36" s="22">
        <v>-39425.9</v>
      </c>
      <c r="E36" s="22">
        <v>-47464.6</v>
      </c>
      <c r="F36" s="22">
        <v>-52033.599999999999</v>
      </c>
      <c r="G36" s="22">
        <v>-72139</v>
      </c>
      <c r="H36" s="22">
        <v>-72281.100000000006</v>
      </c>
      <c r="I36" s="22">
        <v>-57556</v>
      </c>
      <c r="J36" s="22">
        <v>-69372.800000000003</v>
      </c>
      <c r="K36" s="22">
        <v>-62431.299999999996</v>
      </c>
      <c r="L36" s="22">
        <v>-42445.5</v>
      </c>
      <c r="M36" s="23">
        <v>32055.300000000003</v>
      </c>
    </row>
    <row r="37" spans="1:13" s="170" customFormat="1" ht="12" x14ac:dyDescent="0.25">
      <c r="A37" s="184" t="s">
        <v>146</v>
      </c>
      <c r="B37" s="100">
        <v>0</v>
      </c>
      <c r="C37" s="100">
        <v>0</v>
      </c>
      <c r="D37" s="100">
        <v>0</v>
      </c>
      <c r="E37" s="100">
        <v>0</v>
      </c>
      <c r="F37" s="99">
        <v>0</v>
      </c>
      <c r="G37" s="100">
        <v>0</v>
      </c>
      <c r="H37" s="100">
        <v>0</v>
      </c>
      <c r="I37" s="100">
        <v>0</v>
      </c>
      <c r="J37" s="100">
        <v>0</v>
      </c>
      <c r="K37" s="100">
        <v>0</v>
      </c>
      <c r="L37" s="100">
        <v>15000</v>
      </c>
      <c r="M37" s="101">
        <v>42423.1</v>
      </c>
    </row>
    <row r="38" spans="1:13" s="170" customFormat="1" ht="12" x14ac:dyDescent="0.25">
      <c r="A38" s="173" t="s">
        <v>147</v>
      </c>
      <c r="B38" s="107">
        <v>0</v>
      </c>
      <c r="C38" s="107">
        <v>0</v>
      </c>
      <c r="D38" s="107">
        <v>0</v>
      </c>
      <c r="E38" s="107">
        <v>0</v>
      </c>
      <c r="F38" s="107">
        <v>0</v>
      </c>
      <c r="G38" s="107">
        <v>0</v>
      </c>
      <c r="H38" s="107">
        <v>0</v>
      </c>
      <c r="I38" s="107">
        <v>0</v>
      </c>
      <c r="J38" s="107">
        <v>0</v>
      </c>
      <c r="K38" s="107">
        <v>0</v>
      </c>
      <c r="L38" s="107">
        <v>0</v>
      </c>
      <c r="M38" s="108">
        <v>10000</v>
      </c>
    </row>
    <row r="39" spans="1:13" s="170" customFormat="1" ht="12" x14ac:dyDescent="0.25">
      <c r="A39" s="173" t="s">
        <v>148</v>
      </c>
      <c r="B39" s="107">
        <v>0</v>
      </c>
      <c r="C39" s="107">
        <v>0</v>
      </c>
      <c r="D39" s="107">
        <v>0</v>
      </c>
      <c r="E39" s="107">
        <v>0</v>
      </c>
      <c r="F39" s="107">
        <v>0</v>
      </c>
      <c r="G39" s="107">
        <v>0</v>
      </c>
      <c r="H39" s="107">
        <v>0</v>
      </c>
      <c r="I39" s="107">
        <v>0</v>
      </c>
      <c r="J39" s="107">
        <v>0</v>
      </c>
      <c r="K39" s="107">
        <v>0</v>
      </c>
      <c r="L39" s="107">
        <v>15000</v>
      </c>
      <c r="M39" s="108">
        <v>30000</v>
      </c>
    </row>
    <row r="40" spans="1:13" s="170" customFormat="1" ht="12" x14ac:dyDescent="0.25">
      <c r="A40" s="173" t="s">
        <v>149</v>
      </c>
      <c r="B40" s="107">
        <v>0</v>
      </c>
      <c r="C40" s="107">
        <v>0</v>
      </c>
      <c r="D40" s="107">
        <v>0</v>
      </c>
      <c r="E40" s="107">
        <v>0</v>
      </c>
      <c r="F40" s="107">
        <v>0</v>
      </c>
      <c r="G40" s="107">
        <v>0</v>
      </c>
      <c r="H40" s="107">
        <v>0</v>
      </c>
      <c r="I40" s="107">
        <v>0</v>
      </c>
      <c r="J40" s="107">
        <v>0</v>
      </c>
      <c r="K40" s="107">
        <v>0</v>
      </c>
      <c r="L40" s="107">
        <v>0</v>
      </c>
      <c r="M40" s="108">
        <v>0</v>
      </c>
    </row>
    <row r="41" spans="1:13" s="170" customFormat="1" ht="12" x14ac:dyDescent="0.25">
      <c r="A41" s="173" t="s">
        <v>150</v>
      </c>
      <c r="B41" s="107">
        <v>0</v>
      </c>
      <c r="C41" s="107">
        <v>0</v>
      </c>
      <c r="D41" s="107">
        <v>0</v>
      </c>
      <c r="E41" s="107">
        <v>0</v>
      </c>
      <c r="F41" s="107">
        <v>0</v>
      </c>
      <c r="G41" s="107">
        <v>0</v>
      </c>
      <c r="H41" s="107">
        <v>0</v>
      </c>
      <c r="I41" s="107">
        <v>0</v>
      </c>
      <c r="J41" s="107">
        <v>0</v>
      </c>
      <c r="K41" s="107">
        <v>0</v>
      </c>
      <c r="L41" s="107">
        <v>0</v>
      </c>
      <c r="M41" s="108">
        <v>2339.4</v>
      </c>
    </row>
    <row r="42" spans="1:13" s="170" customFormat="1" ht="12" x14ac:dyDescent="0.25">
      <c r="A42" s="173" t="s">
        <v>151</v>
      </c>
      <c r="B42" s="107">
        <v>0</v>
      </c>
      <c r="C42" s="107">
        <v>0</v>
      </c>
      <c r="D42" s="107">
        <v>0</v>
      </c>
      <c r="E42" s="107">
        <v>0</v>
      </c>
      <c r="F42" s="107">
        <v>0</v>
      </c>
      <c r="G42" s="107">
        <v>0</v>
      </c>
      <c r="H42" s="107">
        <v>0</v>
      </c>
      <c r="I42" s="107">
        <v>0</v>
      </c>
      <c r="J42" s="107">
        <v>0</v>
      </c>
      <c r="K42" s="107">
        <v>0</v>
      </c>
      <c r="L42" s="107">
        <v>0</v>
      </c>
      <c r="M42" s="108">
        <v>83.7</v>
      </c>
    </row>
    <row r="43" spans="1:13" s="170" customFormat="1" x14ac:dyDescent="0.25">
      <c r="A43" s="184" t="s">
        <v>152</v>
      </c>
      <c r="B43" s="107">
        <v>-28262.9</v>
      </c>
      <c r="C43" s="107">
        <v>-44449</v>
      </c>
      <c r="D43" s="107">
        <v>-39381.9</v>
      </c>
      <c r="E43" s="107">
        <v>-47393</v>
      </c>
      <c r="F43" s="107">
        <v>-51962.9</v>
      </c>
      <c r="G43" s="107">
        <v>-72155.8</v>
      </c>
      <c r="H43" s="107">
        <v>-72294.5</v>
      </c>
      <c r="I43" s="107">
        <v>-57526</v>
      </c>
      <c r="J43" s="107">
        <v>-69291.3</v>
      </c>
      <c r="K43" s="107">
        <v>-62351.7</v>
      </c>
      <c r="L43" s="107">
        <v>-57384</v>
      </c>
      <c r="M43" s="108">
        <v>-10312.299999999996</v>
      </c>
    </row>
    <row r="44" spans="1:13" s="170" customFormat="1" ht="12" x14ac:dyDescent="0.25">
      <c r="A44" s="185" t="s">
        <v>153</v>
      </c>
      <c r="B44" s="107">
        <v>0.6</v>
      </c>
      <c r="C44" s="107">
        <v>13.8</v>
      </c>
      <c r="D44" s="107">
        <v>-44</v>
      </c>
      <c r="E44" s="107">
        <v>-71.599999999999994</v>
      </c>
      <c r="F44" s="107">
        <v>-70.7</v>
      </c>
      <c r="G44" s="107">
        <v>16.8</v>
      </c>
      <c r="H44" s="107">
        <v>13.4</v>
      </c>
      <c r="I44" s="107">
        <v>-30</v>
      </c>
      <c r="J44" s="107">
        <v>-81.5</v>
      </c>
      <c r="K44" s="107">
        <v>-79.599999999999994</v>
      </c>
      <c r="L44" s="107">
        <v>-61.5</v>
      </c>
      <c r="M44" s="108">
        <v>-55.5</v>
      </c>
    </row>
    <row r="45" spans="1:13" s="170" customFormat="1" ht="12" x14ac:dyDescent="0.25">
      <c r="A45" s="183" t="s">
        <v>154</v>
      </c>
      <c r="B45" s="107">
        <v>0</v>
      </c>
      <c r="C45" s="107">
        <v>0</v>
      </c>
      <c r="D45" s="107">
        <v>0</v>
      </c>
      <c r="E45" s="107">
        <v>588.79999999999995</v>
      </c>
      <c r="F45" s="107">
        <v>599.9</v>
      </c>
      <c r="G45" s="107">
        <v>886.5</v>
      </c>
      <c r="H45" s="107">
        <v>886.5</v>
      </c>
      <c r="I45" s="107">
        <v>886.5</v>
      </c>
      <c r="J45" s="107">
        <v>5494.1</v>
      </c>
      <c r="K45" s="107">
        <v>5494.1</v>
      </c>
      <c r="L45" s="107">
        <v>5500.2</v>
      </c>
      <c r="M45" s="108">
        <v>11224</v>
      </c>
    </row>
    <row r="46" spans="1:13" s="170" customFormat="1" ht="12.6" thickBot="1" x14ac:dyDescent="0.3">
      <c r="A46" s="186" t="s">
        <v>155</v>
      </c>
      <c r="B46" s="117">
        <v>7.0000000000009095</v>
      </c>
      <c r="C46" s="117">
        <v>1502.5</v>
      </c>
      <c r="D46" s="117">
        <v>1990</v>
      </c>
      <c r="E46" s="117">
        <v>2055.5</v>
      </c>
      <c r="F46" s="117">
        <v>4800.2</v>
      </c>
      <c r="G46" s="117">
        <v>6299.4</v>
      </c>
      <c r="H46" s="117">
        <v>6145.8</v>
      </c>
      <c r="I46" s="117">
        <v>6287.8</v>
      </c>
      <c r="J46" s="117">
        <v>2345.5</v>
      </c>
      <c r="K46" s="117">
        <v>3039.5</v>
      </c>
      <c r="L46" s="117">
        <v>4965.1000000000004</v>
      </c>
      <c r="M46" s="137">
        <v>2601.1999999999989</v>
      </c>
    </row>
    <row r="47" spans="1:13" s="170" customFormat="1" ht="26.25" customHeight="1" thickTop="1" x14ac:dyDescent="0.25">
      <c r="A47" s="323" t="s">
        <v>120</v>
      </c>
      <c r="B47" s="318"/>
      <c r="C47" s="318"/>
      <c r="D47" s="318"/>
      <c r="E47" s="318"/>
      <c r="F47" s="318"/>
      <c r="G47" s="318"/>
      <c r="H47" s="318"/>
      <c r="I47" s="318"/>
      <c r="J47" s="318"/>
      <c r="K47" s="318"/>
      <c r="L47" s="318"/>
      <c r="M47" s="318"/>
    </row>
    <row r="48" spans="1:13" s="170" customFormat="1" ht="12" x14ac:dyDescent="0.25">
      <c r="A48" s="318" t="s">
        <v>121</v>
      </c>
      <c r="B48" s="318"/>
      <c r="C48" s="318"/>
      <c r="D48" s="318"/>
      <c r="E48" s="318"/>
      <c r="F48" s="318"/>
      <c r="G48" s="318"/>
      <c r="H48" s="318"/>
      <c r="I48" s="318"/>
      <c r="J48" s="318"/>
      <c r="K48" s="318"/>
      <c r="L48" s="318"/>
      <c r="M48" s="318"/>
    </row>
    <row r="49" spans="1:13" s="170" customFormat="1" ht="12" x14ac:dyDescent="0.25">
      <c r="A49" s="318" t="s">
        <v>122</v>
      </c>
      <c r="B49" s="318"/>
      <c r="C49" s="318"/>
      <c r="D49" s="318"/>
      <c r="E49" s="318"/>
      <c r="F49" s="318"/>
      <c r="G49" s="318"/>
      <c r="H49" s="318"/>
      <c r="I49" s="318"/>
      <c r="J49" s="318"/>
      <c r="K49" s="318"/>
      <c r="L49" s="318"/>
      <c r="M49" s="318"/>
    </row>
    <row r="50" spans="1:13" s="170" customFormat="1" ht="12" x14ac:dyDescent="0.25">
      <c r="A50" s="318" t="s">
        <v>123</v>
      </c>
      <c r="B50" s="318"/>
      <c r="C50" s="318"/>
      <c r="D50" s="318"/>
      <c r="E50" s="318"/>
      <c r="F50" s="318"/>
      <c r="G50" s="318"/>
      <c r="H50" s="318"/>
      <c r="I50" s="318"/>
      <c r="J50" s="318"/>
      <c r="K50" s="318"/>
      <c r="L50" s="318"/>
      <c r="M50" s="318"/>
    </row>
    <row r="51" spans="1:13" s="170" customFormat="1" ht="12" x14ac:dyDescent="0.25">
      <c r="A51" s="318" t="s">
        <v>124</v>
      </c>
      <c r="B51" s="318"/>
      <c r="C51" s="318"/>
      <c r="D51" s="318"/>
      <c r="E51" s="318"/>
      <c r="F51" s="318"/>
      <c r="G51" s="318"/>
      <c r="H51" s="318"/>
      <c r="I51" s="318"/>
      <c r="J51" s="318"/>
      <c r="K51" s="318"/>
      <c r="L51" s="318"/>
      <c r="M51" s="318"/>
    </row>
    <row r="52" spans="1:13" s="170" customFormat="1" ht="12" x14ac:dyDescent="0.25">
      <c r="A52" s="318" t="s">
        <v>125</v>
      </c>
      <c r="B52" s="318"/>
      <c r="C52" s="318"/>
      <c r="D52" s="318"/>
      <c r="E52" s="318"/>
      <c r="F52" s="318"/>
      <c r="G52" s="318"/>
      <c r="H52" s="318"/>
      <c r="I52" s="318"/>
      <c r="J52" s="318"/>
      <c r="K52" s="318"/>
      <c r="L52" s="318"/>
      <c r="M52" s="318"/>
    </row>
    <row r="53" spans="1:13" s="170" customFormat="1" ht="12" x14ac:dyDescent="0.25">
      <c r="A53" s="318" t="s">
        <v>126</v>
      </c>
      <c r="B53" s="318"/>
      <c r="C53" s="318"/>
      <c r="D53" s="318"/>
      <c r="E53" s="318"/>
      <c r="F53" s="318"/>
      <c r="G53" s="318"/>
      <c r="H53" s="318"/>
      <c r="I53" s="318"/>
      <c r="J53" s="318"/>
      <c r="K53" s="318"/>
      <c r="L53" s="318"/>
      <c r="M53" s="318"/>
    </row>
    <row r="54" spans="1:13" s="169" customFormat="1" ht="9.6" x14ac:dyDescent="0.2">
      <c r="A54" s="187"/>
      <c r="B54" s="187"/>
      <c r="C54" s="187"/>
      <c r="D54" s="187"/>
      <c r="E54" s="187"/>
      <c r="F54" s="187"/>
      <c r="G54" s="187"/>
      <c r="H54" s="187"/>
      <c r="I54" s="187"/>
      <c r="J54" s="187"/>
      <c r="K54" s="187"/>
      <c r="L54" s="187"/>
      <c r="M54" s="187"/>
    </row>
  </sheetData>
  <mergeCells count="12">
    <mergeCell ref="A53:M53"/>
    <mergeCell ref="A1:M1"/>
    <mergeCell ref="A2:M2"/>
    <mergeCell ref="A3:M3"/>
    <mergeCell ref="A4:A5"/>
    <mergeCell ref="B4:M4"/>
    <mergeCell ref="A47:M47"/>
    <mergeCell ref="A48:M48"/>
    <mergeCell ref="A49:M49"/>
    <mergeCell ref="A50:M50"/>
    <mergeCell ref="A51:M51"/>
    <mergeCell ref="A52:M5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17</vt:i4>
      </vt:variant>
    </vt:vector>
  </HeadingPairs>
  <TitlesOfParts>
    <vt:vector size="17" baseType="lpstr">
      <vt:lpstr>GBO 1997-98 to 2000-01</vt:lpstr>
      <vt:lpstr>GBO 2001-02 to 2003-04</vt:lpstr>
      <vt:lpstr>GBO 2004-05</vt:lpstr>
      <vt:lpstr>GBO 2005-06 to 2009-10</vt:lpstr>
      <vt:lpstr>GBO 2010-11</vt:lpstr>
      <vt:lpstr>GBO 2011-12</vt:lpstr>
      <vt:lpstr>GBO 2012-13</vt:lpstr>
      <vt:lpstr>GBO 2013-14</vt:lpstr>
      <vt:lpstr>GBO 2014-15</vt:lpstr>
      <vt:lpstr>GBO 2015-16</vt:lpstr>
      <vt:lpstr>GBO 2016-17</vt:lpstr>
      <vt:lpstr>GBO 2017-18</vt:lpstr>
      <vt:lpstr>GBO 2018-19</vt:lpstr>
      <vt:lpstr>GBO 2019-20</vt:lpstr>
      <vt:lpstr>GBO 2020-21</vt:lpstr>
      <vt:lpstr>GBO 2021-22</vt:lpstr>
      <vt:lpstr>GBO 2022-23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R00557</dc:creator>
  <cp:lastModifiedBy>Alisha Manandhar</cp:lastModifiedBy>
  <dcterms:created xsi:type="dcterms:W3CDTF">2022-03-02T04:31:10Z</dcterms:created>
  <dcterms:modified xsi:type="dcterms:W3CDTF">2023-09-27T06:47:23Z</dcterms:modified>
</cp:coreProperties>
</file>