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N00205\Downloads\"/>
    </mc:Choice>
  </mc:AlternateContent>
  <bookViews>
    <workbookView xWindow="0" yWindow="0" windowWidth="20490" windowHeight="7755" tabRatio="946" firstSheet="9" activeTab="13"/>
  </bookViews>
  <sheets>
    <sheet name="2072 Chait" sheetId="21" r:id="rId1"/>
    <sheet name="2073 Chait" sheetId="39" r:id="rId2"/>
    <sheet name="2072 Asar" sheetId="37" r:id="rId3"/>
    <sheet name="2073 Asaar" sheetId="35" r:id="rId4"/>
    <sheet name="2074 Asar" sheetId="14" r:id="rId5"/>
    <sheet name="Sources &amp; Usages Formulla 74.3" sheetId="15" r:id="rId6"/>
    <sheet name="Table C. Qtr" sheetId="3" r:id="rId7"/>
    <sheet name="Difference" sheetId="11" r:id="rId8"/>
    <sheet name="1.1 Posting" sheetId="23" r:id="rId9"/>
    <sheet name="1.2 Posting" sheetId="24" r:id="rId10"/>
    <sheet name="2.1 Posting" sheetId="26" r:id="rId11"/>
    <sheet name="9.1 Posting" sheetId="17" r:id="rId12"/>
    <sheet name="9.5 Posting" sheetId="25" r:id="rId13"/>
    <sheet name="9.7 Posting  " sheetId="40" r:id="rId14"/>
    <sheet name="9.7 Posting " sheetId="38" r:id="rId15"/>
    <sheet name="17.1 Posting" sheetId="32" r:id="rId16"/>
    <sheet name="Progress (IT)" sheetId="16" r:id="rId17"/>
    <sheet name="Progress (Formulla)" sheetId="20" r:id="rId18"/>
    <sheet name="Progress (Branch Print)" sheetId="29" r:id="rId19"/>
    <sheet name="Sources and Uses 73.12 (For IT)" sheetId="33" r:id="rId20"/>
  </sheets>
  <externalReferences>
    <externalReference r:id="rId21"/>
    <externalReference r:id="rId22"/>
  </externalReferences>
  <definedNames>
    <definedName name="_xlnm.Print_Area" localSheetId="1">'2073 Chait'!$A$1:$BK$74</definedName>
    <definedName name="_xlnm.Print_Area" localSheetId="4">'2074 Asar'!$A$1:$BK$74</definedName>
    <definedName name="PRINT_AREA_MI" localSheetId="3">[1]BS!#REF!</definedName>
    <definedName name="PRINT_AREA_MI" localSheetId="1">[1]BS!#REF!</definedName>
    <definedName name="PRINT_AREA_MI" localSheetId="14">[1]BS!#REF!</definedName>
    <definedName name="PRINT_AREA_MI" localSheetId="13">[1]BS!#REF!</definedName>
    <definedName name="PRINT_AREA_MI" localSheetId="18">[1]BS!#REF!</definedName>
    <definedName name="PRINT_AREA_MI">[1]BS!#REF!</definedName>
    <definedName name="_xlnm.Print_Titles" localSheetId="3">'2073 Asaar'!$A:$B</definedName>
    <definedName name="_xlnm.Print_Titles" localSheetId="1">'2073 Chait'!$A:$B</definedName>
    <definedName name="_xlnm.Print_Titles" localSheetId="4">'2074 Asar'!$A:$B</definedName>
  </definedNames>
  <calcPr calcId="152511" fullCalcOnLoad="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BD44" i="40" l="1"/>
  <c r="BD43" i="40"/>
  <c r="BD42" i="40"/>
  <c r="BD41" i="40"/>
  <c r="BD40" i="40"/>
  <c r="BD39" i="40"/>
  <c r="BD38" i="40"/>
  <c r="BD37" i="40"/>
  <c r="BD36" i="40"/>
  <c r="BD35" i="40"/>
  <c r="BD34" i="40"/>
  <c r="BD33" i="40"/>
  <c r="BD32" i="40"/>
  <c r="BD31" i="40"/>
  <c r="BD30" i="40"/>
  <c r="BD29" i="40"/>
  <c r="BD28" i="40"/>
  <c r="BD27" i="40"/>
  <c r="BD26" i="40"/>
  <c r="BD25" i="40"/>
  <c r="BD24" i="40"/>
  <c r="BD23" i="40"/>
  <c r="BD22" i="40"/>
  <c r="BD21" i="40"/>
  <c r="BD20" i="40"/>
  <c r="BD19" i="40"/>
  <c r="BD18" i="40"/>
  <c r="BD17" i="40"/>
  <c r="BD16" i="40"/>
  <c r="BD15" i="40"/>
  <c r="BD14" i="40"/>
  <c r="BD13" i="40"/>
  <c r="BD12" i="40"/>
  <c r="BD13" i="16"/>
  <c r="BD14" i="16"/>
  <c r="BD15" i="16"/>
  <c r="BD16" i="16"/>
  <c r="BD17" i="16"/>
  <c r="BD18" i="16"/>
  <c r="BD19" i="16"/>
  <c r="BD20" i="16"/>
  <c r="BD21" i="16"/>
  <c r="BD22" i="16"/>
  <c r="BD23" i="16"/>
  <c r="BD24" i="16"/>
  <c r="BD25" i="16"/>
  <c r="BD26" i="16"/>
  <c r="BD27" i="16"/>
  <c r="BD28" i="16"/>
  <c r="BD29" i="16"/>
  <c r="BD30" i="16"/>
  <c r="BD31" i="16"/>
  <c r="BD32" i="16"/>
  <c r="BD33" i="16"/>
  <c r="BD34" i="16"/>
  <c r="BD35" i="16"/>
  <c r="BD36" i="16"/>
  <c r="BD37" i="16"/>
  <c r="BD38" i="16"/>
  <c r="BD39" i="16"/>
  <c r="BD40" i="16"/>
  <c r="BD41" i="16"/>
  <c r="BD42" i="16"/>
  <c r="BD43" i="16"/>
  <c r="BD44" i="16"/>
  <c r="BD12" i="16"/>
  <c r="E13" i="3"/>
  <c r="F13" i="3"/>
  <c r="BL44" i="14"/>
  <c r="BI4" i="15"/>
  <c r="C120" i="3"/>
  <c r="BJ97" i="17"/>
  <c r="BJ98" i="17"/>
  <c r="BJ99" i="17"/>
  <c r="BJ100" i="17"/>
  <c r="BJ101" i="17"/>
  <c r="BJ102" i="17"/>
  <c r="BJ94" i="17"/>
  <c r="BJ95" i="17"/>
  <c r="BJ96" i="17"/>
  <c r="BJ93" i="17"/>
  <c r="BK34" i="14" s="1"/>
  <c r="D117" i="3" s="1"/>
  <c r="B79" i="3"/>
  <c r="B24" i="3"/>
  <c r="B21" i="3"/>
  <c r="AL73" i="37"/>
  <c r="AK73" i="37"/>
  <c r="AJ73" i="37"/>
  <c r="AI73" i="37"/>
  <c r="AH73" i="37"/>
  <c r="AG73" i="37"/>
  <c r="AF73" i="37"/>
  <c r="AE73" i="37"/>
  <c r="AD73" i="37"/>
  <c r="AC73" i="37"/>
  <c r="AB73" i="37"/>
  <c r="AA73" i="37"/>
  <c r="Z73" i="37"/>
  <c r="Y73" i="37"/>
  <c r="X73" i="37"/>
  <c r="W73" i="37"/>
  <c r="V73" i="37"/>
  <c r="U73" i="37"/>
  <c r="T73" i="37"/>
  <c r="S73" i="37"/>
  <c r="R73" i="37"/>
  <c r="Q73" i="37"/>
  <c r="P73" i="37"/>
  <c r="O73" i="37"/>
  <c r="N73" i="37"/>
  <c r="M73" i="37"/>
  <c r="L73" i="37"/>
  <c r="K73" i="37"/>
  <c r="J73" i="37"/>
  <c r="I73" i="37"/>
  <c r="H73" i="37"/>
  <c r="G73" i="37"/>
  <c r="F73" i="37"/>
  <c r="E73" i="37"/>
  <c r="D73" i="37"/>
  <c r="C73" i="37"/>
  <c r="AV72" i="37"/>
  <c r="AV71" i="37"/>
  <c r="AV69" i="37"/>
  <c r="AV68" i="37"/>
  <c r="AV67" i="37"/>
  <c r="AV66" i="37"/>
  <c r="AV64" i="37"/>
  <c r="AV60" i="37"/>
  <c r="AV59" i="37"/>
  <c r="AV58" i="37"/>
  <c r="B120" i="3" s="1"/>
  <c r="AV57" i="37"/>
  <c r="AV56" i="37"/>
  <c r="AV53" i="37"/>
  <c r="B107" i="3" s="1"/>
  <c r="AV52" i="37"/>
  <c r="B106" i="3" s="1"/>
  <c r="AV51" i="37"/>
  <c r="B105" i="3" s="1"/>
  <c r="AV50" i="37"/>
  <c r="B104" i="3" s="1"/>
  <c r="AV47" i="37"/>
  <c r="AV46" i="37"/>
  <c r="AV43" i="37"/>
  <c r="AV42" i="37"/>
  <c r="AV41" i="37"/>
  <c r="B58" i="3" s="1"/>
  <c r="AV40" i="37"/>
  <c r="B57" i="3" s="1"/>
  <c r="AV36" i="37"/>
  <c r="AV35" i="37"/>
  <c r="B118" i="3" s="1"/>
  <c r="AV34" i="37"/>
  <c r="B117" i="3" s="1"/>
  <c r="AV33" i="37"/>
  <c r="B116" i="3" s="1"/>
  <c r="AV32" i="37"/>
  <c r="B115" i="3" s="1"/>
  <c r="AV26" i="37"/>
  <c r="B45" i="3" s="1"/>
  <c r="AV25" i="37"/>
  <c r="B44" i="3" s="1"/>
  <c r="AV23" i="37"/>
  <c r="B138" i="3" s="1"/>
  <c r="AV21" i="37"/>
  <c r="B34" i="3" s="1"/>
  <c r="AV20" i="37"/>
  <c r="AV16" i="37"/>
  <c r="AV15" i="37"/>
  <c r="AV19" i="37" s="1"/>
  <c r="AV14" i="37"/>
  <c r="AV17" i="37"/>
  <c r="AV18" i="37" s="1"/>
  <c r="AV10" i="37"/>
  <c r="B69" i="3" s="1"/>
  <c r="AV48" i="37"/>
  <c r="AV9" i="37"/>
  <c r="AV13" i="37" s="1"/>
  <c r="AV8" i="37"/>
  <c r="B9" i="3" s="1"/>
  <c r="AV7" i="37"/>
  <c r="AV11" i="37" s="1"/>
  <c r="AV76" i="37" s="1"/>
  <c r="AV6" i="37"/>
  <c r="B7" i="3" s="1"/>
  <c r="AU5" i="37"/>
  <c r="AT5" i="37"/>
  <c r="AS5" i="37"/>
  <c r="AR5" i="37"/>
  <c r="AQ5" i="37"/>
  <c r="AP5" i="37"/>
  <c r="AO5" i="37"/>
  <c r="AN5" i="37"/>
  <c r="AM5" i="37"/>
  <c r="AL5" i="37"/>
  <c r="AK5" i="37"/>
  <c r="AJ5" i="37"/>
  <c r="AI5" i="37"/>
  <c r="AH5" i="37"/>
  <c r="AG5" i="37"/>
  <c r="AF5" i="37"/>
  <c r="AE5" i="37"/>
  <c r="AD5" i="37"/>
  <c r="AC5" i="37"/>
  <c r="AB5" i="37"/>
  <c r="AA5" i="37"/>
  <c r="Z5" i="37"/>
  <c r="Y5" i="37"/>
  <c r="X5" i="37"/>
  <c r="W5" i="37"/>
  <c r="V5" i="37"/>
  <c r="U5" i="37"/>
  <c r="T5" i="37"/>
  <c r="S5" i="37"/>
  <c r="R5" i="37"/>
  <c r="Q5" i="37"/>
  <c r="P5" i="37"/>
  <c r="O5" i="37"/>
  <c r="N5" i="37"/>
  <c r="M5" i="37"/>
  <c r="L5" i="37"/>
  <c r="K5" i="37"/>
  <c r="J5" i="37"/>
  <c r="I5" i="37"/>
  <c r="H5" i="37"/>
  <c r="G5" i="37"/>
  <c r="F5" i="37"/>
  <c r="E5" i="37"/>
  <c r="D5" i="37"/>
  <c r="C5" i="37"/>
  <c r="BC9" i="15"/>
  <c r="AQ10" i="15"/>
  <c r="AO10" i="15"/>
  <c r="AO11" i="15"/>
  <c r="AO12" i="15"/>
  <c r="AO9" i="15" s="1"/>
  <c r="AO13" i="15"/>
  <c r="AO15" i="15"/>
  <c r="AO16" i="15"/>
  <c r="AO14" i="15" s="1"/>
  <c r="AO18" i="15"/>
  <c r="AO19" i="15"/>
  <c r="AO20" i="15"/>
  <c r="AO21" i="15"/>
  <c r="AO22" i="15"/>
  <c r="AO23" i="15"/>
  <c r="AO24" i="15"/>
  <c r="AO25" i="15"/>
  <c r="AO27" i="15"/>
  <c r="AO28" i="15"/>
  <c r="AO29" i="15"/>
  <c r="AO30" i="15"/>
  <c r="AO31" i="15"/>
  <c r="AO32" i="15"/>
  <c r="AO33" i="15"/>
  <c r="AO34" i="15"/>
  <c r="AO35" i="15"/>
  <c r="AO36" i="15"/>
  <c r="AO37" i="15"/>
  <c r="AO38" i="15"/>
  <c r="AO39" i="15"/>
  <c r="AO40" i="15"/>
  <c r="AO42" i="15"/>
  <c r="AN12" i="15"/>
  <c r="AN13" i="15"/>
  <c r="AN9" i="15" s="1"/>
  <c r="AN170" i="17"/>
  <c r="W42" i="15"/>
  <c r="W44" i="15"/>
  <c r="W45" i="15"/>
  <c r="W43" i="15" s="1"/>
  <c r="W46" i="15"/>
  <c r="W47" i="15"/>
  <c r="W48" i="15"/>
  <c r="W49" i="15"/>
  <c r="W51" i="15"/>
  <c r="W52" i="15"/>
  <c r="W53" i="15"/>
  <c r="W54" i="15"/>
  <c r="W50" i="15" s="1"/>
  <c r="W56" i="15"/>
  <c r="W57" i="15"/>
  <c r="W59" i="15"/>
  <c r="W60" i="15"/>
  <c r="W58" i="15" s="1"/>
  <c r="W62" i="15"/>
  <c r="W63" i="15"/>
  <c r="W64" i="15"/>
  <c r="W65" i="15"/>
  <c r="W61" i="15" s="1"/>
  <c r="W66" i="15"/>
  <c r="W67" i="15"/>
  <c r="W69" i="15"/>
  <c r="W70" i="15"/>
  <c r="W71" i="15"/>
  <c r="W72" i="15"/>
  <c r="W73" i="15"/>
  <c r="W74" i="15"/>
  <c r="W75" i="15"/>
  <c r="W76" i="15"/>
  <c r="W77" i="15"/>
  <c r="W78" i="15"/>
  <c r="W79" i="15"/>
  <c r="W80" i="15"/>
  <c r="C67" i="15"/>
  <c r="AY47" i="15"/>
  <c r="AZ47" i="15"/>
  <c r="BA47" i="15"/>
  <c r="BB47" i="15"/>
  <c r="BC47" i="15"/>
  <c r="BD47" i="15"/>
  <c r="BE47" i="15"/>
  <c r="BF47" i="15"/>
  <c r="BG47" i="15"/>
  <c r="BH47" i="15"/>
  <c r="AY48" i="15"/>
  <c r="AZ48" i="15"/>
  <c r="BA48" i="15"/>
  <c r="BA43" i="15" s="1"/>
  <c r="BB48" i="15"/>
  <c r="BC48" i="15"/>
  <c r="BD48" i="15"/>
  <c r="BE48" i="15"/>
  <c r="BE43" i="15" s="1"/>
  <c r="BF48" i="15"/>
  <c r="BG48" i="15"/>
  <c r="BH48" i="15"/>
  <c r="AY49" i="15"/>
  <c r="AZ49" i="15"/>
  <c r="BA49" i="15"/>
  <c r="BB49" i="15"/>
  <c r="BC49" i="15"/>
  <c r="BD49" i="15"/>
  <c r="BE49" i="15"/>
  <c r="BF49" i="15"/>
  <c r="BG49" i="15"/>
  <c r="BH49" i="15"/>
  <c r="AY51" i="15"/>
  <c r="AZ51" i="15"/>
  <c r="BA51" i="15"/>
  <c r="BB51" i="15"/>
  <c r="BC51" i="15"/>
  <c r="BD51" i="15"/>
  <c r="BE51" i="15"/>
  <c r="BF51" i="15"/>
  <c r="BG51" i="15"/>
  <c r="BH51" i="15"/>
  <c r="AY52" i="15"/>
  <c r="AZ52" i="15"/>
  <c r="BA52" i="15"/>
  <c r="BB52" i="15"/>
  <c r="BC52" i="15"/>
  <c r="BD52" i="15"/>
  <c r="BE52" i="15"/>
  <c r="BF52" i="15"/>
  <c r="BG52" i="15"/>
  <c r="BH52" i="15"/>
  <c r="AY53" i="15"/>
  <c r="AZ53" i="15"/>
  <c r="BA53" i="15"/>
  <c r="BB53" i="15"/>
  <c r="BC53" i="15"/>
  <c r="BD53" i="15"/>
  <c r="BE53" i="15"/>
  <c r="BF53" i="15"/>
  <c r="BG53" i="15"/>
  <c r="BH53" i="15"/>
  <c r="AY54" i="15"/>
  <c r="AZ54" i="15"/>
  <c r="AZ50" i="15" s="1"/>
  <c r="BA54" i="15"/>
  <c r="BB54" i="15"/>
  <c r="BC54" i="15"/>
  <c r="BD54" i="15"/>
  <c r="BE54" i="15"/>
  <c r="BF54" i="15"/>
  <c r="BG54" i="15"/>
  <c r="BH54" i="15"/>
  <c r="BH50" i="15" s="1"/>
  <c r="AY56" i="15"/>
  <c r="AZ56" i="15"/>
  <c r="AZ55" i="15"/>
  <c r="BA56" i="15"/>
  <c r="BB56" i="15"/>
  <c r="BC56" i="15"/>
  <c r="BC55" i="15"/>
  <c r="BD56" i="15"/>
  <c r="BE56" i="15"/>
  <c r="BF56" i="15"/>
  <c r="BG56" i="15"/>
  <c r="BG55" i="15" s="1"/>
  <c r="BH56" i="15"/>
  <c r="BH55" i="15" s="1"/>
  <c r="AY57" i="15"/>
  <c r="AZ57" i="15"/>
  <c r="BA57" i="15"/>
  <c r="BB57" i="15"/>
  <c r="BB55" i="15" s="1"/>
  <c r="BC57" i="15"/>
  <c r="BD57" i="15"/>
  <c r="BE57" i="15"/>
  <c r="BE55" i="15" s="1"/>
  <c r="BF57" i="15"/>
  <c r="BF55" i="15" s="1"/>
  <c r="BG57" i="15"/>
  <c r="BH57" i="15"/>
  <c r="AY59" i="15"/>
  <c r="AZ59" i="15"/>
  <c r="BA59" i="15"/>
  <c r="BA58" i="15" s="1"/>
  <c r="BB59" i="15"/>
  <c r="BB58" i="15" s="1"/>
  <c r="BC59" i="15"/>
  <c r="BD59" i="15"/>
  <c r="BE59" i="15"/>
  <c r="BE58" i="15" s="1"/>
  <c r="BF59" i="15"/>
  <c r="BG59" i="15"/>
  <c r="BH59" i="15"/>
  <c r="AY60" i="15"/>
  <c r="AY58" i="15" s="1"/>
  <c r="AZ60" i="15"/>
  <c r="AZ58" i="15"/>
  <c r="BA60" i="15"/>
  <c r="BB60" i="15"/>
  <c r="BC60" i="15"/>
  <c r="BD60" i="15"/>
  <c r="BD58" i="15" s="1"/>
  <c r="BE60" i="15"/>
  <c r="BF60" i="15"/>
  <c r="BG60" i="15"/>
  <c r="BH60" i="15"/>
  <c r="BH58" i="15" s="1"/>
  <c r="AY62" i="15"/>
  <c r="AZ62" i="15"/>
  <c r="BA62" i="15"/>
  <c r="BB62" i="15"/>
  <c r="BC62" i="15"/>
  <c r="BD62" i="15"/>
  <c r="BE62" i="15"/>
  <c r="BF62" i="15"/>
  <c r="BG62" i="15"/>
  <c r="BH62" i="15"/>
  <c r="AY63" i="15"/>
  <c r="AZ63" i="15"/>
  <c r="BA63" i="15"/>
  <c r="BB63" i="15"/>
  <c r="BC63" i="15"/>
  <c r="BD63" i="15"/>
  <c r="BE63" i="15"/>
  <c r="BF63" i="15"/>
  <c r="BG63" i="15"/>
  <c r="BH63" i="15"/>
  <c r="AY64" i="15"/>
  <c r="AZ64" i="15"/>
  <c r="BA64" i="15"/>
  <c r="BB64" i="15"/>
  <c r="BC64" i="15"/>
  <c r="BD64" i="15"/>
  <c r="BE64" i="15"/>
  <c r="BF64" i="15"/>
  <c r="BG64" i="15"/>
  <c r="BH64" i="15"/>
  <c r="AY65" i="15"/>
  <c r="AZ65" i="15"/>
  <c r="BA65" i="15"/>
  <c r="BB65" i="15"/>
  <c r="BC65" i="15"/>
  <c r="BD65" i="15"/>
  <c r="BE65" i="15"/>
  <c r="BF65" i="15"/>
  <c r="BG65" i="15"/>
  <c r="BH65" i="15"/>
  <c r="AY66" i="15"/>
  <c r="AZ66" i="15"/>
  <c r="BA66" i="15"/>
  <c r="BB66" i="15"/>
  <c r="BC66" i="15"/>
  <c r="BD66" i="15"/>
  <c r="BE66" i="15"/>
  <c r="BF66" i="15"/>
  <c r="BG66" i="15"/>
  <c r="BH66" i="15"/>
  <c r="AY67" i="15"/>
  <c r="AZ67" i="15"/>
  <c r="BA67" i="15"/>
  <c r="BB67" i="15"/>
  <c r="BC67" i="15"/>
  <c r="BD67" i="15"/>
  <c r="BE67" i="15"/>
  <c r="BF67" i="15"/>
  <c r="BG67" i="15"/>
  <c r="BH67" i="15"/>
  <c r="AY69" i="15"/>
  <c r="AZ69" i="15"/>
  <c r="BA69" i="15"/>
  <c r="BB69" i="15"/>
  <c r="BC69" i="15"/>
  <c r="BD69" i="15"/>
  <c r="BE69" i="15"/>
  <c r="BF69" i="15"/>
  <c r="BG69" i="15"/>
  <c r="BH69" i="15"/>
  <c r="AY70" i="15"/>
  <c r="AZ70" i="15"/>
  <c r="BA70" i="15"/>
  <c r="BB70" i="15"/>
  <c r="BC70" i="15"/>
  <c r="BD70" i="15"/>
  <c r="BE70" i="15"/>
  <c r="BF70" i="15"/>
  <c r="BG70" i="15"/>
  <c r="BH70" i="15"/>
  <c r="AY71" i="15"/>
  <c r="AZ71" i="15"/>
  <c r="BA71" i="15"/>
  <c r="BB71" i="15"/>
  <c r="BC71" i="15"/>
  <c r="BD71" i="15"/>
  <c r="BE71" i="15"/>
  <c r="BF71" i="15"/>
  <c r="BG71" i="15"/>
  <c r="BH71" i="15"/>
  <c r="AY72" i="15"/>
  <c r="AZ72" i="15"/>
  <c r="BA72" i="15"/>
  <c r="BB72" i="15"/>
  <c r="BC72" i="15"/>
  <c r="BD72" i="15"/>
  <c r="BE72" i="15"/>
  <c r="BF72" i="15"/>
  <c r="BG72" i="15"/>
  <c r="BH72" i="15"/>
  <c r="AY73" i="15"/>
  <c r="AZ73" i="15"/>
  <c r="BA73" i="15"/>
  <c r="BB73" i="15"/>
  <c r="BC73" i="15"/>
  <c r="BD73" i="15"/>
  <c r="BE73" i="15"/>
  <c r="BF73" i="15"/>
  <c r="BG73" i="15"/>
  <c r="BH73" i="15"/>
  <c r="AY74" i="15"/>
  <c r="AZ74" i="15"/>
  <c r="BA74" i="15"/>
  <c r="BB74" i="15"/>
  <c r="BC74" i="15"/>
  <c r="BD74" i="15"/>
  <c r="BE74" i="15"/>
  <c r="BF74" i="15"/>
  <c r="BG74" i="15"/>
  <c r="BH74" i="15"/>
  <c r="AY75" i="15"/>
  <c r="AZ75" i="15"/>
  <c r="BA75" i="15"/>
  <c r="BB75" i="15"/>
  <c r="BC75" i="15"/>
  <c r="BD75" i="15"/>
  <c r="BE75" i="15"/>
  <c r="BF75" i="15"/>
  <c r="BG75" i="15"/>
  <c r="BH75" i="15"/>
  <c r="AY76" i="15"/>
  <c r="AZ76" i="15"/>
  <c r="BA76" i="15"/>
  <c r="BB76" i="15"/>
  <c r="BC76" i="15"/>
  <c r="BD76" i="15"/>
  <c r="BE76" i="15"/>
  <c r="BF76" i="15"/>
  <c r="BG76" i="15"/>
  <c r="BH76" i="15"/>
  <c r="AY77" i="15"/>
  <c r="AZ77" i="15"/>
  <c r="BA77" i="15"/>
  <c r="BB77" i="15"/>
  <c r="BC77" i="15"/>
  <c r="BD77" i="15"/>
  <c r="BE77" i="15"/>
  <c r="BF77" i="15"/>
  <c r="BG77" i="15"/>
  <c r="BH77" i="15"/>
  <c r="AY78" i="15"/>
  <c r="AZ78" i="15"/>
  <c r="BA78" i="15"/>
  <c r="BB78" i="15"/>
  <c r="BC78" i="15"/>
  <c r="BD78" i="15"/>
  <c r="BE78" i="15"/>
  <c r="BF78" i="15"/>
  <c r="BG78" i="15"/>
  <c r="BH78" i="15"/>
  <c r="AY79" i="15"/>
  <c r="AZ79" i="15"/>
  <c r="BA79" i="15"/>
  <c r="BB79" i="15"/>
  <c r="BC79" i="15"/>
  <c r="BD79" i="15"/>
  <c r="BE79" i="15"/>
  <c r="BF79" i="15"/>
  <c r="BG79" i="15"/>
  <c r="BH79" i="15"/>
  <c r="AY80" i="15"/>
  <c r="AZ80" i="15"/>
  <c r="BA80" i="15"/>
  <c r="BB80" i="15"/>
  <c r="BC80" i="15"/>
  <c r="BD80" i="15"/>
  <c r="BE80" i="15"/>
  <c r="BF80" i="15"/>
  <c r="BG80" i="15"/>
  <c r="BH80" i="15"/>
  <c r="AY46" i="15"/>
  <c r="AZ46" i="15"/>
  <c r="BA46" i="15"/>
  <c r="BB46" i="15"/>
  <c r="BC46" i="15"/>
  <c r="BD46" i="15"/>
  <c r="BE46" i="15"/>
  <c r="BF46" i="15"/>
  <c r="BG46" i="15"/>
  <c r="BH46" i="15"/>
  <c r="AY45" i="15"/>
  <c r="AZ45" i="15"/>
  <c r="BA45" i="15"/>
  <c r="BC45" i="15"/>
  <c r="BD45" i="15"/>
  <c r="BE45" i="15"/>
  <c r="BF45" i="15"/>
  <c r="BG45" i="15"/>
  <c r="BH45" i="15"/>
  <c r="AY44" i="15"/>
  <c r="AZ44" i="15"/>
  <c r="BA44" i="15"/>
  <c r="BB44" i="15"/>
  <c r="BB43" i="15" s="1"/>
  <c r="BC44" i="15"/>
  <c r="BD44" i="15"/>
  <c r="BE44" i="15"/>
  <c r="BF44" i="15"/>
  <c r="BG44" i="15"/>
  <c r="BH44" i="15"/>
  <c r="BA42" i="15"/>
  <c r="BB42" i="15"/>
  <c r="BC42" i="15"/>
  <c r="BD42" i="15"/>
  <c r="BE42" i="15"/>
  <c r="BF42" i="15"/>
  <c r="BG42" i="15"/>
  <c r="BH42" i="15"/>
  <c r="AZ38" i="15"/>
  <c r="BA38" i="15"/>
  <c r="BB38" i="15"/>
  <c r="BC38" i="15"/>
  <c r="BA29" i="15"/>
  <c r="BB29" i="15"/>
  <c r="BC29" i="15"/>
  <c r="BD29" i="15"/>
  <c r="BE29" i="15"/>
  <c r="BF29" i="15"/>
  <c r="BG29" i="15"/>
  <c r="BH29" i="15"/>
  <c r="BA30" i="15"/>
  <c r="BB30" i="15"/>
  <c r="BC30" i="15"/>
  <c r="BD30" i="15"/>
  <c r="BE30" i="15"/>
  <c r="BF30" i="15"/>
  <c r="BG30" i="15"/>
  <c r="BH30" i="15"/>
  <c r="BA31" i="15"/>
  <c r="BB31" i="15"/>
  <c r="BC31" i="15"/>
  <c r="BD31" i="15"/>
  <c r="BE31" i="15"/>
  <c r="BF31" i="15"/>
  <c r="BG31" i="15"/>
  <c r="BH31" i="15"/>
  <c r="BA32" i="15"/>
  <c r="BB32" i="15"/>
  <c r="BC32" i="15"/>
  <c r="BD32" i="15"/>
  <c r="BE32" i="15"/>
  <c r="BF32" i="15"/>
  <c r="BG32" i="15"/>
  <c r="BH32" i="15"/>
  <c r="BA33" i="15"/>
  <c r="BB33" i="15"/>
  <c r="BC33" i="15"/>
  <c r="BD33" i="15"/>
  <c r="BE33" i="15"/>
  <c r="BF33" i="15"/>
  <c r="BG33" i="15"/>
  <c r="BH33" i="15"/>
  <c r="BA34" i="15"/>
  <c r="BB34" i="15"/>
  <c r="BC34" i="15"/>
  <c r="BD34" i="15"/>
  <c r="BE34" i="15"/>
  <c r="BF34" i="15"/>
  <c r="BG34" i="15"/>
  <c r="BH34" i="15"/>
  <c r="BA35" i="15"/>
  <c r="BB35" i="15"/>
  <c r="BC35" i="15"/>
  <c r="BD35" i="15"/>
  <c r="BE35" i="15"/>
  <c r="BF35" i="15"/>
  <c r="BG35" i="15"/>
  <c r="BH35" i="15"/>
  <c r="BA36" i="15"/>
  <c r="BB36" i="15"/>
  <c r="BC36" i="15"/>
  <c r="BD36" i="15"/>
  <c r="BE36" i="15"/>
  <c r="BF36" i="15"/>
  <c r="BG36" i="15"/>
  <c r="BH36" i="15"/>
  <c r="BA37" i="15"/>
  <c r="BB37" i="15"/>
  <c r="BC37" i="15"/>
  <c r="BD37" i="15"/>
  <c r="BE37" i="15"/>
  <c r="BF37" i="15"/>
  <c r="BG37" i="15"/>
  <c r="BH37" i="15"/>
  <c r="BD38" i="15"/>
  <c r="BE38" i="15"/>
  <c r="BF38" i="15"/>
  <c r="BG38" i="15"/>
  <c r="BH38" i="15"/>
  <c r="BA39" i="15"/>
  <c r="BB39" i="15"/>
  <c r="BC39" i="15"/>
  <c r="BD39" i="15"/>
  <c r="BE39" i="15"/>
  <c r="BF39" i="15"/>
  <c r="BG39" i="15"/>
  <c r="BH39" i="15"/>
  <c r="BA40" i="15"/>
  <c r="BB40" i="15"/>
  <c r="BC40" i="15"/>
  <c r="BD40" i="15"/>
  <c r="BE40" i="15"/>
  <c r="BF40" i="15"/>
  <c r="BG40" i="15"/>
  <c r="BH40" i="15"/>
  <c r="BA28" i="15"/>
  <c r="BB28" i="15"/>
  <c r="BC28" i="15"/>
  <c r="BD28" i="15"/>
  <c r="BD26" i="15" s="1"/>
  <c r="BE28" i="15"/>
  <c r="BF28" i="15"/>
  <c r="BG28" i="15"/>
  <c r="BH28" i="15"/>
  <c r="BA27" i="15"/>
  <c r="BA26" i="15" s="1"/>
  <c r="BB27" i="15"/>
  <c r="BC27" i="15"/>
  <c r="BC26" i="15" s="1"/>
  <c r="BD27" i="15"/>
  <c r="BE27" i="15"/>
  <c r="BF27" i="15"/>
  <c r="BG27" i="15"/>
  <c r="BH27" i="15"/>
  <c r="BA24" i="15"/>
  <c r="BB24" i="15"/>
  <c r="BC24" i="15"/>
  <c r="BD24" i="15"/>
  <c r="BE24" i="15"/>
  <c r="BF24" i="15"/>
  <c r="BG24" i="15"/>
  <c r="BH24" i="15"/>
  <c r="BA23" i="15"/>
  <c r="BB23" i="15"/>
  <c r="BC23" i="15"/>
  <c r="BD23" i="15"/>
  <c r="BE23" i="15"/>
  <c r="BF23" i="15"/>
  <c r="BG23" i="15"/>
  <c r="BH23" i="15"/>
  <c r="BA22" i="15"/>
  <c r="BB22" i="15"/>
  <c r="BC22" i="15"/>
  <c r="BD22" i="15"/>
  <c r="BE22" i="15"/>
  <c r="BF22" i="15"/>
  <c r="BG22" i="15"/>
  <c r="BH22" i="15"/>
  <c r="AZ21" i="15"/>
  <c r="BA21" i="15"/>
  <c r="BA17" i="15" s="1"/>
  <c r="BB21" i="15"/>
  <c r="BC21" i="15"/>
  <c r="BD21" i="15"/>
  <c r="BE21" i="15"/>
  <c r="BF21" i="15"/>
  <c r="BG21" i="15"/>
  <c r="BH21" i="15"/>
  <c r="AZ20" i="15"/>
  <c r="BA20" i="15"/>
  <c r="BB20" i="15"/>
  <c r="BC20" i="15"/>
  <c r="BD20" i="15"/>
  <c r="BD17" i="15" s="1"/>
  <c r="BE20" i="15"/>
  <c r="BF20" i="15"/>
  <c r="BG20" i="15"/>
  <c r="BH20" i="15"/>
  <c r="BH17" i="15" s="1"/>
  <c r="AY19" i="15"/>
  <c r="AZ19" i="15"/>
  <c r="BA19" i="15"/>
  <c r="BB19" i="15"/>
  <c r="BC19" i="15"/>
  <c r="BD19" i="15"/>
  <c r="BE19" i="15"/>
  <c r="BF19" i="15"/>
  <c r="BF17" i="15" s="1"/>
  <c r="BG19" i="15"/>
  <c r="BH19" i="15"/>
  <c r="AY18" i="15"/>
  <c r="AZ18" i="15"/>
  <c r="AZ17" i="15" s="1"/>
  <c r="BA18" i="15"/>
  <c r="BB18" i="15"/>
  <c r="BD18" i="15"/>
  <c r="BE18" i="15"/>
  <c r="BF18" i="15"/>
  <c r="BG18" i="15"/>
  <c r="BH18" i="15"/>
  <c r="AY16" i="15"/>
  <c r="AY14" i="15" s="1"/>
  <c r="AZ16" i="15"/>
  <c r="BA16" i="15"/>
  <c r="BB16" i="15"/>
  <c r="BC16" i="15"/>
  <c r="BC14" i="15" s="1"/>
  <c r="BD16" i="15"/>
  <c r="BE16" i="15"/>
  <c r="BF16" i="15"/>
  <c r="BG16" i="15"/>
  <c r="BH16" i="15"/>
  <c r="AY15" i="15"/>
  <c r="AZ15" i="15"/>
  <c r="BA15" i="15"/>
  <c r="BA14" i="15" s="1"/>
  <c r="BB15" i="15"/>
  <c r="BB14" i="15" s="1"/>
  <c r="BC15" i="15"/>
  <c r="BD15" i="15"/>
  <c r="BD14" i="15" s="1"/>
  <c r="BE15" i="15"/>
  <c r="BE14" i="15" s="1"/>
  <c r="BF15" i="15"/>
  <c r="BG15" i="15"/>
  <c r="BH15" i="15"/>
  <c r="BG14" i="15"/>
  <c r="AY13" i="15"/>
  <c r="AZ13" i="15"/>
  <c r="BA13" i="15"/>
  <c r="BB13" i="15"/>
  <c r="BC13" i="15"/>
  <c r="BD13" i="15"/>
  <c r="BE13" i="15"/>
  <c r="BF13" i="15"/>
  <c r="BG13" i="15"/>
  <c r="BH13" i="15"/>
  <c r="AY12" i="15"/>
  <c r="AZ12" i="15"/>
  <c r="BA12" i="15"/>
  <c r="BB12" i="15"/>
  <c r="BC12" i="15"/>
  <c r="BD12" i="15"/>
  <c r="BE12" i="15"/>
  <c r="BF12" i="15"/>
  <c r="BG12" i="15"/>
  <c r="BH12" i="15"/>
  <c r="AY11" i="15"/>
  <c r="AZ11" i="15"/>
  <c r="BA11" i="15"/>
  <c r="BB11" i="15"/>
  <c r="BC11" i="15"/>
  <c r="BD11" i="15"/>
  <c r="BE11" i="15"/>
  <c r="BF11" i="15"/>
  <c r="BG11" i="15"/>
  <c r="BH11" i="15"/>
  <c r="BA10" i="15"/>
  <c r="BC10" i="15"/>
  <c r="BD10" i="15"/>
  <c r="BE10" i="15"/>
  <c r="BF10" i="15"/>
  <c r="BG10" i="15"/>
  <c r="BH10" i="15"/>
  <c r="BB7" i="15"/>
  <c r="BC7" i="15"/>
  <c r="BD7" i="15"/>
  <c r="BE7" i="15"/>
  <c r="BF7" i="15"/>
  <c r="BG7" i="15"/>
  <c r="BH7" i="15"/>
  <c r="BA7" i="15"/>
  <c r="C8" i="23"/>
  <c r="D8" i="23"/>
  <c r="E8" i="23"/>
  <c r="F8" i="23"/>
  <c r="G8" i="23"/>
  <c r="H8" i="23"/>
  <c r="I8" i="23"/>
  <c r="J8" i="23"/>
  <c r="K8" i="23"/>
  <c r="L8" i="23"/>
  <c r="M8" i="23"/>
  <c r="N8" i="23"/>
  <c r="O8" i="23"/>
  <c r="P8" i="23"/>
  <c r="Q8" i="23"/>
  <c r="R8" i="23"/>
  <c r="S8" i="23"/>
  <c r="T8" i="23"/>
  <c r="U8" i="23"/>
  <c r="V8" i="23"/>
  <c r="W8" i="23"/>
  <c r="X8" i="23"/>
  <c r="Y8" i="23"/>
  <c r="Z8" i="23"/>
  <c r="AA8" i="23"/>
  <c r="AB8" i="23"/>
  <c r="AC8" i="23"/>
  <c r="AD8" i="23"/>
  <c r="AE8" i="23"/>
  <c r="AF8" i="23"/>
  <c r="AG8" i="23"/>
  <c r="AH8" i="23"/>
  <c r="AI8" i="23"/>
  <c r="AJ8" i="23"/>
  <c r="AK8" i="23"/>
  <c r="AL8" i="23"/>
  <c r="AM8" i="23"/>
  <c r="AN8" i="23"/>
  <c r="AO8" i="23"/>
  <c r="AP8" i="23"/>
  <c r="AQ8" i="23"/>
  <c r="AR8" i="23"/>
  <c r="AS8" i="23"/>
  <c r="AT8" i="23"/>
  <c r="AU8" i="23"/>
  <c r="AV8" i="23"/>
  <c r="AW8" i="23"/>
  <c r="AX8" i="23"/>
  <c r="AY8" i="23"/>
  <c r="AZ8" i="23"/>
  <c r="BA8" i="23"/>
  <c r="BB8" i="23"/>
  <c r="BC8" i="23"/>
  <c r="AF44" i="23"/>
  <c r="B7" i="24"/>
  <c r="C7" i="24"/>
  <c r="D7" i="24"/>
  <c r="E7" i="24"/>
  <c r="F7" i="24"/>
  <c r="G7" i="24"/>
  <c r="H7" i="24"/>
  <c r="I7" i="24"/>
  <c r="J7" i="24"/>
  <c r="K7" i="24"/>
  <c r="L7" i="24"/>
  <c r="M7" i="24"/>
  <c r="N7" i="24"/>
  <c r="O7" i="24"/>
  <c r="P7" i="24"/>
  <c r="Q7" i="24"/>
  <c r="R7" i="24"/>
  <c r="S7" i="24"/>
  <c r="T7" i="24"/>
  <c r="U7" i="24"/>
  <c r="V7" i="24"/>
  <c r="W7" i="24"/>
  <c r="X7" i="24"/>
  <c r="Y7" i="24"/>
  <c r="Z7" i="24"/>
  <c r="AA7" i="24"/>
  <c r="AB7" i="24"/>
  <c r="AC7" i="24"/>
  <c r="AD7" i="24"/>
  <c r="AE7" i="24"/>
  <c r="AF7" i="24"/>
  <c r="AG7" i="24"/>
  <c r="AH7" i="24"/>
  <c r="AI7" i="24"/>
  <c r="AJ7" i="24"/>
  <c r="AK7" i="24"/>
  <c r="AL7" i="24"/>
  <c r="AM7" i="24"/>
  <c r="AN7" i="24"/>
  <c r="AO7" i="24"/>
  <c r="AP7" i="24"/>
  <c r="AQ7" i="24"/>
  <c r="AR7" i="24"/>
  <c r="AS7" i="24"/>
  <c r="AT7" i="24"/>
  <c r="AU7" i="24"/>
  <c r="AV7" i="24"/>
  <c r="AW7" i="24"/>
  <c r="AX7" i="24"/>
  <c r="AY7" i="24"/>
  <c r="AZ7" i="24"/>
  <c r="BA7" i="24"/>
  <c r="BB7" i="24"/>
  <c r="AZ8" i="24"/>
  <c r="B15" i="24"/>
  <c r="C15" i="24"/>
  <c r="D15" i="24"/>
  <c r="E15" i="24"/>
  <c r="F9" i="39" s="1"/>
  <c r="F15" i="24"/>
  <c r="G15" i="24"/>
  <c r="H15" i="24"/>
  <c r="I15" i="24"/>
  <c r="J9" i="39" s="1"/>
  <c r="J15" i="24"/>
  <c r="K15" i="24"/>
  <c r="L15" i="24"/>
  <c r="M15" i="24"/>
  <c r="N9" i="39" s="1"/>
  <c r="N15" i="24"/>
  <c r="O15" i="24"/>
  <c r="P9" i="39" s="1"/>
  <c r="P15" i="24"/>
  <c r="Q15" i="24"/>
  <c r="R9" i="39" s="1"/>
  <c r="R15" i="24"/>
  <c r="S15" i="24"/>
  <c r="T9" i="39" s="1"/>
  <c r="T15" i="24"/>
  <c r="U15" i="24"/>
  <c r="V15" i="24"/>
  <c r="W15" i="24"/>
  <c r="X9" i="39" s="1"/>
  <c r="X15" i="24"/>
  <c r="Y15" i="24"/>
  <c r="Z15" i="24"/>
  <c r="AA9" i="39" s="1"/>
  <c r="AA15" i="24"/>
  <c r="AB9" i="39" s="1"/>
  <c r="AB13" i="39" s="1"/>
  <c r="AB15" i="24"/>
  <c r="AC15" i="24"/>
  <c r="AD9" i="39" s="1"/>
  <c r="AD15" i="24"/>
  <c r="AE9" i="39" s="1"/>
  <c r="AE15" i="24"/>
  <c r="AF9" i="39" s="1"/>
  <c r="AF15" i="24"/>
  <c r="AG15" i="24"/>
  <c r="AH9" i="39" s="1"/>
  <c r="AH15" i="24"/>
  <c r="AI9" i="39" s="1"/>
  <c r="AI15" i="24"/>
  <c r="AJ9" i="39" s="1"/>
  <c r="AJ15" i="24"/>
  <c r="AK15" i="24"/>
  <c r="AL9" i="39" s="1"/>
  <c r="AL15" i="24"/>
  <c r="AM15" i="24"/>
  <c r="AN9" i="39" s="1"/>
  <c r="AN15" i="24"/>
  <c r="AO15" i="24"/>
  <c r="AP15" i="24"/>
  <c r="AQ15" i="24"/>
  <c r="AR9" i="39" s="1"/>
  <c r="AR15" i="24"/>
  <c r="AS15" i="24"/>
  <c r="AT15" i="24"/>
  <c r="AU9" i="39" s="1"/>
  <c r="AU15" i="24"/>
  <c r="AV9" i="39" s="1"/>
  <c r="AV15" i="24"/>
  <c r="AW15" i="24"/>
  <c r="AX15" i="24"/>
  <c r="AY9" i="39"/>
  <c r="AY15" i="24"/>
  <c r="AZ15" i="24"/>
  <c r="BA9" i="14" s="1"/>
  <c r="BA15" i="24"/>
  <c r="BB9" i="14" s="1"/>
  <c r="BB15" i="24"/>
  <c r="BC9" i="14" s="1"/>
  <c r="B2" i="32"/>
  <c r="B3" i="32"/>
  <c r="C3" i="32"/>
  <c r="D3" i="32"/>
  <c r="E3" i="32"/>
  <c r="F3" i="32"/>
  <c r="G3" i="32"/>
  <c r="H3" i="32"/>
  <c r="I3" i="32"/>
  <c r="J3" i="32"/>
  <c r="K3" i="32"/>
  <c r="L3" i="32"/>
  <c r="M3" i="32"/>
  <c r="N3" i="32"/>
  <c r="O3" i="32"/>
  <c r="P3" i="32"/>
  <c r="Q3" i="32"/>
  <c r="R3" i="32"/>
  <c r="S3" i="32"/>
  <c r="T3" i="32"/>
  <c r="U3" i="32"/>
  <c r="V3" i="32"/>
  <c r="W3" i="32"/>
  <c r="X3" i="32"/>
  <c r="Y3" i="32"/>
  <c r="Z3" i="32"/>
  <c r="AA3" i="32"/>
  <c r="AB3" i="32"/>
  <c r="AC3" i="32"/>
  <c r="AD3" i="32"/>
  <c r="AE3" i="32"/>
  <c r="AF3" i="32"/>
  <c r="AG3" i="32"/>
  <c r="AH3" i="32"/>
  <c r="AI3" i="32"/>
  <c r="AJ3" i="32"/>
  <c r="AK3" i="32"/>
  <c r="AL3" i="32"/>
  <c r="AM3" i="32"/>
  <c r="AN3" i="32"/>
  <c r="AO3" i="32"/>
  <c r="AP3" i="32"/>
  <c r="AQ3" i="32"/>
  <c r="AR3" i="32"/>
  <c r="AS3" i="32"/>
  <c r="AT3" i="32"/>
  <c r="AU3" i="32"/>
  <c r="AV3" i="32"/>
  <c r="AW3" i="32"/>
  <c r="AX3" i="32"/>
  <c r="AY3" i="32"/>
  <c r="AZ3" i="32"/>
  <c r="BA3" i="32"/>
  <c r="BB3" i="32"/>
  <c r="BC3" i="32"/>
  <c r="BD3" i="32"/>
  <c r="BE3" i="32"/>
  <c r="BF3" i="32"/>
  <c r="BG3" i="32"/>
  <c r="BH3" i="32"/>
  <c r="BI3" i="32"/>
  <c r="BJ3" i="32"/>
  <c r="BK3" i="32"/>
  <c r="BK4" i="32"/>
  <c r="BK10" i="32" s="1"/>
  <c r="BK5" i="32"/>
  <c r="BK6" i="32"/>
  <c r="C7" i="32"/>
  <c r="D7" i="32"/>
  <c r="E7" i="32"/>
  <c r="F7" i="32"/>
  <c r="G7" i="32"/>
  <c r="H7" i="32"/>
  <c r="I7" i="32"/>
  <c r="J7" i="32"/>
  <c r="K7" i="32"/>
  <c r="L7" i="32"/>
  <c r="M7" i="32"/>
  <c r="N7" i="32"/>
  <c r="O7" i="32"/>
  <c r="P7" i="32"/>
  <c r="Q7" i="32"/>
  <c r="R7" i="32"/>
  <c r="S7" i="32"/>
  <c r="T7" i="32"/>
  <c r="U7" i="32"/>
  <c r="V7" i="32"/>
  <c r="W7" i="32"/>
  <c r="X7" i="32"/>
  <c r="Y7" i="32"/>
  <c r="Z7" i="32"/>
  <c r="AA7" i="32"/>
  <c r="AB7" i="32"/>
  <c r="AC7" i="32"/>
  <c r="AD7" i="32"/>
  <c r="AE7" i="32"/>
  <c r="AF7" i="32"/>
  <c r="AG7" i="32"/>
  <c r="AH7" i="32"/>
  <c r="AI7" i="32"/>
  <c r="AJ7" i="32"/>
  <c r="AK7" i="32"/>
  <c r="AL7" i="32"/>
  <c r="AM7" i="32"/>
  <c r="AN7" i="32"/>
  <c r="AO7" i="32"/>
  <c r="AP7" i="32"/>
  <c r="AQ7" i="32"/>
  <c r="AR7" i="32"/>
  <c r="AS7" i="32"/>
  <c r="AT7" i="32"/>
  <c r="AU7" i="32"/>
  <c r="AV7" i="32"/>
  <c r="AW7" i="32"/>
  <c r="AX7" i="32"/>
  <c r="AY7" i="32"/>
  <c r="AZ7" i="32"/>
  <c r="BA7" i="32"/>
  <c r="BB7" i="32"/>
  <c r="BC7" i="32"/>
  <c r="BD7" i="32"/>
  <c r="BE7" i="32"/>
  <c r="BF7" i="32"/>
  <c r="BG7" i="32"/>
  <c r="BH7" i="32"/>
  <c r="BI7" i="32"/>
  <c r="BJ7" i="32"/>
  <c r="B6" i="26"/>
  <c r="C6" i="26"/>
  <c r="D6" i="26"/>
  <c r="E6" i="26"/>
  <c r="F6" i="26"/>
  <c r="G6" i="26"/>
  <c r="H6" i="26"/>
  <c r="I6" i="26"/>
  <c r="J6" i="26"/>
  <c r="K6" i="26"/>
  <c r="L6" i="26"/>
  <c r="M6" i="26"/>
  <c r="N6" i="26"/>
  <c r="O6" i="26"/>
  <c r="P6" i="26"/>
  <c r="Q6" i="26"/>
  <c r="R6" i="26"/>
  <c r="S6" i="26"/>
  <c r="T6" i="26"/>
  <c r="U6" i="26"/>
  <c r="V6" i="26"/>
  <c r="W6" i="26"/>
  <c r="X6" i="26"/>
  <c r="Y6" i="26"/>
  <c r="Z6" i="26"/>
  <c r="AA6" i="26"/>
  <c r="AB6" i="26"/>
  <c r="AC6" i="26"/>
  <c r="AD6" i="26"/>
  <c r="AE6" i="26"/>
  <c r="AF6" i="26"/>
  <c r="AG6" i="26"/>
  <c r="AH6" i="26"/>
  <c r="AI6" i="26"/>
  <c r="AJ6" i="26"/>
  <c r="AK6" i="26"/>
  <c r="AL6" i="26"/>
  <c r="AM6" i="26"/>
  <c r="AN6" i="26"/>
  <c r="AO6" i="26"/>
  <c r="AP6" i="26"/>
  <c r="AQ6" i="26"/>
  <c r="AR6" i="26"/>
  <c r="AS6" i="26"/>
  <c r="AT6" i="26"/>
  <c r="AU6" i="26"/>
  <c r="AV6" i="26"/>
  <c r="AW6" i="26"/>
  <c r="AX6" i="26"/>
  <c r="AY6" i="26"/>
  <c r="AZ6" i="26"/>
  <c r="BA6" i="26"/>
  <c r="BB6" i="26"/>
  <c r="BC6" i="26"/>
  <c r="BD6" i="26"/>
  <c r="BE6" i="26"/>
  <c r="BF6" i="26"/>
  <c r="BG6" i="26"/>
  <c r="BH6" i="26"/>
  <c r="BI6" i="26"/>
  <c r="BJ6" i="26"/>
  <c r="BK6" i="26"/>
  <c r="BL6" i="26"/>
  <c r="C5" i="21"/>
  <c r="D5" i="21"/>
  <c r="E5" i="21"/>
  <c r="F5" i="21"/>
  <c r="G5" i="21"/>
  <c r="H5" i="21"/>
  <c r="I5" i="21"/>
  <c r="J5" i="21"/>
  <c r="K5" i="21"/>
  <c r="L5" i="21"/>
  <c r="M5" i="21"/>
  <c r="N5" i="21"/>
  <c r="O5" i="21"/>
  <c r="P5" i="21"/>
  <c r="Q5" i="21"/>
  <c r="R5" i="21"/>
  <c r="S5" i="21"/>
  <c r="T5" i="21"/>
  <c r="U5" i="21"/>
  <c r="V5" i="21"/>
  <c r="W5" i="21"/>
  <c r="X5" i="21"/>
  <c r="Y5" i="21"/>
  <c r="Z5" i="21"/>
  <c r="AA5" i="21"/>
  <c r="AB5" i="21"/>
  <c r="AC5" i="21"/>
  <c r="AD5" i="21"/>
  <c r="AE5" i="21"/>
  <c r="AF5" i="21"/>
  <c r="AG5" i="21"/>
  <c r="AH5" i="21"/>
  <c r="AI5" i="21"/>
  <c r="AJ5" i="21"/>
  <c r="AK5" i="21"/>
  <c r="AL5" i="21"/>
  <c r="AM5" i="21"/>
  <c r="AN5" i="21"/>
  <c r="AO5" i="21"/>
  <c r="AP5" i="21"/>
  <c r="AQ5" i="21"/>
  <c r="AR5" i="21"/>
  <c r="AS5" i="21"/>
  <c r="AT5" i="21"/>
  <c r="AU5" i="21"/>
  <c r="AV5" i="21"/>
  <c r="AW5" i="21"/>
  <c r="AX5" i="21"/>
  <c r="AY5" i="21"/>
  <c r="AZ5" i="21"/>
  <c r="BA5" i="21"/>
  <c r="BB5" i="21"/>
  <c r="BC5" i="21"/>
  <c r="BD5" i="21"/>
  <c r="BE5" i="21"/>
  <c r="BF5" i="21"/>
  <c r="BG5" i="21"/>
  <c r="BH5" i="21"/>
  <c r="BI5" i="21"/>
  <c r="BJ5" i="21"/>
  <c r="BK6" i="21"/>
  <c r="BK7" i="21"/>
  <c r="BK11" i="21" s="1"/>
  <c r="BK8" i="21"/>
  <c r="BK9" i="21"/>
  <c r="BK10" i="21"/>
  <c r="BK13" i="21" s="1"/>
  <c r="BK12" i="21"/>
  <c r="BK14" i="21"/>
  <c r="BK15" i="21"/>
  <c r="BK16" i="21"/>
  <c r="BK17" i="21"/>
  <c r="BK20" i="21"/>
  <c r="BK21" i="21"/>
  <c r="BK30" i="21" s="1"/>
  <c r="BK22" i="21"/>
  <c r="BK23" i="21"/>
  <c r="BK24" i="21" s="1"/>
  <c r="BK25" i="21"/>
  <c r="BK26" i="21"/>
  <c r="C45" i="3" s="1"/>
  <c r="BK27" i="21"/>
  <c r="BK31" i="21" s="1"/>
  <c r="BK29" i="21"/>
  <c r="BK32" i="21"/>
  <c r="BK33" i="21"/>
  <c r="BK34" i="21"/>
  <c r="BK35" i="21"/>
  <c r="BK36" i="21"/>
  <c r="BK37" i="21"/>
  <c r="BK38" i="21"/>
  <c r="BK40" i="21"/>
  <c r="BK41" i="21"/>
  <c r="BK42" i="21"/>
  <c r="BK43" i="21"/>
  <c r="BK44" i="21"/>
  <c r="BK45" i="21" s="1"/>
  <c r="BK46" i="21"/>
  <c r="BK47" i="21"/>
  <c r="BK48" i="21"/>
  <c r="BK49" i="21"/>
  <c r="BK50" i="21"/>
  <c r="BK51" i="21"/>
  <c r="BK52" i="21"/>
  <c r="BK53" i="21"/>
  <c r="BK56" i="21"/>
  <c r="BK18" i="21" s="1"/>
  <c r="BK57" i="21"/>
  <c r="BK58" i="21"/>
  <c r="BK59" i="21"/>
  <c r="BK60" i="21"/>
  <c r="BK61" i="21"/>
  <c r="BK62" i="21"/>
  <c r="BK63" i="21"/>
  <c r="BK64" i="21"/>
  <c r="BK65" i="21"/>
  <c r="BK66" i="21"/>
  <c r="BK67" i="21"/>
  <c r="BK68" i="21"/>
  <c r="BK69" i="21"/>
  <c r="BK70" i="21"/>
  <c r="BK71" i="21"/>
  <c r="BK72" i="21"/>
  <c r="BK73" i="21"/>
  <c r="BK74" i="21"/>
  <c r="C5" i="35"/>
  <c r="D5" i="35"/>
  <c r="E5" i="35"/>
  <c r="F5" i="35"/>
  <c r="G5" i="35"/>
  <c r="H5" i="35"/>
  <c r="I5" i="35"/>
  <c r="J5" i="35"/>
  <c r="K5" i="35"/>
  <c r="L5" i="35"/>
  <c r="M5" i="35"/>
  <c r="N5" i="35"/>
  <c r="O5" i="35"/>
  <c r="P5" i="35"/>
  <c r="Q5" i="35"/>
  <c r="R5" i="35"/>
  <c r="S5" i="35"/>
  <c r="T5" i="35"/>
  <c r="U5" i="35"/>
  <c r="V5" i="35"/>
  <c r="W5" i="35"/>
  <c r="X5" i="35"/>
  <c r="Y5" i="35"/>
  <c r="Z5" i="35"/>
  <c r="AA5" i="35"/>
  <c r="AB5" i="35"/>
  <c r="AC5" i="35"/>
  <c r="AD5" i="35"/>
  <c r="AE5" i="35"/>
  <c r="AF5" i="35"/>
  <c r="AG5" i="35"/>
  <c r="AH5" i="35"/>
  <c r="AI5" i="35"/>
  <c r="AJ5" i="35"/>
  <c r="AK5" i="35"/>
  <c r="AL5" i="35"/>
  <c r="AM5" i="35"/>
  <c r="AN5" i="35"/>
  <c r="AO5" i="35"/>
  <c r="AP5" i="35"/>
  <c r="AQ5" i="35"/>
  <c r="AR5" i="35"/>
  <c r="AS5" i="35"/>
  <c r="AT5" i="35"/>
  <c r="AU5" i="35"/>
  <c r="AV5" i="35"/>
  <c r="AW5" i="35"/>
  <c r="AX5" i="35"/>
  <c r="AY5" i="35"/>
  <c r="AZ5" i="35"/>
  <c r="BA5" i="35"/>
  <c r="BB5" i="35"/>
  <c r="BC5" i="35"/>
  <c r="BD5" i="35"/>
  <c r="BE5" i="35"/>
  <c r="BF5" i="35"/>
  <c r="BG5" i="35"/>
  <c r="BH5" i="35"/>
  <c r="BI5" i="35"/>
  <c r="BJ5" i="35"/>
  <c r="BK6" i="35"/>
  <c r="C7" i="3" s="1"/>
  <c r="BK7" i="35"/>
  <c r="C8" i="3" s="1"/>
  <c r="BK8" i="35"/>
  <c r="C9" i="3" s="1"/>
  <c r="BK9" i="35"/>
  <c r="BK12" i="35" s="1"/>
  <c r="BK10" i="35"/>
  <c r="C69" i="3" s="1"/>
  <c r="BK14" i="35"/>
  <c r="C21" i="3" s="1"/>
  <c r="BK17" i="35"/>
  <c r="BK18" i="35" s="1"/>
  <c r="BK15" i="35"/>
  <c r="C22" i="3" s="1"/>
  <c r="BK16" i="35"/>
  <c r="BK20" i="35"/>
  <c r="C33" i="3" s="1"/>
  <c r="BK21" i="35"/>
  <c r="C34" i="3" s="1"/>
  <c r="BK23" i="35"/>
  <c r="C138" i="3" s="1"/>
  <c r="BK25" i="35"/>
  <c r="C44" i="3" s="1"/>
  <c r="BK26" i="35"/>
  <c r="BK27" i="35" s="1"/>
  <c r="BK32" i="35"/>
  <c r="C115" i="3" s="1"/>
  <c r="BK33" i="35"/>
  <c r="C116" i="3" s="1"/>
  <c r="BK34" i="35"/>
  <c r="C117" i="3" s="1"/>
  <c r="BK35" i="35"/>
  <c r="C118" i="3" s="1"/>
  <c r="BK36" i="35"/>
  <c r="BK40" i="35"/>
  <c r="C57" i="3" s="1"/>
  <c r="BK41" i="35"/>
  <c r="C58" i="3" s="1"/>
  <c r="BK42" i="35"/>
  <c r="BK43" i="35"/>
  <c r="BK46" i="35"/>
  <c r="C79" i="3" s="1"/>
  <c r="BK47" i="35"/>
  <c r="BK48" i="35"/>
  <c r="BK50" i="35"/>
  <c r="C104" i="3" s="1"/>
  <c r="BK51" i="35"/>
  <c r="C105" i="3" s="1"/>
  <c r="BK52" i="35"/>
  <c r="C106" i="3" s="1"/>
  <c r="BK53" i="35"/>
  <c r="C107" i="3" s="1"/>
  <c r="BK56" i="35"/>
  <c r="C24" i="3" s="1"/>
  <c r="BK57" i="35"/>
  <c r="BK59" i="35"/>
  <c r="BK60" i="35"/>
  <c r="BL60" i="35" s="1"/>
  <c r="BK61" i="35"/>
  <c r="BL61" i="35" s="1"/>
  <c r="BK62" i="35"/>
  <c r="BK65" i="35"/>
  <c r="BK67" i="35"/>
  <c r="BK68" i="35"/>
  <c r="BK69" i="35"/>
  <c r="BK70" i="35"/>
  <c r="BK72" i="35"/>
  <c r="BK73" i="35"/>
  <c r="C6" i="39"/>
  <c r="D6" i="39"/>
  <c r="E6" i="39"/>
  <c r="F6" i="39"/>
  <c r="G6" i="39"/>
  <c r="H6" i="39"/>
  <c r="I6" i="39"/>
  <c r="J6" i="39"/>
  <c r="K6" i="39"/>
  <c r="L6" i="39"/>
  <c r="M6" i="39"/>
  <c r="N6" i="39"/>
  <c r="O6" i="39"/>
  <c r="P6" i="39"/>
  <c r="Q6" i="39"/>
  <c r="R6" i="39"/>
  <c r="S6" i="39"/>
  <c r="T6" i="39"/>
  <c r="U6" i="39"/>
  <c r="V6" i="39"/>
  <c r="W6" i="39"/>
  <c r="X6" i="39"/>
  <c r="Y6" i="39"/>
  <c r="Z6" i="39"/>
  <c r="AA6" i="39"/>
  <c r="AB6" i="39"/>
  <c r="AC6" i="39"/>
  <c r="AD6" i="39"/>
  <c r="AE6" i="39"/>
  <c r="AF6" i="39"/>
  <c r="AG6" i="39"/>
  <c r="AH6" i="39"/>
  <c r="AI6" i="39"/>
  <c r="AJ6" i="39"/>
  <c r="AK6" i="39"/>
  <c r="AL6" i="39"/>
  <c r="AM6" i="39"/>
  <c r="AN6" i="39"/>
  <c r="AO6" i="39"/>
  <c r="AP6" i="39"/>
  <c r="AQ6" i="39"/>
  <c r="AR6" i="39"/>
  <c r="AS6" i="39"/>
  <c r="AT6" i="39"/>
  <c r="AU6" i="39"/>
  <c r="AV6" i="39"/>
  <c r="AW6" i="39"/>
  <c r="AX6" i="39"/>
  <c r="AY6" i="39"/>
  <c r="AZ6" i="39"/>
  <c r="C7" i="39"/>
  <c r="D7" i="39"/>
  <c r="E7" i="39"/>
  <c r="F7" i="39"/>
  <c r="G7" i="39"/>
  <c r="H7" i="39"/>
  <c r="I7" i="39"/>
  <c r="J7" i="39"/>
  <c r="K7" i="39"/>
  <c r="L7" i="39"/>
  <c r="L11" i="39" s="1"/>
  <c r="M7" i="39"/>
  <c r="N7" i="39"/>
  <c r="O7" i="39"/>
  <c r="P7" i="39"/>
  <c r="P11" i="39" s="1"/>
  <c r="Q7" i="39"/>
  <c r="R7" i="39"/>
  <c r="S7" i="39"/>
  <c r="T7" i="39"/>
  <c r="U7" i="39"/>
  <c r="V7" i="39"/>
  <c r="W7" i="39"/>
  <c r="X7" i="39"/>
  <c r="Y7" i="39"/>
  <c r="Z7" i="39"/>
  <c r="AA7" i="39"/>
  <c r="AB7" i="39"/>
  <c r="AC7" i="39"/>
  <c r="AD7" i="39"/>
  <c r="AE7" i="39"/>
  <c r="AF7" i="39"/>
  <c r="AG7" i="39"/>
  <c r="AH7" i="39"/>
  <c r="AI7" i="39"/>
  <c r="AJ7" i="39"/>
  <c r="AK7" i="39"/>
  <c r="AL7" i="39"/>
  <c r="AM7" i="39"/>
  <c r="AN7" i="39"/>
  <c r="AO7" i="39"/>
  <c r="AP7" i="39"/>
  <c r="AQ7" i="39"/>
  <c r="AR7" i="39"/>
  <c r="AR11" i="39" s="1"/>
  <c r="AS7" i="39"/>
  <c r="AT7" i="39"/>
  <c r="AU7" i="39"/>
  <c r="AV7" i="39"/>
  <c r="AV11" i="39" s="1"/>
  <c r="AW7" i="39"/>
  <c r="AX7" i="39"/>
  <c r="AY7" i="39"/>
  <c r="AZ7" i="39"/>
  <c r="AZ11" i="39" s="1"/>
  <c r="C8" i="39"/>
  <c r="D8" i="39"/>
  <c r="E8" i="39"/>
  <c r="F8" i="39"/>
  <c r="G8" i="39"/>
  <c r="H8" i="39"/>
  <c r="I8" i="39"/>
  <c r="J8" i="39"/>
  <c r="J12" i="39" s="1"/>
  <c r="K8" i="39"/>
  <c r="L8" i="39"/>
  <c r="M8" i="39"/>
  <c r="N8" i="39"/>
  <c r="N12" i="39" s="1"/>
  <c r="O8" i="39"/>
  <c r="P8" i="39"/>
  <c r="Q8" i="39"/>
  <c r="R8" i="39"/>
  <c r="R12" i="39" s="1"/>
  <c r="S8" i="39"/>
  <c r="T8" i="39"/>
  <c r="U8" i="39"/>
  <c r="V8" i="39"/>
  <c r="V12" i="39" s="1"/>
  <c r="W8" i="39"/>
  <c r="X8" i="39"/>
  <c r="Y8" i="39"/>
  <c r="Z8" i="39"/>
  <c r="AA8" i="39"/>
  <c r="AB8" i="39"/>
  <c r="AC8" i="39"/>
  <c r="AD8" i="39"/>
  <c r="AE8" i="39"/>
  <c r="AF8" i="39"/>
  <c r="AG8" i="39"/>
  <c r="AH8" i="39"/>
  <c r="AH12" i="39" s="1"/>
  <c r="AI8" i="39"/>
  <c r="AJ8" i="39"/>
  <c r="AK8" i="39"/>
  <c r="AL8" i="39"/>
  <c r="AL12" i="39" s="1"/>
  <c r="AM8" i="39"/>
  <c r="AN8" i="39"/>
  <c r="AO8" i="39"/>
  <c r="AP8" i="39"/>
  <c r="AP12" i="39" s="1"/>
  <c r="AQ8" i="39"/>
  <c r="AR8" i="39"/>
  <c r="AS8" i="39"/>
  <c r="AT8" i="39"/>
  <c r="AU8" i="39"/>
  <c r="AV8" i="39"/>
  <c r="AW8" i="39"/>
  <c r="AX8" i="39"/>
  <c r="AX12" i="39" s="1"/>
  <c r="AY8" i="39"/>
  <c r="AZ8" i="39"/>
  <c r="C9" i="39"/>
  <c r="D9" i="39"/>
  <c r="E9" i="39"/>
  <c r="E11" i="39" s="1"/>
  <c r="G9" i="39"/>
  <c r="G11" i="39"/>
  <c r="H9" i="39"/>
  <c r="K9" i="39"/>
  <c r="K11" i="39" s="1"/>
  <c r="L9" i="39"/>
  <c r="L12" i="39" s="1"/>
  <c r="O9" i="39"/>
  <c r="O11" i="39"/>
  <c r="Q9" i="39"/>
  <c r="Q11" i="39" s="1"/>
  <c r="S9" i="39"/>
  <c r="S11" i="39"/>
  <c r="U9" i="39"/>
  <c r="U11" i="39" s="1"/>
  <c r="V9" i="39"/>
  <c r="V11" i="39"/>
  <c r="W9" i="39"/>
  <c r="Y9" i="39"/>
  <c r="Y11" i="39" s="1"/>
  <c r="Z9" i="39"/>
  <c r="AC9" i="39"/>
  <c r="AC12" i="39" s="1"/>
  <c r="AG9" i="39"/>
  <c r="AG11" i="39" s="1"/>
  <c r="AK9" i="39"/>
  <c r="AM9" i="39"/>
  <c r="AM11" i="39" s="1"/>
  <c r="AO9" i="39"/>
  <c r="AO11" i="39" s="1"/>
  <c r="AP9" i="39"/>
  <c r="AP11" i="39" s="1"/>
  <c r="AQ9" i="39"/>
  <c r="AQ11" i="39" s="1"/>
  <c r="AS9" i="39"/>
  <c r="AS12" i="39" s="1"/>
  <c r="AT9" i="39"/>
  <c r="AW9" i="39"/>
  <c r="AX9" i="39"/>
  <c r="AX11" i="39"/>
  <c r="AZ9" i="39"/>
  <c r="AZ12" i="39" s="1"/>
  <c r="C10" i="39"/>
  <c r="D10" i="39"/>
  <c r="E10" i="39"/>
  <c r="F10" i="39"/>
  <c r="G10" i="39"/>
  <c r="H10" i="39"/>
  <c r="I10" i="39"/>
  <c r="J10" i="39"/>
  <c r="K10" i="39"/>
  <c r="L10" i="39"/>
  <c r="M10" i="39"/>
  <c r="N10" i="39"/>
  <c r="O10" i="39"/>
  <c r="P10" i="39"/>
  <c r="Q10" i="39"/>
  <c r="R10" i="39"/>
  <c r="S10" i="39"/>
  <c r="T10" i="39"/>
  <c r="U10" i="39"/>
  <c r="V10" i="39"/>
  <c r="W10" i="39"/>
  <c r="X10" i="39"/>
  <c r="Y10" i="39"/>
  <c r="Z10" i="39"/>
  <c r="AA10" i="39"/>
  <c r="AB10" i="39"/>
  <c r="AC10" i="39"/>
  <c r="AD10" i="39"/>
  <c r="AE10" i="39"/>
  <c r="AF10" i="39"/>
  <c r="AG10" i="39"/>
  <c r="AH10" i="39"/>
  <c r="AI10" i="39"/>
  <c r="AJ10" i="39"/>
  <c r="AK10" i="39"/>
  <c r="AL10" i="39"/>
  <c r="AM10" i="39"/>
  <c r="AN10" i="39"/>
  <c r="AO10" i="39"/>
  <c r="AP10" i="39"/>
  <c r="AQ10" i="39"/>
  <c r="AR10" i="39"/>
  <c r="AS10" i="39"/>
  <c r="AT10" i="39"/>
  <c r="AU10" i="39"/>
  <c r="AV10" i="39"/>
  <c r="AW10" i="39"/>
  <c r="AX10" i="39"/>
  <c r="AY10" i="39"/>
  <c r="AZ10" i="39"/>
  <c r="AK11" i="39"/>
  <c r="BA11" i="39"/>
  <c r="BB11" i="39"/>
  <c r="BC11" i="39"/>
  <c r="BD11" i="39"/>
  <c r="BE11" i="39"/>
  <c r="BF11" i="39"/>
  <c r="BG11" i="39"/>
  <c r="BH11" i="39"/>
  <c r="BI11" i="39"/>
  <c r="BJ11" i="39"/>
  <c r="C12" i="39"/>
  <c r="E12" i="39"/>
  <c r="G12" i="39"/>
  <c r="K12" i="39"/>
  <c r="O12" i="39"/>
  <c r="Q12" i="39"/>
  <c r="S12" i="39"/>
  <c r="U12" i="39"/>
  <c r="AM12" i="39"/>
  <c r="AO12" i="39"/>
  <c r="AQ12" i="39"/>
  <c r="BA12" i="39"/>
  <c r="BB12" i="39"/>
  <c r="BC12" i="39"/>
  <c r="BD12" i="39"/>
  <c r="BE12" i="39"/>
  <c r="BF12" i="39"/>
  <c r="BG12" i="39"/>
  <c r="BH12" i="39"/>
  <c r="BI12" i="39"/>
  <c r="BJ12" i="39"/>
  <c r="C13" i="39"/>
  <c r="E13" i="39"/>
  <c r="G13" i="39"/>
  <c r="K13" i="39"/>
  <c r="L13" i="39"/>
  <c r="O13" i="39"/>
  <c r="Q13" i="39"/>
  <c r="S13" i="39"/>
  <c r="U13" i="39"/>
  <c r="W13" i="39"/>
  <c r="AM13" i="39"/>
  <c r="AO13" i="39"/>
  <c r="AQ13" i="39"/>
  <c r="AZ13" i="39"/>
  <c r="BA13" i="39"/>
  <c r="BB13" i="39"/>
  <c r="BC13" i="39"/>
  <c r="BD13" i="39"/>
  <c r="BE13" i="39"/>
  <c r="BF13" i="39"/>
  <c r="BG13" i="39"/>
  <c r="BH13" i="39"/>
  <c r="BI13" i="39"/>
  <c r="BJ13" i="39"/>
  <c r="C14" i="39"/>
  <c r="D14" i="39"/>
  <c r="D17" i="39" s="1"/>
  <c r="E14" i="39"/>
  <c r="F14" i="39"/>
  <c r="G14" i="39"/>
  <c r="H14" i="39"/>
  <c r="I14" i="39"/>
  <c r="J14" i="39"/>
  <c r="K14" i="39"/>
  <c r="L14" i="39"/>
  <c r="M14" i="39"/>
  <c r="N14" i="39"/>
  <c r="O14" i="39"/>
  <c r="P14" i="39"/>
  <c r="Q14" i="39"/>
  <c r="R14" i="39"/>
  <c r="S14" i="39"/>
  <c r="T14" i="39"/>
  <c r="U14" i="39"/>
  <c r="V14" i="39"/>
  <c r="W14" i="39"/>
  <c r="X14" i="39"/>
  <c r="X19" i="39" s="1"/>
  <c r="Y14" i="39"/>
  <c r="Z14" i="39"/>
  <c r="AA14" i="39"/>
  <c r="AB14" i="39"/>
  <c r="AB19" i="39" s="1"/>
  <c r="AC14" i="39"/>
  <c r="AD14" i="39"/>
  <c r="AE14" i="39"/>
  <c r="AF14" i="39"/>
  <c r="AG14" i="39"/>
  <c r="AH14" i="39"/>
  <c r="AI14" i="39"/>
  <c r="AJ14" i="39"/>
  <c r="AK14" i="39"/>
  <c r="AL14" i="39"/>
  <c r="AM14" i="39"/>
  <c r="AN14" i="39"/>
  <c r="AO14" i="39"/>
  <c r="AP14" i="39"/>
  <c r="AQ14" i="39"/>
  <c r="AR14" i="39"/>
  <c r="AR19" i="39" s="1"/>
  <c r="AS14" i="39"/>
  <c r="AT14" i="39"/>
  <c r="AU14" i="39"/>
  <c r="AV14" i="39"/>
  <c r="AV19" i="39" s="1"/>
  <c r="AW14" i="39"/>
  <c r="AX14" i="39"/>
  <c r="AY14" i="39"/>
  <c r="AZ14" i="39"/>
  <c r="AZ19" i="39" s="1"/>
  <c r="C15" i="39"/>
  <c r="D15" i="39"/>
  <c r="E15" i="39"/>
  <c r="F15" i="39"/>
  <c r="G15" i="39"/>
  <c r="G17" i="39" s="1"/>
  <c r="H15" i="39"/>
  <c r="H17" i="39"/>
  <c r="I15" i="39"/>
  <c r="J15" i="39"/>
  <c r="K15" i="39"/>
  <c r="L15" i="39"/>
  <c r="M15" i="39"/>
  <c r="N15" i="39"/>
  <c r="O15" i="39"/>
  <c r="P15" i="39"/>
  <c r="Q15" i="39"/>
  <c r="R15" i="39"/>
  <c r="S15" i="39"/>
  <c r="T15" i="39"/>
  <c r="T19" i="39" s="1"/>
  <c r="U15" i="39"/>
  <c r="V15" i="39"/>
  <c r="W15" i="39"/>
  <c r="X15" i="39"/>
  <c r="Y15" i="39"/>
  <c r="Z15" i="39"/>
  <c r="AA15" i="39"/>
  <c r="AA19" i="39" s="1"/>
  <c r="AB15" i="39"/>
  <c r="AC15" i="39"/>
  <c r="AD15" i="39"/>
  <c r="AE15" i="39"/>
  <c r="AE19" i="39" s="1"/>
  <c r="AF15" i="39"/>
  <c r="AG15" i="39"/>
  <c r="AH15" i="39"/>
  <c r="AI15" i="39"/>
  <c r="AI19" i="39" s="1"/>
  <c r="AJ15" i="39"/>
  <c r="AK15" i="39"/>
  <c r="AL15" i="39"/>
  <c r="AM15" i="39"/>
  <c r="AM17" i="39" s="1"/>
  <c r="AN15" i="39"/>
  <c r="AO15" i="39"/>
  <c r="AP15" i="39"/>
  <c r="AQ15" i="39"/>
  <c r="AR15" i="39"/>
  <c r="AS15" i="39"/>
  <c r="AT15" i="39"/>
  <c r="AU15" i="39"/>
  <c r="AU17" i="39" s="1"/>
  <c r="AV15" i="39"/>
  <c r="AW15" i="39"/>
  <c r="AW19" i="39" s="1"/>
  <c r="AX15" i="39"/>
  <c r="AY15" i="39"/>
  <c r="AZ15" i="39"/>
  <c r="AZ17" i="39"/>
  <c r="C16" i="39"/>
  <c r="D16" i="39"/>
  <c r="E16" i="39"/>
  <c r="F16" i="39"/>
  <c r="G16" i="39"/>
  <c r="H16" i="39"/>
  <c r="I16" i="39"/>
  <c r="J16" i="39"/>
  <c r="K16" i="39"/>
  <c r="L16" i="39"/>
  <c r="M16" i="39"/>
  <c r="N16" i="39"/>
  <c r="O16" i="39"/>
  <c r="P16" i="39"/>
  <c r="Q16" i="39"/>
  <c r="R16" i="39"/>
  <c r="S16" i="39"/>
  <c r="T16" i="39"/>
  <c r="U16" i="39"/>
  <c r="V16" i="39"/>
  <c r="W16" i="39"/>
  <c r="X16" i="39"/>
  <c r="Y16" i="39"/>
  <c r="Z16" i="39"/>
  <c r="AA16" i="39"/>
  <c r="AB16" i="39"/>
  <c r="AC16" i="39"/>
  <c r="AD16" i="39"/>
  <c r="AE16" i="39"/>
  <c r="AF16" i="39"/>
  <c r="AG16" i="39"/>
  <c r="AH16" i="39"/>
  <c r="AI16" i="39"/>
  <c r="AJ16" i="39"/>
  <c r="AK16" i="39"/>
  <c r="AL16" i="39"/>
  <c r="AM16" i="39"/>
  <c r="AN16" i="39"/>
  <c r="AO16" i="39"/>
  <c r="AP16" i="39"/>
  <c r="AQ16" i="39"/>
  <c r="AR16" i="39"/>
  <c r="AS16" i="39"/>
  <c r="AT16" i="39"/>
  <c r="AU16" i="39"/>
  <c r="AV16" i="39"/>
  <c r="AW16" i="39"/>
  <c r="AX16" i="39"/>
  <c r="AY16" i="39"/>
  <c r="AZ16" i="39"/>
  <c r="E17" i="39"/>
  <c r="E18" i="39" s="1"/>
  <c r="F17" i="39"/>
  <c r="I17" i="39"/>
  <c r="I18" i="39" s="1"/>
  <c r="J17" i="39"/>
  <c r="J18" i="39" s="1"/>
  <c r="M17" i="39"/>
  <c r="M18" i="39" s="1"/>
  <c r="N17" i="39"/>
  <c r="Q17" i="39"/>
  <c r="Q18" i="39" s="1"/>
  <c r="R17" i="39"/>
  <c r="U17" i="39"/>
  <c r="U18" i="39"/>
  <c r="V17" i="39"/>
  <c r="V18" i="39" s="1"/>
  <c r="Y17" i="39"/>
  <c r="Y18" i="39" s="1"/>
  <c r="Z17" i="39"/>
  <c r="AC17" i="39"/>
  <c r="AC18" i="39"/>
  <c r="AD17" i="39"/>
  <c r="AG17" i="39"/>
  <c r="AG18" i="39" s="1"/>
  <c r="AH17" i="39"/>
  <c r="AK17" i="39"/>
  <c r="AK18" i="39" s="1"/>
  <c r="AP17" i="39"/>
  <c r="AP18" i="39" s="1"/>
  <c r="AT17" i="39"/>
  <c r="AW17" i="39"/>
  <c r="AW18" i="39" s="1"/>
  <c r="AX17" i="39"/>
  <c r="F18" i="39"/>
  <c r="N18" i="39"/>
  <c r="R18" i="39"/>
  <c r="Z18" i="39"/>
  <c r="AD18" i="39"/>
  <c r="AH18" i="39"/>
  <c r="AT18" i="39"/>
  <c r="AX18" i="39"/>
  <c r="BA18" i="39"/>
  <c r="BB18" i="39"/>
  <c r="BC18" i="39"/>
  <c r="BD18" i="39"/>
  <c r="BE18" i="39"/>
  <c r="BF18" i="39"/>
  <c r="BG18" i="39"/>
  <c r="BH18" i="39"/>
  <c r="BI18" i="39"/>
  <c r="BJ18" i="39"/>
  <c r="C19" i="39"/>
  <c r="F19" i="39"/>
  <c r="G19" i="39"/>
  <c r="I19" i="39"/>
  <c r="J19" i="39"/>
  <c r="K19" i="39"/>
  <c r="M19" i="39"/>
  <c r="O19" i="39"/>
  <c r="Q19" i="39"/>
  <c r="R19" i="39"/>
  <c r="S19" i="39"/>
  <c r="U19" i="39"/>
  <c r="V19" i="39"/>
  <c r="Y19" i="39"/>
  <c r="Z19" i="39"/>
  <c r="AC19" i="39"/>
  <c r="AD19" i="39"/>
  <c r="AG19" i="39"/>
  <c r="AH19" i="39"/>
  <c r="AK19" i="39"/>
  <c r="AM19" i="39"/>
  <c r="AP19" i="39"/>
  <c r="AQ19" i="39"/>
  <c r="AT19" i="39"/>
  <c r="AU19" i="39"/>
  <c r="AX19" i="39"/>
  <c r="AY19" i="39"/>
  <c r="BA19" i="39"/>
  <c r="BB19" i="39"/>
  <c r="BC19" i="39"/>
  <c r="BD19" i="39"/>
  <c r="BE19" i="39"/>
  <c r="BF19" i="39"/>
  <c r="BG19" i="39"/>
  <c r="BH19" i="39"/>
  <c r="BI19" i="39"/>
  <c r="BJ19" i="39"/>
  <c r="C20" i="39"/>
  <c r="D20" i="39"/>
  <c r="E20" i="39"/>
  <c r="F20" i="39"/>
  <c r="G20" i="39"/>
  <c r="G22" i="39" s="1"/>
  <c r="H20" i="39"/>
  <c r="I20" i="39"/>
  <c r="J20" i="39"/>
  <c r="K20" i="39"/>
  <c r="K22" i="39" s="1"/>
  <c r="L20" i="39"/>
  <c r="M20" i="39"/>
  <c r="N20" i="39"/>
  <c r="O20" i="39"/>
  <c r="O22" i="39" s="1"/>
  <c r="P20" i="39"/>
  <c r="Q20" i="39"/>
  <c r="R20" i="39"/>
  <c r="S20" i="39"/>
  <c r="S22" i="39" s="1"/>
  <c r="T20" i="39"/>
  <c r="U20" i="39"/>
  <c r="V20" i="39"/>
  <c r="W20" i="39"/>
  <c r="W22" i="39" s="1"/>
  <c r="X20" i="39"/>
  <c r="Y20" i="39"/>
  <c r="Z20" i="39"/>
  <c r="AA20" i="39"/>
  <c r="AA22" i="39" s="1"/>
  <c r="AB20" i="39"/>
  <c r="AC20" i="39"/>
  <c r="AD20" i="39"/>
  <c r="AE20" i="39"/>
  <c r="AE22" i="39" s="1"/>
  <c r="AF20" i="39"/>
  <c r="AG20" i="39"/>
  <c r="AH20" i="39"/>
  <c r="AI20" i="39"/>
  <c r="AI22" i="39" s="1"/>
  <c r="AJ20" i="39"/>
  <c r="AK20" i="39"/>
  <c r="AL20" i="39"/>
  <c r="AM20" i="39"/>
  <c r="AN20" i="39"/>
  <c r="AO20" i="39"/>
  <c r="AP20" i="39"/>
  <c r="AQ20" i="39"/>
  <c r="AQ22" i="39" s="1"/>
  <c r="AR20" i="39"/>
  <c r="AS20" i="39"/>
  <c r="AT20" i="39"/>
  <c r="AU20" i="39"/>
  <c r="AU22" i="39" s="1"/>
  <c r="AV20" i="39"/>
  <c r="AW20" i="39"/>
  <c r="AX20" i="39"/>
  <c r="AY20" i="39"/>
  <c r="AY22" i="39" s="1"/>
  <c r="AZ20" i="39"/>
  <c r="C21" i="39"/>
  <c r="D21" i="39"/>
  <c r="D22" i="39" s="1"/>
  <c r="E21" i="39"/>
  <c r="E22" i="39" s="1"/>
  <c r="E71" i="39" s="1"/>
  <c r="F21" i="39"/>
  <c r="F22" i="39" s="1"/>
  <c r="G21" i="39"/>
  <c r="H21" i="39"/>
  <c r="H22" i="39" s="1"/>
  <c r="I21" i="39"/>
  <c r="I22" i="39" s="1"/>
  <c r="J21" i="39"/>
  <c r="J22" i="39" s="1"/>
  <c r="K21" i="39"/>
  <c r="L21" i="39"/>
  <c r="L22" i="39" s="1"/>
  <c r="M21" i="39"/>
  <c r="M22" i="39" s="1"/>
  <c r="N21" i="39"/>
  <c r="N22" i="39" s="1"/>
  <c r="O21" i="39"/>
  <c r="P21" i="39"/>
  <c r="P22" i="39" s="1"/>
  <c r="Q21" i="39"/>
  <c r="Q22" i="39" s="1"/>
  <c r="Q24" i="39" s="1"/>
  <c r="R21" i="39"/>
  <c r="S21" i="39"/>
  <c r="T21" i="39"/>
  <c r="T22" i="39" s="1"/>
  <c r="U21" i="39"/>
  <c r="U22" i="39" s="1"/>
  <c r="U71" i="39" s="1"/>
  <c r="V21" i="39"/>
  <c r="V22" i="39" s="1"/>
  <c r="W21" i="39"/>
  <c r="X21" i="39"/>
  <c r="X22" i="39" s="1"/>
  <c r="Y21" i="39"/>
  <c r="Y22" i="39" s="1"/>
  <c r="Y24" i="39" s="1"/>
  <c r="Z21" i="39"/>
  <c r="Z22" i="39" s="1"/>
  <c r="AA21" i="39"/>
  <c r="AB21" i="39"/>
  <c r="AB22" i="39" s="1"/>
  <c r="AC21" i="39"/>
  <c r="AC22" i="39" s="1"/>
  <c r="AD21" i="39"/>
  <c r="AD22" i="39" s="1"/>
  <c r="AE21" i="39"/>
  <c r="AF21" i="39"/>
  <c r="AF22" i="39" s="1"/>
  <c r="AG21" i="39"/>
  <c r="AG22" i="39" s="1"/>
  <c r="AH21" i="39"/>
  <c r="AH22" i="39" s="1"/>
  <c r="AI21" i="39"/>
  <c r="AJ21" i="39"/>
  <c r="AK21" i="39"/>
  <c r="AK22" i="39" s="1"/>
  <c r="AL21" i="39"/>
  <c r="AL22" i="39" s="1"/>
  <c r="AM21" i="39"/>
  <c r="AN21" i="39"/>
  <c r="AN22" i="39" s="1"/>
  <c r="AO21" i="39"/>
  <c r="AO22" i="39" s="1"/>
  <c r="AP21" i="39"/>
  <c r="AP22" i="39" s="1"/>
  <c r="AQ21" i="39"/>
  <c r="AR21" i="39"/>
  <c r="AR22" i="39" s="1"/>
  <c r="AS21" i="39"/>
  <c r="AS22" i="39" s="1"/>
  <c r="AT21" i="39"/>
  <c r="AT22" i="39" s="1"/>
  <c r="AU21" i="39"/>
  <c r="AV21" i="39"/>
  <c r="AV22" i="39" s="1"/>
  <c r="AW21" i="39"/>
  <c r="AW22" i="39" s="1"/>
  <c r="AX21" i="39"/>
  <c r="AX22" i="39" s="1"/>
  <c r="AY21" i="39"/>
  <c r="AZ21" i="39"/>
  <c r="AZ22" i="39" s="1"/>
  <c r="C22" i="39"/>
  <c r="R22" i="39"/>
  <c r="C23" i="39"/>
  <c r="D23" i="39"/>
  <c r="E23" i="39"/>
  <c r="F23" i="39"/>
  <c r="G23" i="39"/>
  <c r="H23" i="39"/>
  <c r="I23" i="39"/>
  <c r="J23" i="39"/>
  <c r="J24" i="39" s="1"/>
  <c r="K23" i="39"/>
  <c r="L23" i="39"/>
  <c r="M23" i="39"/>
  <c r="N23" i="39"/>
  <c r="N24" i="39" s="1"/>
  <c r="O23" i="39"/>
  <c r="P23" i="39"/>
  <c r="Q23" i="39"/>
  <c r="R23" i="39"/>
  <c r="R24" i="39"/>
  <c r="S23" i="39"/>
  <c r="T23" i="39"/>
  <c r="U23" i="39"/>
  <c r="V23" i="39"/>
  <c r="V24" i="39" s="1"/>
  <c r="W23" i="39"/>
  <c r="X23" i="39"/>
  <c r="Y23" i="39"/>
  <c r="Z23" i="39"/>
  <c r="AA23" i="39"/>
  <c r="AB23" i="39"/>
  <c r="AC23" i="39"/>
  <c r="AD23" i="39"/>
  <c r="AE23" i="39"/>
  <c r="AF23" i="39"/>
  <c r="AG23" i="39"/>
  <c r="AH23" i="39"/>
  <c r="AI23" i="39"/>
  <c r="AJ23" i="39"/>
  <c r="AK23" i="39"/>
  <c r="AL23" i="39"/>
  <c r="AL24" i="39" s="1"/>
  <c r="AM23" i="39"/>
  <c r="AN23" i="39"/>
  <c r="AO23" i="39"/>
  <c r="AP23" i="39"/>
  <c r="AP24" i="39" s="1"/>
  <c r="AQ23" i="39"/>
  <c r="AR23" i="39"/>
  <c r="AS23" i="39"/>
  <c r="AT23" i="39"/>
  <c r="AU23" i="39"/>
  <c r="AV23" i="39"/>
  <c r="AW23" i="39"/>
  <c r="AX23" i="39"/>
  <c r="AX24" i="39" s="1"/>
  <c r="AY23" i="39"/>
  <c r="AZ23" i="39"/>
  <c r="AZ24" i="39" s="1"/>
  <c r="BA24" i="39"/>
  <c r="BB24" i="39"/>
  <c r="BC24" i="39"/>
  <c r="BD24" i="39"/>
  <c r="BE24" i="39"/>
  <c r="BF24" i="39"/>
  <c r="BG24" i="39"/>
  <c r="BH24" i="39"/>
  <c r="BI24" i="39"/>
  <c r="BJ24" i="39"/>
  <c r="C25" i="39"/>
  <c r="D25" i="39"/>
  <c r="E25" i="39"/>
  <c r="E27" i="39" s="1"/>
  <c r="F25" i="39"/>
  <c r="G25" i="39"/>
  <c r="H25" i="39"/>
  <c r="I25" i="39"/>
  <c r="I27" i="39" s="1"/>
  <c r="J25" i="39"/>
  <c r="K25" i="39"/>
  <c r="L25" i="39"/>
  <c r="M25" i="39"/>
  <c r="N25" i="39"/>
  <c r="O25" i="39"/>
  <c r="P25" i="39"/>
  <c r="Q25" i="39"/>
  <c r="Q27" i="39" s="1"/>
  <c r="R25" i="39"/>
  <c r="S25" i="39"/>
  <c r="T25" i="39"/>
  <c r="U25" i="39"/>
  <c r="U27" i="39" s="1"/>
  <c r="V25" i="39"/>
  <c r="W25" i="39"/>
  <c r="X25" i="39"/>
  <c r="Y25" i="39"/>
  <c r="Y27" i="39" s="1"/>
  <c r="Z25" i="39"/>
  <c r="AA25" i="39"/>
  <c r="AB25" i="39"/>
  <c r="AC25" i="39"/>
  <c r="AC27" i="39" s="1"/>
  <c r="AD25" i="39"/>
  <c r="AE25" i="39"/>
  <c r="AF25" i="39"/>
  <c r="AG25" i="39"/>
  <c r="AG27" i="39" s="1"/>
  <c r="AH25" i="39"/>
  <c r="AI25" i="39"/>
  <c r="AJ25" i="39"/>
  <c r="AK25" i="39"/>
  <c r="AK27" i="39" s="1"/>
  <c r="AL25" i="39"/>
  <c r="AM25" i="39"/>
  <c r="AN25" i="39"/>
  <c r="AO25" i="39"/>
  <c r="AO27" i="39" s="1"/>
  <c r="AP25" i="39"/>
  <c r="AQ25" i="39"/>
  <c r="AR25" i="39"/>
  <c r="AS25" i="39"/>
  <c r="AT25" i="39"/>
  <c r="AU25" i="39"/>
  <c r="AV25" i="39"/>
  <c r="AW25" i="39"/>
  <c r="AW27" i="39" s="1"/>
  <c r="AX25" i="39"/>
  <c r="AY25" i="39"/>
  <c r="AZ25" i="39"/>
  <c r="BA25" i="39"/>
  <c r="BB25" i="39"/>
  <c r="BC25" i="39"/>
  <c r="BD25" i="39"/>
  <c r="BE25" i="39"/>
  <c r="BF25" i="39"/>
  <c r="BG25" i="39"/>
  <c r="BH25" i="39"/>
  <c r="BI25" i="39"/>
  <c r="BJ25" i="39"/>
  <c r="C26" i="39"/>
  <c r="D26" i="39"/>
  <c r="D27" i="39" s="1"/>
  <c r="E26" i="39"/>
  <c r="F26" i="39"/>
  <c r="G26" i="39"/>
  <c r="H26" i="39"/>
  <c r="H27" i="39" s="1"/>
  <c r="I26" i="39"/>
  <c r="J26" i="39"/>
  <c r="J27" i="39"/>
  <c r="J31" i="39" s="1"/>
  <c r="K26" i="39"/>
  <c r="K27" i="39" s="1"/>
  <c r="L26" i="39"/>
  <c r="M26" i="39"/>
  <c r="N26" i="39"/>
  <c r="N27" i="39"/>
  <c r="O26" i="39"/>
  <c r="P26" i="39"/>
  <c r="Q26" i="39"/>
  <c r="R26" i="39"/>
  <c r="R27" i="39" s="1"/>
  <c r="R31" i="39" s="1"/>
  <c r="S26" i="39"/>
  <c r="T26" i="39"/>
  <c r="U26" i="39"/>
  <c r="V26" i="39"/>
  <c r="V27" i="39" s="1"/>
  <c r="W26" i="39"/>
  <c r="X26" i="39"/>
  <c r="Y26" i="39"/>
  <c r="Z26" i="39"/>
  <c r="Z27" i="39" s="1"/>
  <c r="Z31" i="39" s="1"/>
  <c r="AA26" i="39"/>
  <c r="AB26" i="39"/>
  <c r="AC26" i="39"/>
  <c r="AD26" i="39"/>
  <c r="AD27" i="39" s="1"/>
  <c r="AE26" i="39"/>
  <c r="AF26" i="39"/>
  <c r="AF27" i="39" s="1"/>
  <c r="AG26" i="39"/>
  <c r="AH26" i="39"/>
  <c r="AH27" i="39" s="1"/>
  <c r="AH31" i="39" s="1"/>
  <c r="AI26" i="39"/>
  <c r="AJ26" i="39"/>
  <c r="AJ27" i="39" s="1"/>
  <c r="AK26" i="39"/>
  <c r="AL26" i="39"/>
  <c r="AL27" i="39" s="1"/>
  <c r="AL31" i="39" s="1"/>
  <c r="AM26" i="39"/>
  <c r="AN26" i="39"/>
  <c r="AO26" i="39"/>
  <c r="AP26" i="39"/>
  <c r="AP27" i="39"/>
  <c r="AP31" i="39" s="1"/>
  <c r="AQ26" i="39"/>
  <c r="AQ27" i="39" s="1"/>
  <c r="AR26" i="39"/>
  <c r="AS26" i="39"/>
  <c r="AT26" i="39"/>
  <c r="AT27" i="39"/>
  <c r="AT31" i="39" s="1"/>
  <c r="AU26" i="39"/>
  <c r="AV26" i="39"/>
  <c r="AW26" i="39"/>
  <c r="AX26" i="39"/>
  <c r="AX27" i="39" s="1"/>
  <c r="AX31" i="39" s="1"/>
  <c r="AY26" i="39"/>
  <c r="AZ26" i="39"/>
  <c r="C27" i="39"/>
  <c r="G27" i="39"/>
  <c r="L27" i="39"/>
  <c r="M27" i="39"/>
  <c r="O27" i="39"/>
  <c r="P27" i="39"/>
  <c r="S27" i="39"/>
  <c r="S31" i="39" s="1"/>
  <c r="T27" i="39"/>
  <c r="W27" i="39"/>
  <c r="X27" i="39"/>
  <c r="AA27" i="39"/>
  <c r="AB27" i="39"/>
  <c r="AE27" i="39"/>
  <c r="AI27" i="39"/>
  <c r="AM27" i="39"/>
  <c r="AN27" i="39"/>
  <c r="AR27" i="39"/>
  <c r="AS27" i="39"/>
  <c r="AU27" i="39"/>
  <c r="AV27" i="39"/>
  <c r="AY27" i="39"/>
  <c r="AZ27" i="39"/>
  <c r="K28" i="39"/>
  <c r="BA28" i="39"/>
  <c r="BB28" i="39"/>
  <c r="BC28" i="39"/>
  <c r="BD28" i="39"/>
  <c r="BE28" i="39"/>
  <c r="BF28" i="39"/>
  <c r="BG28" i="39"/>
  <c r="BH28" i="39"/>
  <c r="BI28" i="39"/>
  <c r="BJ28" i="39"/>
  <c r="BA29" i="39"/>
  <c r="BB29" i="39"/>
  <c r="BC29" i="39"/>
  <c r="BD29" i="39"/>
  <c r="BE29" i="39"/>
  <c r="BF29" i="39"/>
  <c r="BG29" i="39"/>
  <c r="BH29" i="39"/>
  <c r="BI29" i="39"/>
  <c r="BJ29" i="39"/>
  <c r="BA30" i="39"/>
  <c r="BB30" i="39"/>
  <c r="BC30" i="39"/>
  <c r="BD30" i="39"/>
  <c r="BE30" i="39"/>
  <c r="BF30" i="39"/>
  <c r="BG30" i="39"/>
  <c r="BH30" i="39"/>
  <c r="BI30" i="39"/>
  <c r="BJ30" i="39"/>
  <c r="BA31" i="39"/>
  <c r="BB31" i="39"/>
  <c r="BC31" i="39"/>
  <c r="BD31" i="39"/>
  <c r="BE31" i="39"/>
  <c r="BF31" i="39"/>
  <c r="BG31" i="39"/>
  <c r="BH31" i="39"/>
  <c r="BI31" i="39"/>
  <c r="BJ31" i="39"/>
  <c r="C32" i="39"/>
  <c r="D32" i="39"/>
  <c r="E32" i="39"/>
  <c r="F32" i="39"/>
  <c r="G32" i="39"/>
  <c r="H32" i="39"/>
  <c r="I32" i="39"/>
  <c r="J32" i="39"/>
  <c r="K32" i="39"/>
  <c r="L32" i="39"/>
  <c r="M32" i="39"/>
  <c r="N32" i="39"/>
  <c r="O32" i="39"/>
  <c r="P32" i="39"/>
  <c r="Q32" i="39"/>
  <c r="R32" i="39"/>
  <c r="S32" i="39"/>
  <c r="T32" i="39"/>
  <c r="U32" i="39"/>
  <c r="V32" i="39"/>
  <c r="W32" i="39"/>
  <c r="X32" i="39"/>
  <c r="Y32" i="39"/>
  <c r="Z32" i="39"/>
  <c r="AA32" i="39"/>
  <c r="AB32" i="39"/>
  <c r="AC32" i="39"/>
  <c r="AD32" i="39"/>
  <c r="AE32" i="39"/>
  <c r="AF32" i="39"/>
  <c r="AG32" i="39"/>
  <c r="AH32" i="39"/>
  <c r="AI32" i="39"/>
  <c r="AJ32" i="39"/>
  <c r="AK32" i="39"/>
  <c r="AL32" i="39"/>
  <c r="AM32" i="39"/>
  <c r="AN32" i="39"/>
  <c r="AO32" i="39"/>
  <c r="AP32" i="39"/>
  <c r="AQ32" i="39"/>
  <c r="AR32" i="39"/>
  <c r="AS32" i="39"/>
  <c r="AT32" i="39"/>
  <c r="AU32" i="39"/>
  <c r="AV32" i="39"/>
  <c r="AW32" i="39"/>
  <c r="AX32" i="39"/>
  <c r="AY32" i="39"/>
  <c r="AZ32" i="39"/>
  <c r="C33" i="39"/>
  <c r="D33" i="39"/>
  <c r="E33" i="39"/>
  <c r="F33" i="39"/>
  <c r="G33" i="39"/>
  <c r="H33" i="39"/>
  <c r="I33" i="39"/>
  <c r="J33" i="39"/>
  <c r="K33" i="39"/>
  <c r="L33" i="39"/>
  <c r="M33" i="39"/>
  <c r="N33" i="39"/>
  <c r="N37" i="39" s="1"/>
  <c r="O33" i="39"/>
  <c r="P33" i="39"/>
  <c r="Q33" i="39"/>
  <c r="R33" i="39"/>
  <c r="R37" i="39" s="1"/>
  <c r="S33" i="39"/>
  <c r="T33" i="39"/>
  <c r="U33" i="39"/>
  <c r="V33" i="39"/>
  <c r="V37" i="39" s="1"/>
  <c r="W33" i="39"/>
  <c r="X33" i="39"/>
  <c r="Y33" i="39"/>
  <c r="Z33" i="39"/>
  <c r="Z37" i="39" s="1"/>
  <c r="AA33" i="39"/>
  <c r="AB33" i="39"/>
  <c r="AC33" i="39"/>
  <c r="AD33" i="39"/>
  <c r="AE33" i="39"/>
  <c r="AF33" i="39"/>
  <c r="AG33" i="39"/>
  <c r="AH33" i="39"/>
  <c r="AH37" i="39" s="1"/>
  <c r="AI33" i="39"/>
  <c r="AJ33" i="39"/>
  <c r="AK33" i="39"/>
  <c r="AL33" i="39"/>
  <c r="AM33" i="39"/>
  <c r="AN33" i="39"/>
  <c r="AO33" i="39"/>
  <c r="AP33" i="39"/>
  <c r="AQ33" i="39"/>
  <c r="AR33" i="39"/>
  <c r="AS33" i="39"/>
  <c r="AT33" i="39"/>
  <c r="AT37" i="39" s="1"/>
  <c r="AU33" i="39"/>
  <c r="AV33" i="39"/>
  <c r="AX33" i="39"/>
  <c r="AY33" i="39"/>
  <c r="AZ33" i="39"/>
  <c r="C34" i="39"/>
  <c r="D34" i="39"/>
  <c r="E34" i="39"/>
  <c r="E38" i="39" s="1"/>
  <c r="E39" i="39" s="1"/>
  <c r="F34" i="39"/>
  <c r="G34" i="39"/>
  <c r="H34" i="39"/>
  <c r="I34" i="39"/>
  <c r="J34" i="39"/>
  <c r="K34" i="39"/>
  <c r="L34" i="39"/>
  <c r="M34" i="39"/>
  <c r="N34" i="39"/>
  <c r="O34" i="39"/>
  <c r="P34" i="39"/>
  <c r="Q34" i="39"/>
  <c r="R34" i="39"/>
  <c r="S34" i="39"/>
  <c r="T34" i="39"/>
  <c r="U34" i="39"/>
  <c r="U38" i="39" s="1"/>
  <c r="U39" i="39" s="1"/>
  <c r="V34" i="39"/>
  <c r="W34" i="39"/>
  <c r="X34" i="39"/>
  <c r="Y34" i="39"/>
  <c r="Z34" i="39"/>
  <c r="AA34" i="39"/>
  <c r="AB34" i="39"/>
  <c r="AC34" i="39"/>
  <c r="AD34" i="39"/>
  <c r="AE34" i="39"/>
  <c r="AF34" i="39"/>
  <c r="AG34" i="39"/>
  <c r="AH34" i="39"/>
  <c r="AI34" i="39"/>
  <c r="AJ34" i="39"/>
  <c r="AK34" i="39"/>
  <c r="AL34" i="39"/>
  <c r="AM34" i="39"/>
  <c r="AN34" i="39"/>
  <c r="AO34" i="39"/>
  <c r="AP34" i="39"/>
  <c r="AQ34" i="39"/>
  <c r="AR34" i="39"/>
  <c r="AS34" i="39"/>
  <c r="AT34" i="39"/>
  <c r="AU34" i="39"/>
  <c r="AV34" i="39"/>
  <c r="AW34" i="39"/>
  <c r="AX34" i="39"/>
  <c r="AY34" i="39"/>
  <c r="AZ34" i="39"/>
  <c r="BK34" i="39"/>
  <c r="C35" i="39"/>
  <c r="C40" i="39" s="1"/>
  <c r="D35" i="39"/>
  <c r="E35" i="39"/>
  <c r="F35" i="39"/>
  <c r="F40" i="39" s="1"/>
  <c r="G35" i="39"/>
  <c r="G40" i="39" s="1"/>
  <c r="H35" i="39"/>
  <c r="H40" i="39" s="1"/>
  <c r="I35" i="39"/>
  <c r="J35" i="39"/>
  <c r="J40" i="39" s="1"/>
  <c r="K35" i="39"/>
  <c r="L35" i="39"/>
  <c r="M35" i="39"/>
  <c r="N35" i="39"/>
  <c r="O35" i="39"/>
  <c r="P35" i="39"/>
  <c r="Q35" i="39"/>
  <c r="R35" i="39"/>
  <c r="R40" i="39" s="1"/>
  <c r="S35" i="39"/>
  <c r="T35" i="39"/>
  <c r="U35" i="39"/>
  <c r="V35" i="39"/>
  <c r="W35" i="39"/>
  <c r="X35" i="39"/>
  <c r="X40" i="39" s="1"/>
  <c r="Y35" i="39"/>
  <c r="Z35" i="39"/>
  <c r="AA35" i="39"/>
  <c r="AB35" i="39"/>
  <c r="AC35" i="39"/>
  <c r="AC40" i="39" s="1"/>
  <c r="AD35" i="39"/>
  <c r="AD40" i="39" s="1"/>
  <c r="AE35" i="39"/>
  <c r="AF35" i="39"/>
  <c r="AF40" i="39" s="1"/>
  <c r="AF44" i="39" s="1"/>
  <c r="AG35" i="39"/>
  <c r="AH35" i="39"/>
  <c r="AI35" i="39"/>
  <c r="AJ35" i="39"/>
  <c r="AJ40" i="39" s="1"/>
  <c r="AK35" i="39"/>
  <c r="AL35" i="39"/>
  <c r="AM35" i="39"/>
  <c r="AM40" i="39" s="1"/>
  <c r="AN35" i="39"/>
  <c r="AO35" i="39"/>
  <c r="AO40" i="39" s="1"/>
  <c r="AP35" i="39"/>
  <c r="AP40" i="39" s="1"/>
  <c r="AQ35" i="39"/>
  <c r="AQ40" i="39" s="1"/>
  <c r="AR35" i="39"/>
  <c r="AS35" i="39"/>
  <c r="AT35" i="39"/>
  <c r="AT40" i="39" s="1"/>
  <c r="AU35" i="39"/>
  <c r="AU40" i="39" s="1"/>
  <c r="AV35" i="39"/>
  <c r="AW35" i="39"/>
  <c r="AX35" i="39"/>
  <c r="AX40" i="39" s="1"/>
  <c r="AY35" i="39"/>
  <c r="AY40" i="39" s="1"/>
  <c r="AZ35" i="39"/>
  <c r="C36" i="39"/>
  <c r="D36" i="39"/>
  <c r="D42" i="39" s="1"/>
  <c r="E36" i="39"/>
  <c r="F36" i="39"/>
  <c r="G36" i="39"/>
  <c r="H36" i="39"/>
  <c r="I36" i="39"/>
  <c r="J36" i="39"/>
  <c r="K36" i="39"/>
  <c r="L36" i="39"/>
  <c r="M36" i="39"/>
  <c r="N36" i="39"/>
  <c r="O36" i="39"/>
  <c r="P36" i="39"/>
  <c r="Q36" i="39"/>
  <c r="Q42" i="39" s="1"/>
  <c r="R36" i="39"/>
  <c r="S36" i="39"/>
  <c r="T36" i="39"/>
  <c r="U36" i="39"/>
  <c r="U42" i="39" s="1"/>
  <c r="V36" i="39"/>
  <c r="W36" i="39"/>
  <c r="X36" i="39"/>
  <c r="X42" i="39" s="1"/>
  <c r="X44" i="39" s="1"/>
  <c r="X45" i="39" s="1"/>
  <c r="Y36" i="39"/>
  <c r="Y42" i="39" s="1"/>
  <c r="Z36" i="39"/>
  <c r="AA36" i="39"/>
  <c r="AB36" i="39"/>
  <c r="AB42" i="39" s="1"/>
  <c r="AC36" i="39"/>
  <c r="AC42" i="39" s="1"/>
  <c r="AD36" i="39"/>
  <c r="AE36" i="39"/>
  <c r="AF36" i="39"/>
  <c r="AF42" i="39" s="1"/>
  <c r="AG36" i="39"/>
  <c r="AH36" i="39"/>
  <c r="AI36" i="39"/>
  <c r="AI42" i="39" s="1"/>
  <c r="AI44" i="39" s="1"/>
  <c r="AI45" i="39" s="1"/>
  <c r="AJ36" i="39"/>
  <c r="AJ42" i="39" s="1"/>
  <c r="AK36" i="39"/>
  <c r="AL36" i="39"/>
  <c r="AM36" i="39"/>
  <c r="AM42" i="39" s="1"/>
  <c r="AN36" i="39"/>
  <c r="AO36" i="39"/>
  <c r="AP36" i="39"/>
  <c r="AQ36" i="39"/>
  <c r="AR36" i="39"/>
  <c r="AS36" i="39"/>
  <c r="AT36" i="39"/>
  <c r="AU36" i="39"/>
  <c r="AV36" i="39"/>
  <c r="AW36" i="39"/>
  <c r="AW42" i="39" s="1"/>
  <c r="AX36" i="39"/>
  <c r="AY36" i="39"/>
  <c r="AZ36" i="39"/>
  <c r="E37" i="39"/>
  <c r="I37" i="39"/>
  <c r="M37" i="39"/>
  <c r="Q37" i="39"/>
  <c r="U37" i="39"/>
  <c r="Y37" i="39"/>
  <c r="AC37" i="39"/>
  <c r="AD37" i="39"/>
  <c r="AG37" i="39"/>
  <c r="AK37" i="39"/>
  <c r="AX37" i="39"/>
  <c r="BA37" i="39"/>
  <c r="BB37" i="39"/>
  <c r="BC37" i="39"/>
  <c r="BD37" i="39"/>
  <c r="BE37" i="39"/>
  <c r="BF37" i="39"/>
  <c r="BG37" i="39"/>
  <c r="BH37" i="39"/>
  <c r="BI37" i="39"/>
  <c r="BJ37" i="39"/>
  <c r="BA38" i="39"/>
  <c r="BA39" i="39" s="1"/>
  <c r="BB38" i="39"/>
  <c r="BB39" i="39" s="1"/>
  <c r="BC38" i="39"/>
  <c r="BC39" i="39" s="1"/>
  <c r="BD38" i="39"/>
  <c r="BD39" i="39" s="1"/>
  <c r="BE38" i="39"/>
  <c r="BE39" i="39"/>
  <c r="BF38" i="39"/>
  <c r="BG38" i="39"/>
  <c r="BH38" i="39"/>
  <c r="BH39" i="39" s="1"/>
  <c r="BI38" i="39"/>
  <c r="BI39" i="39" s="1"/>
  <c r="BJ38" i="39"/>
  <c r="BJ39" i="39" s="1"/>
  <c r="BF39" i="39"/>
  <c r="BG39" i="39"/>
  <c r="D40" i="39"/>
  <c r="E40" i="39"/>
  <c r="L40" i="39"/>
  <c r="M40" i="39"/>
  <c r="M44" i="39" s="1"/>
  <c r="M45" i="39" s="1"/>
  <c r="O40" i="39"/>
  <c r="P40" i="39"/>
  <c r="T40" i="39"/>
  <c r="U40" i="39"/>
  <c r="U44" i="39" s="1"/>
  <c r="U45" i="39" s="1"/>
  <c r="V40" i="39"/>
  <c r="W40" i="39"/>
  <c r="Z40" i="39"/>
  <c r="AB40" i="39"/>
  <c r="AE40" i="39"/>
  <c r="AG40" i="39"/>
  <c r="AH40" i="39"/>
  <c r="AI40" i="39"/>
  <c r="AK40" i="39"/>
  <c r="AL40" i="39"/>
  <c r="AN40" i="39"/>
  <c r="AR40" i="39"/>
  <c r="AS40" i="39"/>
  <c r="AV40" i="39"/>
  <c r="AW40" i="39"/>
  <c r="AZ40" i="39"/>
  <c r="BA40" i="39"/>
  <c r="BB40" i="39"/>
  <c r="BC40" i="39"/>
  <c r="BD40" i="39"/>
  <c r="BE40" i="39"/>
  <c r="BF40" i="39"/>
  <c r="BG40" i="39"/>
  <c r="BH40" i="39"/>
  <c r="BI40" i="39"/>
  <c r="BJ40" i="39"/>
  <c r="C41" i="39"/>
  <c r="D41" i="39"/>
  <c r="E41" i="39"/>
  <c r="F41" i="39"/>
  <c r="G41" i="39"/>
  <c r="H41" i="39"/>
  <c r="H44" i="39" s="1"/>
  <c r="I41" i="39"/>
  <c r="J41" i="39"/>
  <c r="K41" i="39"/>
  <c r="L41" i="39"/>
  <c r="M41" i="39"/>
  <c r="N41" i="39"/>
  <c r="O41" i="39"/>
  <c r="P41" i="39"/>
  <c r="Q41" i="39"/>
  <c r="R41" i="39"/>
  <c r="S41" i="39"/>
  <c r="T41" i="39"/>
  <c r="U41" i="39"/>
  <c r="V41" i="39"/>
  <c r="W41" i="39"/>
  <c r="X41" i="39"/>
  <c r="Y41" i="39"/>
  <c r="Z41" i="39"/>
  <c r="AA41" i="39"/>
  <c r="AB41" i="39"/>
  <c r="AC41" i="39"/>
  <c r="AD41" i="39"/>
  <c r="AE41" i="39"/>
  <c r="AF41" i="39"/>
  <c r="AG41" i="39"/>
  <c r="AH41" i="39"/>
  <c r="AI41" i="39"/>
  <c r="AJ41" i="39"/>
  <c r="AK41" i="39"/>
  <c r="AK44" i="39" s="1"/>
  <c r="AK45" i="39" s="1"/>
  <c r="AL41" i="39"/>
  <c r="AM41" i="39"/>
  <c r="AN41" i="39"/>
  <c r="AN44" i="39" s="1"/>
  <c r="AO41" i="39"/>
  <c r="AP41" i="39"/>
  <c r="AQ41" i="39"/>
  <c r="AR41" i="39"/>
  <c r="AS41" i="39"/>
  <c r="AT41" i="39"/>
  <c r="AU41" i="39"/>
  <c r="AV41" i="39"/>
  <c r="AW41" i="39"/>
  <c r="AX41" i="39"/>
  <c r="AY41" i="39"/>
  <c r="AZ41" i="39"/>
  <c r="C42" i="39"/>
  <c r="E42" i="39"/>
  <c r="F42" i="39"/>
  <c r="G42" i="39"/>
  <c r="H42" i="39"/>
  <c r="I42" i="39"/>
  <c r="J42" i="39"/>
  <c r="K42" i="39"/>
  <c r="L42" i="39"/>
  <c r="M42" i="39"/>
  <c r="N42" i="39"/>
  <c r="O42" i="39"/>
  <c r="P42" i="39"/>
  <c r="R42" i="39"/>
  <c r="R44" i="39" s="1"/>
  <c r="R45" i="39" s="1"/>
  <c r="S42" i="39"/>
  <c r="T42" i="39"/>
  <c r="V42" i="39"/>
  <c r="W42" i="39"/>
  <c r="Z42" i="39"/>
  <c r="AA42" i="39"/>
  <c r="AD42" i="39"/>
  <c r="AE42" i="39"/>
  <c r="AG42" i="39"/>
  <c r="AH42" i="39"/>
  <c r="AH44" i="39" s="1"/>
  <c r="AH45" i="39" s="1"/>
  <c r="AK42" i="39"/>
  <c r="AL42" i="39"/>
  <c r="AN42" i="39"/>
  <c r="AO42" i="39"/>
  <c r="AQ42" i="39"/>
  <c r="AQ44" i="39" s="1"/>
  <c r="AQ45" i="39" s="1"/>
  <c r="AR42" i="39"/>
  <c r="AS42" i="39"/>
  <c r="AU42" i="39"/>
  <c r="AV42" i="39"/>
  <c r="AY42" i="39"/>
  <c r="AZ42" i="39"/>
  <c r="C43" i="39"/>
  <c r="D43" i="39"/>
  <c r="E43" i="39"/>
  <c r="F43" i="39"/>
  <c r="G43" i="39"/>
  <c r="H43" i="39"/>
  <c r="I43" i="39"/>
  <c r="J43" i="39"/>
  <c r="K43" i="39"/>
  <c r="L43" i="39"/>
  <c r="M43" i="39"/>
  <c r="N43" i="39"/>
  <c r="O43" i="39"/>
  <c r="P43" i="39"/>
  <c r="Q43" i="39"/>
  <c r="R43" i="39"/>
  <c r="S43" i="39"/>
  <c r="T43" i="39"/>
  <c r="T44" i="39" s="1"/>
  <c r="U43" i="39"/>
  <c r="V43" i="39"/>
  <c r="W43" i="39"/>
  <c r="X43" i="39"/>
  <c r="Y43" i="39"/>
  <c r="Z43" i="39"/>
  <c r="AA43" i="39"/>
  <c r="AB43" i="39"/>
  <c r="AC43" i="39"/>
  <c r="AD43" i="39"/>
  <c r="AE43" i="39"/>
  <c r="AF43" i="39"/>
  <c r="AG43" i="39"/>
  <c r="AH43" i="39"/>
  <c r="AI43" i="39"/>
  <c r="AJ43" i="39"/>
  <c r="AK43" i="39"/>
  <c r="AL43" i="39"/>
  <c r="AM43" i="39"/>
  <c r="AN43" i="39"/>
  <c r="AO43" i="39"/>
  <c r="AP43" i="39"/>
  <c r="AQ43" i="39"/>
  <c r="AR43" i="39"/>
  <c r="AS43" i="39"/>
  <c r="AT43" i="39"/>
  <c r="AU43" i="39"/>
  <c r="AV43" i="39"/>
  <c r="AW43" i="39"/>
  <c r="AX43" i="39"/>
  <c r="AY43" i="39"/>
  <c r="AZ43" i="39"/>
  <c r="AZ44" i="39" s="1"/>
  <c r="E44" i="39"/>
  <c r="E45" i="39" s="1"/>
  <c r="AG44" i="39"/>
  <c r="AG45" i="39" s="1"/>
  <c r="BA45" i="39"/>
  <c r="BB45" i="39"/>
  <c r="BC45" i="39"/>
  <c r="BD45" i="39"/>
  <c r="BE45" i="39"/>
  <c r="BF45" i="39"/>
  <c r="BG45" i="39"/>
  <c r="BH45" i="39"/>
  <c r="BI45" i="39"/>
  <c r="BJ45" i="39"/>
  <c r="BK46" i="39"/>
  <c r="BK47" i="39"/>
  <c r="C48" i="39"/>
  <c r="D48" i="39"/>
  <c r="E48" i="39"/>
  <c r="F48" i="39"/>
  <c r="G48" i="39"/>
  <c r="H48" i="39"/>
  <c r="I48" i="39"/>
  <c r="J48" i="39"/>
  <c r="K48" i="39"/>
  <c r="L48" i="39"/>
  <c r="M48" i="39"/>
  <c r="N48" i="39"/>
  <c r="O48" i="39"/>
  <c r="P48" i="39"/>
  <c r="Q48" i="39"/>
  <c r="R48" i="39"/>
  <c r="S48" i="39"/>
  <c r="T48" i="39"/>
  <c r="U48" i="39"/>
  <c r="V48" i="39"/>
  <c r="W48" i="39"/>
  <c r="X48" i="39"/>
  <c r="Y48" i="39"/>
  <c r="Z48" i="39"/>
  <c r="AA48" i="39"/>
  <c r="AB48" i="39"/>
  <c r="AC48" i="39"/>
  <c r="AD48" i="39"/>
  <c r="AE48" i="39"/>
  <c r="AF48" i="39"/>
  <c r="AG48" i="39"/>
  <c r="AH48" i="39"/>
  <c r="AI48" i="39"/>
  <c r="AJ48" i="39"/>
  <c r="AK48" i="39"/>
  <c r="AL48" i="39"/>
  <c r="AM48" i="39"/>
  <c r="AN48" i="39"/>
  <c r="AO48" i="39"/>
  <c r="AP48" i="39"/>
  <c r="AQ48" i="39"/>
  <c r="AR48" i="39"/>
  <c r="AS48" i="39"/>
  <c r="AT48" i="39"/>
  <c r="AU48" i="39"/>
  <c r="AV48" i="39"/>
  <c r="AW48" i="39"/>
  <c r="AX48" i="39"/>
  <c r="AY48" i="39"/>
  <c r="AZ48" i="39"/>
  <c r="BA48" i="39"/>
  <c r="BB48" i="39"/>
  <c r="BC48" i="39"/>
  <c r="BD48" i="39"/>
  <c r="BE48" i="39"/>
  <c r="BF48" i="39"/>
  <c r="BG48" i="39"/>
  <c r="BH48" i="39"/>
  <c r="BI48" i="39"/>
  <c r="BJ48" i="39"/>
  <c r="C49" i="39"/>
  <c r="D49" i="39"/>
  <c r="E49" i="39"/>
  <c r="F49" i="39"/>
  <c r="G49" i="39"/>
  <c r="H49" i="39"/>
  <c r="I49" i="39"/>
  <c r="J49" i="39"/>
  <c r="K49" i="39"/>
  <c r="L49" i="39"/>
  <c r="M49" i="39"/>
  <c r="N49" i="39"/>
  <c r="O49" i="39"/>
  <c r="P49" i="39"/>
  <c r="Q49" i="39"/>
  <c r="R49" i="39"/>
  <c r="S49" i="39"/>
  <c r="T49" i="39"/>
  <c r="U49" i="39"/>
  <c r="V49" i="39"/>
  <c r="W49" i="39"/>
  <c r="X49" i="39"/>
  <c r="Y49" i="39"/>
  <c r="Z49" i="39"/>
  <c r="AA49" i="39"/>
  <c r="AB49" i="39"/>
  <c r="AC49" i="39"/>
  <c r="AD49" i="39"/>
  <c r="AE49" i="39"/>
  <c r="AF49" i="39"/>
  <c r="AG49" i="39"/>
  <c r="AH49" i="39"/>
  <c r="AI49" i="39"/>
  <c r="AJ49" i="39"/>
  <c r="AK49" i="39"/>
  <c r="AL49" i="39"/>
  <c r="AM49" i="39"/>
  <c r="AN49" i="39"/>
  <c r="AO49" i="39"/>
  <c r="AP49" i="39"/>
  <c r="AQ49" i="39"/>
  <c r="AR49" i="39"/>
  <c r="AS49" i="39"/>
  <c r="AT49" i="39"/>
  <c r="AU49" i="39"/>
  <c r="AV49" i="39"/>
  <c r="AW49" i="39"/>
  <c r="AX49" i="39"/>
  <c r="AY49" i="39"/>
  <c r="AZ49" i="39"/>
  <c r="C50" i="39"/>
  <c r="D50" i="39"/>
  <c r="E50" i="39"/>
  <c r="F50" i="39"/>
  <c r="G50" i="39"/>
  <c r="H50" i="39"/>
  <c r="I50" i="39"/>
  <c r="J50" i="39"/>
  <c r="K50" i="39"/>
  <c r="L50" i="39"/>
  <c r="M50" i="39"/>
  <c r="N50" i="39"/>
  <c r="O50" i="39"/>
  <c r="P50" i="39"/>
  <c r="Q50" i="39"/>
  <c r="R50" i="39"/>
  <c r="S50" i="39"/>
  <c r="T50" i="39"/>
  <c r="U50" i="39"/>
  <c r="V50" i="39"/>
  <c r="W50" i="39"/>
  <c r="X50" i="39"/>
  <c r="Y50" i="39"/>
  <c r="Z50" i="39"/>
  <c r="AA50" i="39"/>
  <c r="AB50" i="39"/>
  <c r="AC50" i="39"/>
  <c r="AD50" i="39"/>
  <c r="AE50" i="39"/>
  <c r="AF50" i="39"/>
  <c r="AG50" i="39"/>
  <c r="AH50" i="39"/>
  <c r="AI50" i="39"/>
  <c r="AJ50" i="39"/>
  <c r="AK50" i="39"/>
  <c r="AL50" i="39"/>
  <c r="AM50" i="39"/>
  <c r="AN50" i="39"/>
  <c r="AO50" i="39"/>
  <c r="AP50" i="39"/>
  <c r="AQ50" i="39"/>
  <c r="AR50" i="39"/>
  <c r="AS50" i="39"/>
  <c r="AT50" i="39"/>
  <c r="AU50" i="39"/>
  <c r="AV50" i="39"/>
  <c r="AW50" i="39"/>
  <c r="AX50" i="39"/>
  <c r="AY50" i="39"/>
  <c r="AZ50" i="39"/>
  <c r="BA50" i="39"/>
  <c r="BB50" i="39"/>
  <c r="BC50" i="39"/>
  <c r="BD50" i="39"/>
  <c r="BE50" i="39"/>
  <c r="BF50" i="39"/>
  <c r="BG50" i="39"/>
  <c r="BH50" i="39"/>
  <c r="BI50" i="39"/>
  <c r="BJ50" i="39"/>
  <c r="C51" i="39"/>
  <c r="D51" i="39"/>
  <c r="E51" i="39"/>
  <c r="F51" i="39"/>
  <c r="G51" i="39"/>
  <c r="H51" i="39"/>
  <c r="I51" i="39"/>
  <c r="J51" i="39"/>
  <c r="K51" i="39"/>
  <c r="L51" i="39"/>
  <c r="M51" i="39"/>
  <c r="N51" i="39"/>
  <c r="O51" i="39"/>
  <c r="P51" i="39"/>
  <c r="Q51" i="39"/>
  <c r="R51" i="39"/>
  <c r="S51" i="39"/>
  <c r="T51" i="39"/>
  <c r="U51" i="39"/>
  <c r="V51" i="39"/>
  <c r="W51" i="39"/>
  <c r="X51" i="39"/>
  <c r="Y51" i="39"/>
  <c r="Z51" i="39"/>
  <c r="AA51" i="39"/>
  <c r="AB51" i="39"/>
  <c r="AC51" i="39"/>
  <c r="AD51" i="39"/>
  <c r="AE51" i="39"/>
  <c r="AF51" i="39"/>
  <c r="AG51" i="39"/>
  <c r="AH51" i="39"/>
  <c r="AI51" i="39"/>
  <c r="AJ51" i="39"/>
  <c r="AK51" i="39"/>
  <c r="AL51" i="39"/>
  <c r="AM51" i="39"/>
  <c r="AN51" i="39"/>
  <c r="AO51" i="39"/>
  <c r="AP51" i="39"/>
  <c r="AQ51" i="39"/>
  <c r="AR51" i="39"/>
  <c r="AS51" i="39"/>
  <c r="AT51" i="39"/>
  <c r="AU51" i="39"/>
  <c r="AV51" i="39"/>
  <c r="AW51" i="39"/>
  <c r="AX51" i="39"/>
  <c r="AY51" i="39"/>
  <c r="AZ51" i="39"/>
  <c r="C52" i="39"/>
  <c r="D52" i="39"/>
  <c r="E52" i="39"/>
  <c r="F52" i="39"/>
  <c r="G52" i="39"/>
  <c r="H52" i="39"/>
  <c r="I52" i="39"/>
  <c r="J52" i="39"/>
  <c r="K52" i="39"/>
  <c r="L52" i="39"/>
  <c r="M52" i="39"/>
  <c r="N52" i="39"/>
  <c r="O52" i="39"/>
  <c r="P52" i="39"/>
  <c r="Q52" i="39"/>
  <c r="R52" i="39"/>
  <c r="S52" i="39"/>
  <c r="T52" i="39"/>
  <c r="U52" i="39"/>
  <c r="V52" i="39"/>
  <c r="W52" i="39"/>
  <c r="X52" i="39"/>
  <c r="Y52" i="39"/>
  <c r="Z52" i="39"/>
  <c r="AA52" i="39"/>
  <c r="AB52" i="39"/>
  <c r="AC52" i="39"/>
  <c r="AD52" i="39"/>
  <c r="AE52" i="39"/>
  <c r="AF52" i="39"/>
  <c r="AG52" i="39"/>
  <c r="AH52" i="39"/>
  <c r="AI52" i="39"/>
  <c r="AJ52" i="39"/>
  <c r="AK52" i="39"/>
  <c r="AL52" i="39"/>
  <c r="AM52" i="39"/>
  <c r="AN52" i="39"/>
  <c r="AO52" i="39"/>
  <c r="AP52" i="39"/>
  <c r="AQ52" i="39"/>
  <c r="AR52" i="39"/>
  <c r="AS52" i="39"/>
  <c r="AT52" i="39"/>
  <c r="AU52" i="39"/>
  <c r="AV52" i="39"/>
  <c r="AW52" i="39"/>
  <c r="AX52" i="39"/>
  <c r="AY52" i="39"/>
  <c r="AZ52" i="39"/>
  <c r="C53" i="39"/>
  <c r="D53" i="39"/>
  <c r="E53" i="39"/>
  <c r="E54" i="39" s="1"/>
  <c r="F53" i="39"/>
  <c r="G53" i="39"/>
  <c r="G54" i="39" s="1"/>
  <c r="H53" i="39"/>
  <c r="I53" i="39"/>
  <c r="J53" i="39"/>
  <c r="K53" i="39"/>
  <c r="L53" i="39"/>
  <c r="M53" i="39"/>
  <c r="N53" i="39"/>
  <c r="O53" i="39"/>
  <c r="O54" i="39" s="1"/>
  <c r="P53" i="39"/>
  <c r="Q53" i="39"/>
  <c r="R53" i="39"/>
  <c r="R54" i="39" s="1"/>
  <c r="S53" i="39"/>
  <c r="S54" i="39" s="1"/>
  <c r="T53" i="39"/>
  <c r="T54" i="39" s="1"/>
  <c r="U53" i="39"/>
  <c r="V53" i="39"/>
  <c r="W53" i="39"/>
  <c r="X53" i="39"/>
  <c r="X54" i="39" s="1"/>
  <c r="Y53" i="39"/>
  <c r="Z53" i="39"/>
  <c r="AA53" i="39"/>
  <c r="AA54" i="39" s="1"/>
  <c r="AB53" i="39"/>
  <c r="AB54" i="39" s="1"/>
  <c r="AC53" i="39"/>
  <c r="AD53" i="39"/>
  <c r="AE53" i="39"/>
  <c r="AE54" i="39" s="1"/>
  <c r="AF53" i="39"/>
  <c r="AF54" i="39" s="1"/>
  <c r="AG53" i="39"/>
  <c r="AG55" i="39" s="1"/>
  <c r="AH53" i="39"/>
  <c r="AI53" i="39"/>
  <c r="AJ53" i="39"/>
  <c r="AJ54" i="39" s="1"/>
  <c r="AK53" i="39"/>
  <c r="AL53" i="39"/>
  <c r="AM53" i="39"/>
  <c r="AN53" i="39"/>
  <c r="AN54" i="39"/>
  <c r="AO53" i="39"/>
  <c r="AP53" i="39"/>
  <c r="AP54" i="39" s="1"/>
  <c r="AQ53" i="39"/>
  <c r="AR53" i="39"/>
  <c r="AS53" i="39"/>
  <c r="AT53" i="39"/>
  <c r="AU53" i="39"/>
  <c r="AV53" i="39"/>
  <c r="AV54" i="39"/>
  <c r="AW53" i="39"/>
  <c r="AX53" i="39"/>
  <c r="AY53" i="39"/>
  <c r="AY54" i="39" s="1"/>
  <c r="AZ53" i="39"/>
  <c r="F54" i="39"/>
  <c r="I54" i="39"/>
  <c r="J54" i="39"/>
  <c r="K54" i="39"/>
  <c r="M54" i="39"/>
  <c r="N54" i="39"/>
  <c r="Q54" i="39"/>
  <c r="U54" i="39"/>
  <c r="W54" i="39"/>
  <c r="Y54" i="39"/>
  <c r="AC54" i="39"/>
  <c r="AG54" i="39"/>
  <c r="AI54" i="39"/>
  <c r="AM54" i="39"/>
  <c r="AQ54" i="39"/>
  <c r="AT54" i="39"/>
  <c r="AU54" i="39"/>
  <c r="AW54" i="39"/>
  <c r="AX54" i="39"/>
  <c r="BA54" i="39"/>
  <c r="BB54" i="39"/>
  <c r="BC54" i="39"/>
  <c r="BD54" i="39"/>
  <c r="BE54" i="39"/>
  <c r="BF54" i="39"/>
  <c r="BG54" i="39"/>
  <c r="BH54" i="39"/>
  <c r="BI54" i="39"/>
  <c r="BJ54" i="39"/>
  <c r="C55" i="39"/>
  <c r="E55" i="39"/>
  <c r="F55" i="39"/>
  <c r="G55" i="39"/>
  <c r="I55" i="39"/>
  <c r="J55" i="39"/>
  <c r="K55" i="39"/>
  <c r="M55" i="39"/>
  <c r="N55" i="39"/>
  <c r="O55" i="39"/>
  <c r="Q55" i="39"/>
  <c r="R55" i="39"/>
  <c r="S55" i="39"/>
  <c r="U55" i="39"/>
  <c r="W55" i="39"/>
  <c r="Y55" i="39"/>
  <c r="AA55" i="39"/>
  <c r="AC55" i="39"/>
  <c r="AE55" i="39"/>
  <c r="AI55" i="39"/>
  <c r="AM55" i="39"/>
  <c r="AP55" i="39"/>
  <c r="AQ55" i="39"/>
  <c r="AT55" i="39"/>
  <c r="AU55" i="39"/>
  <c r="AW55" i="39"/>
  <c r="AX55" i="39"/>
  <c r="BA55" i="39"/>
  <c r="BB55" i="39"/>
  <c r="BC55" i="39"/>
  <c r="BD55" i="39"/>
  <c r="BE55" i="39"/>
  <c r="BF55" i="39"/>
  <c r="BG55" i="39"/>
  <c r="BH55" i="39"/>
  <c r="BI55" i="39"/>
  <c r="BJ55" i="39"/>
  <c r="BK56" i="39"/>
  <c r="BK57" i="39"/>
  <c r="BK58" i="39"/>
  <c r="C59" i="39"/>
  <c r="D59" i="39"/>
  <c r="E59" i="39"/>
  <c r="F59" i="39"/>
  <c r="G59" i="39"/>
  <c r="H59" i="39"/>
  <c r="I59" i="39"/>
  <c r="J59" i="39"/>
  <c r="K59" i="39"/>
  <c r="L59" i="39"/>
  <c r="M59" i="39"/>
  <c r="N59" i="39"/>
  <c r="O59" i="39"/>
  <c r="P59" i="39"/>
  <c r="Q59" i="39"/>
  <c r="R59" i="39"/>
  <c r="S59" i="39"/>
  <c r="T59" i="39"/>
  <c r="U59" i="39"/>
  <c r="V59" i="39"/>
  <c r="W59" i="39"/>
  <c r="X59" i="39"/>
  <c r="Y59" i="39"/>
  <c r="Z59" i="39"/>
  <c r="AA59" i="39"/>
  <c r="AB59" i="39"/>
  <c r="AC59" i="39"/>
  <c r="AD59" i="39"/>
  <c r="AE59" i="39"/>
  <c r="AF59" i="39"/>
  <c r="AG59" i="39"/>
  <c r="AH59" i="39"/>
  <c r="AI59" i="39"/>
  <c r="AJ59" i="39"/>
  <c r="AK59" i="39"/>
  <c r="AL59" i="39"/>
  <c r="AM59" i="39"/>
  <c r="AN59" i="39"/>
  <c r="AO59" i="39"/>
  <c r="AP59" i="39"/>
  <c r="AQ59" i="39"/>
  <c r="AR59" i="39"/>
  <c r="AS59" i="39"/>
  <c r="AT59" i="39"/>
  <c r="AU59" i="39"/>
  <c r="AV59" i="39"/>
  <c r="AW59" i="39"/>
  <c r="AX59" i="39"/>
  <c r="AY59" i="39"/>
  <c r="AZ59" i="39"/>
  <c r="C61" i="39"/>
  <c r="D61" i="39"/>
  <c r="E61" i="39"/>
  <c r="F61" i="39"/>
  <c r="G61" i="39"/>
  <c r="H61" i="39"/>
  <c r="I61" i="39"/>
  <c r="J61" i="39"/>
  <c r="K61" i="39"/>
  <c r="L61" i="39"/>
  <c r="M61" i="39"/>
  <c r="N61" i="39"/>
  <c r="O61" i="39"/>
  <c r="P61" i="39"/>
  <c r="Q61" i="39"/>
  <c r="R61" i="39"/>
  <c r="S61" i="39"/>
  <c r="T61" i="39"/>
  <c r="U61" i="39"/>
  <c r="V61" i="39"/>
  <c r="W61" i="39"/>
  <c r="X61" i="39"/>
  <c r="Y61" i="39"/>
  <c r="Z61" i="39"/>
  <c r="AA61" i="39"/>
  <c r="AB61" i="39"/>
  <c r="AC61" i="39"/>
  <c r="AD61" i="39"/>
  <c r="AE61" i="39"/>
  <c r="AF61" i="39"/>
  <c r="AG61" i="39"/>
  <c r="AH61" i="39"/>
  <c r="AI61" i="39"/>
  <c r="AJ61" i="39"/>
  <c r="AK61" i="39"/>
  <c r="AL61" i="39"/>
  <c r="AM61" i="39"/>
  <c r="AN61" i="39"/>
  <c r="AO61" i="39"/>
  <c r="AP61" i="39"/>
  <c r="AQ61" i="39"/>
  <c r="AR61" i="39"/>
  <c r="AS61" i="39"/>
  <c r="AT61" i="39"/>
  <c r="AU61" i="39"/>
  <c r="AV61" i="39"/>
  <c r="AW61" i="39"/>
  <c r="AX61" i="39"/>
  <c r="AY61" i="39"/>
  <c r="AZ61" i="39"/>
  <c r="F63" i="39"/>
  <c r="J63" i="39"/>
  <c r="N63" i="39"/>
  <c r="S63" i="39"/>
  <c r="V63" i="39"/>
  <c r="Z63" i="39"/>
  <c r="AD63" i="39"/>
  <c r="AH63" i="39"/>
  <c r="AL63" i="39"/>
  <c r="AP63" i="39"/>
  <c r="AT63" i="39"/>
  <c r="AX63" i="39"/>
  <c r="AY63" i="39"/>
  <c r="F64" i="39"/>
  <c r="J64" i="39"/>
  <c r="K64" i="39"/>
  <c r="N64" i="39"/>
  <c r="R64" i="39"/>
  <c r="V64" i="39"/>
  <c r="Z64" i="39"/>
  <c r="AD64" i="39"/>
  <c r="AH64" i="39"/>
  <c r="AL64" i="39"/>
  <c r="AP64" i="39"/>
  <c r="AQ64" i="39"/>
  <c r="AT64" i="39"/>
  <c r="AX64" i="39"/>
  <c r="C65" i="39"/>
  <c r="D65" i="39"/>
  <c r="E65" i="39"/>
  <c r="F65" i="39"/>
  <c r="G65" i="39"/>
  <c r="H65" i="39"/>
  <c r="I65" i="39"/>
  <c r="J65" i="39"/>
  <c r="K65" i="39"/>
  <c r="L65" i="39"/>
  <c r="M65" i="39"/>
  <c r="N65" i="39"/>
  <c r="O65" i="39"/>
  <c r="P65" i="39"/>
  <c r="Q65" i="39"/>
  <c r="R65" i="39"/>
  <c r="S65" i="39"/>
  <c r="T65" i="39"/>
  <c r="U65" i="39"/>
  <c r="V65" i="39"/>
  <c r="W65" i="39"/>
  <c r="X65" i="39"/>
  <c r="Y65" i="39"/>
  <c r="Z65" i="39"/>
  <c r="AA65" i="39"/>
  <c r="AB65" i="39"/>
  <c r="AC65" i="39"/>
  <c r="AD65" i="39"/>
  <c r="AE65" i="39"/>
  <c r="AF65" i="39"/>
  <c r="AG65" i="39"/>
  <c r="AH65" i="39"/>
  <c r="AI65" i="39"/>
  <c r="AJ65" i="39"/>
  <c r="AK65" i="39"/>
  <c r="AL65" i="39"/>
  <c r="AM65" i="39"/>
  <c r="AN65" i="39"/>
  <c r="AO65" i="39"/>
  <c r="AP65" i="39"/>
  <c r="AQ65" i="39"/>
  <c r="AR65" i="39"/>
  <c r="AS65" i="39"/>
  <c r="AT65" i="39"/>
  <c r="AU65" i="39"/>
  <c r="AV65" i="39"/>
  <c r="AW65" i="39"/>
  <c r="AX65" i="39"/>
  <c r="AY65" i="39"/>
  <c r="AZ65" i="39"/>
  <c r="BK65" i="39"/>
  <c r="C66" i="39"/>
  <c r="BK66" i="39" s="1"/>
  <c r="D66" i="39"/>
  <c r="E66" i="39"/>
  <c r="F66" i="39"/>
  <c r="G66" i="39"/>
  <c r="H66" i="39"/>
  <c r="I66" i="39"/>
  <c r="J66" i="39"/>
  <c r="K66" i="39"/>
  <c r="L66" i="39"/>
  <c r="M66" i="39"/>
  <c r="N66" i="39"/>
  <c r="O66" i="39"/>
  <c r="P66" i="39"/>
  <c r="Q66" i="39"/>
  <c r="R66" i="39"/>
  <c r="S66" i="39"/>
  <c r="T66" i="39"/>
  <c r="U66" i="39"/>
  <c r="V66" i="39"/>
  <c r="W66" i="39"/>
  <c r="X66" i="39"/>
  <c r="Y66" i="39"/>
  <c r="Z66" i="39"/>
  <c r="AA66" i="39"/>
  <c r="AB66" i="39"/>
  <c r="AC66" i="39"/>
  <c r="AD66" i="39"/>
  <c r="AE66" i="39"/>
  <c r="AF66" i="39"/>
  <c r="AG66" i="39"/>
  <c r="AH66" i="39"/>
  <c r="AI66" i="39"/>
  <c r="AJ66" i="39"/>
  <c r="AK66" i="39"/>
  <c r="AL66" i="39"/>
  <c r="AM66" i="39"/>
  <c r="AN66" i="39"/>
  <c r="AO66" i="39"/>
  <c r="AP66" i="39"/>
  <c r="AQ66" i="39"/>
  <c r="AR66" i="39"/>
  <c r="AS66" i="39"/>
  <c r="AT66" i="39"/>
  <c r="AU66" i="39"/>
  <c r="AV66" i="39"/>
  <c r="AW66" i="39"/>
  <c r="AX66" i="39"/>
  <c r="AY66" i="39"/>
  <c r="AZ66" i="39"/>
  <c r="C67" i="39"/>
  <c r="BK67" i="39" s="1"/>
  <c r="D67" i="39"/>
  <c r="E67" i="39"/>
  <c r="F67" i="39"/>
  <c r="G67" i="39"/>
  <c r="H67" i="39"/>
  <c r="I67" i="39"/>
  <c r="J67" i="39"/>
  <c r="K67" i="39"/>
  <c r="L67" i="39"/>
  <c r="M67" i="39"/>
  <c r="N67" i="39"/>
  <c r="O67" i="39"/>
  <c r="P67" i="39"/>
  <c r="Q67" i="39"/>
  <c r="R67" i="39"/>
  <c r="S67" i="39"/>
  <c r="T67" i="39"/>
  <c r="U67" i="39"/>
  <c r="V67" i="39"/>
  <c r="W67" i="39"/>
  <c r="X67" i="39"/>
  <c r="Y67" i="39"/>
  <c r="Z67" i="39"/>
  <c r="AA67" i="39"/>
  <c r="AB67" i="39"/>
  <c r="AC67" i="39"/>
  <c r="AD67" i="39"/>
  <c r="AE67" i="39"/>
  <c r="AF67" i="39"/>
  <c r="AG67" i="39"/>
  <c r="AH67" i="39"/>
  <c r="AI67" i="39"/>
  <c r="AJ67" i="39"/>
  <c r="AK67" i="39"/>
  <c r="AL67" i="39"/>
  <c r="AM67" i="39"/>
  <c r="AN67" i="39"/>
  <c r="AO67" i="39"/>
  <c r="AP67" i="39"/>
  <c r="AQ67" i="39"/>
  <c r="AR67" i="39"/>
  <c r="AS67" i="39"/>
  <c r="AT67" i="39"/>
  <c r="AU67" i="39"/>
  <c r="AV67" i="39"/>
  <c r="AW67" i="39"/>
  <c r="AX67" i="39"/>
  <c r="AY67" i="39"/>
  <c r="AZ67" i="39"/>
  <c r="C68" i="39"/>
  <c r="BK68" i="39"/>
  <c r="D68" i="39"/>
  <c r="E68" i="39"/>
  <c r="F68" i="39"/>
  <c r="G68" i="39"/>
  <c r="H68" i="39"/>
  <c r="I68" i="39"/>
  <c r="J68" i="39"/>
  <c r="K68" i="39"/>
  <c r="L68" i="39"/>
  <c r="M68" i="39"/>
  <c r="N68" i="39"/>
  <c r="O68" i="39"/>
  <c r="P68" i="39"/>
  <c r="Q68" i="39"/>
  <c r="R68" i="39"/>
  <c r="S68" i="39"/>
  <c r="T68" i="39"/>
  <c r="U68" i="39"/>
  <c r="V68" i="39"/>
  <c r="W68" i="39"/>
  <c r="X68" i="39"/>
  <c r="Y68" i="39"/>
  <c r="Z68" i="39"/>
  <c r="AA68" i="39"/>
  <c r="AB68" i="39"/>
  <c r="AC68" i="39"/>
  <c r="AD68" i="39"/>
  <c r="AE68" i="39"/>
  <c r="AF68" i="39"/>
  <c r="AG68" i="39"/>
  <c r="AH68" i="39"/>
  <c r="AI68" i="39"/>
  <c r="AJ68" i="39"/>
  <c r="AK68" i="39"/>
  <c r="AL68" i="39"/>
  <c r="AM68" i="39"/>
  <c r="AN68" i="39"/>
  <c r="AO68" i="39"/>
  <c r="AP68" i="39"/>
  <c r="AQ68" i="39"/>
  <c r="AR68" i="39"/>
  <c r="AS68" i="39"/>
  <c r="AT68" i="39"/>
  <c r="AU68" i="39"/>
  <c r="AV68" i="39"/>
  <c r="AW68" i="39"/>
  <c r="AX68" i="39"/>
  <c r="AY68" i="39"/>
  <c r="AZ68" i="39"/>
  <c r="C69" i="39"/>
  <c r="BK69" i="39" s="1"/>
  <c r="D69" i="39"/>
  <c r="E69" i="39"/>
  <c r="F69" i="39"/>
  <c r="G69" i="39"/>
  <c r="H69" i="39"/>
  <c r="I69" i="39"/>
  <c r="J69" i="39"/>
  <c r="K69" i="39"/>
  <c r="L69" i="39"/>
  <c r="M69" i="39"/>
  <c r="N69" i="39"/>
  <c r="O69" i="39"/>
  <c r="P69" i="39"/>
  <c r="Q69" i="39"/>
  <c r="R69" i="39"/>
  <c r="S69" i="39"/>
  <c r="T69" i="39"/>
  <c r="U69" i="39"/>
  <c r="V69" i="39"/>
  <c r="W69" i="39"/>
  <c r="X69" i="39"/>
  <c r="Y69" i="39"/>
  <c r="Z69" i="39"/>
  <c r="AA69" i="39"/>
  <c r="AB69" i="39"/>
  <c r="AC69" i="39"/>
  <c r="AD69" i="39"/>
  <c r="AE69" i="39"/>
  <c r="AF69" i="39"/>
  <c r="AG69" i="39"/>
  <c r="AH69" i="39"/>
  <c r="AI69" i="39"/>
  <c r="AJ69" i="39"/>
  <c r="AK69" i="39"/>
  <c r="AL69" i="39"/>
  <c r="AM69" i="39"/>
  <c r="AN69" i="39"/>
  <c r="AO69" i="39"/>
  <c r="AP69" i="39"/>
  <c r="AQ69" i="39"/>
  <c r="AR69" i="39"/>
  <c r="AS69" i="39"/>
  <c r="AT69" i="39"/>
  <c r="AU69" i="39"/>
  <c r="AV69" i="39"/>
  <c r="AW69" i="39"/>
  <c r="AX69" i="39"/>
  <c r="AY69" i="39"/>
  <c r="AZ69" i="39"/>
  <c r="C70" i="39"/>
  <c r="D70" i="39"/>
  <c r="E70" i="39"/>
  <c r="F70" i="39"/>
  <c r="F71" i="39" s="1"/>
  <c r="G70" i="39"/>
  <c r="H70" i="39"/>
  <c r="I70" i="39"/>
  <c r="I71" i="39" s="1"/>
  <c r="J70" i="39"/>
  <c r="J71" i="39" s="1"/>
  <c r="K70" i="39"/>
  <c r="L70" i="39"/>
  <c r="M70" i="39"/>
  <c r="N70" i="39"/>
  <c r="N71" i="39"/>
  <c r="O70" i="39"/>
  <c r="P70" i="39"/>
  <c r="Q70" i="39"/>
  <c r="R70" i="39"/>
  <c r="R71" i="39" s="1"/>
  <c r="S70" i="39"/>
  <c r="T70" i="39"/>
  <c r="U70" i="39"/>
  <c r="V70" i="39"/>
  <c r="V71" i="39" s="1"/>
  <c r="W70" i="39"/>
  <c r="X70" i="39"/>
  <c r="X71" i="39" s="1"/>
  <c r="Y70" i="39"/>
  <c r="Z70" i="39"/>
  <c r="Z71" i="39" s="1"/>
  <c r="AA70" i="39"/>
  <c r="AB70" i="39"/>
  <c r="AB71" i="39" s="1"/>
  <c r="AC70" i="39"/>
  <c r="AD70" i="39"/>
  <c r="AD71" i="39" s="1"/>
  <c r="AE70" i="39"/>
  <c r="AF70" i="39"/>
  <c r="AG70" i="39"/>
  <c r="AH70" i="39"/>
  <c r="AH71" i="39"/>
  <c r="AI70" i="39"/>
  <c r="AJ70" i="39"/>
  <c r="AK70" i="39"/>
  <c r="AL70" i="39"/>
  <c r="AL71" i="39" s="1"/>
  <c r="AM70" i="39"/>
  <c r="AN70" i="39"/>
  <c r="AO70" i="39"/>
  <c r="AP70" i="39"/>
  <c r="AP71" i="39"/>
  <c r="AQ70" i="39"/>
  <c r="AR70" i="39"/>
  <c r="AS70" i="39"/>
  <c r="AT70" i="39"/>
  <c r="AT71" i="39" s="1"/>
  <c r="AU70" i="39"/>
  <c r="AV70" i="39"/>
  <c r="AW70" i="39"/>
  <c r="AX70" i="39"/>
  <c r="AX71" i="39" s="1"/>
  <c r="AY70" i="39"/>
  <c r="AZ70" i="39"/>
  <c r="C72" i="39"/>
  <c r="BK72" i="39" s="1"/>
  <c r="D72" i="39"/>
  <c r="E72" i="39"/>
  <c r="F72" i="39"/>
  <c r="G72" i="39"/>
  <c r="H72" i="39"/>
  <c r="I72" i="39"/>
  <c r="J72" i="39"/>
  <c r="K72" i="39"/>
  <c r="L72" i="39"/>
  <c r="M72" i="39"/>
  <c r="N72" i="39"/>
  <c r="O72" i="39"/>
  <c r="P72" i="39"/>
  <c r="Q72" i="39"/>
  <c r="R72" i="39"/>
  <c r="S72" i="39"/>
  <c r="T72" i="39"/>
  <c r="U72" i="39"/>
  <c r="V72" i="39"/>
  <c r="W72" i="39"/>
  <c r="X72" i="39"/>
  <c r="Y72" i="39"/>
  <c r="Z72" i="39"/>
  <c r="AA72" i="39"/>
  <c r="AB72" i="39"/>
  <c r="AC72" i="39"/>
  <c r="AD72" i="39"/>
  <c r="AE72" i="39"/>
  <c r="AF72" i="39"/>
  <c r="AG72" i="39"/>
  <c r="AH72" i="39"/>
  <c r="AI72" i="39"/>
  <c r="AJ72" i="39"/>
  <c r="AK72" i="39"/>
  <c r="AL72" i="39"/>
  <c r="AM72" i="39"/>
  <c r="AN72" i="39"/>
  <c r="AO72" i="39"/>
  <c r="AP72" i="39"/>
  <c r="AQ72" i="39"/>
  <c r="AR72" i="39"/>
  <c r="AS72" i="39"/>
  <c r="AT72" i="39"/>
  <c r="AU72" i="39"/>
  <c r="AV72" i="39"/>
  <c r="AW72" i="39"/>
  <c r="AX72" i="39"/>
  <c r="AY72" i="39"/>
  <c r="AZ72" i="39"/>
  <c r="BK73" i="39"/>
  <c r="C74" i="39"/>
  <c r="D74" i="39"/>
  <c r="E74" i="39"/>
  <c r="F74" i="39"/>
  <c r="G74" i="39"/>
  <c r="H74" i="39"/>
  <c r="I74" i="39"/>
  <c r="J74" i="39"/>
  <c r="K74" i="39"/>
  <c r="L74" i="39"/>
  <c r="M74" i="39"/>
  <c r="N74" i="39"/>
  <c r="O74" i="39"/>
  <c r="P74" i="39"/>
  <c r="Q74" i="39"/>
  <c r="R74" i="39"/>
  <c r="S74" i="39"/>
  <c r="T74" i="39"/>
  <c r="U74" i="39"/>
  <c r="V74" i="39"/>
  <c r="W74" i="39"/>
  <c r="X74" i="39"/>
  <c r="Y74" i="39"/>
  <c r="Z74" i="39"/>
  <c r="AA74" i="39"/>
  <c r="AB74" i="39"/>
  <c r="AC74" i="39"/>
  <c r="AD74" i="39"/>
  <c r="AE74" i="39"/>
  <c r="AF74" i="39"/>
  <c r="AG74" i="39"/>
  <c r="AH74" i="39"/>
  <c r="AI74" i="39"/>
  <c r="AJ74" i="39"/>
  <c r="AK74" i="39"/>
  <c r="AL74" i="39"/>
  <c r="AM74" i="39"/>
  <c r="AN74" i="39"/>
  <c r="AP74" i="39"/>
  <c r="AQ74" i="39"/>
  <c r="AT74" i="39"/>
  <c r="AU74" i="39"/>
  <c r="AW74" i="39"/>
  <c r="AX74" i="39"/>
  <c r="BA74" i="39"/>
  <c r="BB74" i="39"/>
  <c r="BC74" i="39"/>
  <c r="BD74" i="39"/>
  <c r="BE74" i="39"/>
  <c r="BF74" i="39"/>
  <c r="BG74" i="39"/>
  <c r="BH74" i="39"/>
  <c r="BI74" i="39"/>
  <c r="BJ74" i="39"/>
  <c r="C6" i="14"/>
  <c r="D6" i="14"/>
  <c r="E6" i="14"/>
  <c r="F6" i="14"/>
  <c r="G6" i="14"/>
  <c r="H6" i="14"/>
  <c r="I6" i="14"/>
  <c r="J6" i="14"/>
  <c r="K6" i="14"/>
  <c r="L6" i="14"/>
  <c r="M6" i="14"/>
  <c r="N6" i="14"/>
  <c r="O6" i="14"/>
  <c r="P6" i="14"/>
  <c r="Q6" i="14"/>
  <c r="R6" i="14"/>
  <c r="S6" i="14"/>
  <c r="T6" i="14"/>
  <c r="U6" i="14"/>
  <c r="V6" i="14"/>
  <c r="W6" i="14"/>
  <c r="X6" i="14"/>
  <c r="Y6" i="14"/>
  <c r="Z6" i="14"/>
  <c r="AA6" i="14"/>
  <c r="AB6" i="14"/>
  <c r="AC6" i="14"/>
  <c r="AD6" i="14"/>
  <c r="AE6" i="14"/>
  <c r="AF6" i="14"/>
  <c r="AG6" i="14"/>
  <c r="AH6" i="14"/>
  <c r="AI6" i="14"/>
  <c r="AJ6" i="14"/>
  <c r="AK6" i="14"/>
  <c r="AL6" i="14"/>
  <c r="AM6" i="14"/>
  <c r="AN6" i="14"/>
  <c r="AO6" i="14"/>
  <c r="AP6" i="14"/>
  <c r="AQ6" i="14"/>
  <c r="AR6" i="14"/>
  <c r="AS6" i="14"/>
  <c r="AT6" i="14"/>
  <c r="AU6" i="14"/>
  <c r="AV6" i="14"/>
  <c r="AW6" i="14"/>
  <c r="AX6" i="14"/>
  <c r="AY6" i="14"/>
  <c r="AZ6" i="14"/>
  <c r="BA6" i="14"/>
  <c r="BB6" i="14"/>
  <c r="BC6" i="14"/>
  <c r="BD6" i="14"/>
  <c r="BE6" i="14"/>
  <c r="BF6" i="14"/>
  <c r="BG6" i="14"/>
  <c r="BH6" i="14"/>
  <c r="BI6" i="14"/>
  <c r="BJ6" i="14"/>
  <c r="C7" i="14"/>
  <c r="D7" i="14"/>
  <c r="E7" i="14"/>
  <c r="E11" i="14" s="1"/>
  <c r="F7" i="14"/>
  <c r="F11" i="14" s="1"/>
  <c r="G7" i="14"/>
  <c r="H7" i="14"/>
  <c r="I7" i="14"/>
  <c r="J7" i="14"/>
  <c r="J11" i="14" s="1"/>
  <c r="K7" i="14"/>
  <c r="L7" i="14"/>
  <c r="M7" i="14"/>
  <c r="N7" i="14"/>
  <c r="O7" i="14"/>
  <c r="P7" i="14"/>
  <c r="Q7" i="14"/>
  <c r="R7" i="14"/>
  <c r="R11" i="14" s="1"/>
  <c r="S7" i="14"/>
  <c r="T7" i="14"/>
  <c r="U7" i="14"/>
  <c r="U11" i="14" s="1"/>
  <c r="V7" i="14"/>
  <c r="V11" i="14" s="1"/>
  <c r="W7" i="14"/>
  <c r="X7" i="14"/>
  <c r="Y7" i="14"/>
  <c r="Z7" i="14"/>
  <c r="Z11" i="14" s="1"/>
  <c r="AA7" i="14"/>
  <c r="AB7" i="14"/>
  <c r="AC7" i="14"/>
  <c r="AC11" i="14" s="1"/>
  <c r="AD7" i="14"/>
  <c r="AE7" i="14"/>
  <c r="AF7" i="14"/>
  <c r="AG7" i="14"/>
  <c r="AH7" i="14"/>
  <c r="AH11" i="14" s="1"/>
  <c r="AI7" i="14"/>
  <c r="AJ7" i="14"/>
  <c r="AK7" i="14"/>
  <c r="AK11" i="14" s="1"/>
  <c r="AL7" i="14"/>
  <c r="AL11" i="14" s="1"/>
  <c r="AM7" i="14"/>
  <c r="AN7" i="14"/>
  <c r="AO7" i="14"/>
  <c r="AP7" i="14"/>
  <c r="AP11" i="14" s="1"/>
  <c r="AQ7" i="14"/>
  <c r="AR7" i="14"/>
  <c r="AS7" i="14"/>
  <c r="AS11" i="14" s="1"/>
  <c r="AT7" i="14"/>
  <c r="AU7" i="14"/>
  <c r="AV7" i="14"/>
  <c r="AW7" i="14"/>
  <c r="AX7" i="14"/>
  <c r="AY7" i="14"/>
  <c r="AZ7" i="14"/>
  <c r="BA7" i="14"/>
  <c r="BA11" i="14" s="1"/>
  <c r="BB7" i="14"/>
  <c r="BC7" i="14"/>
  <c r="C8" i="14"/>
  <c r="D8" i="14"/>
  <c r="E8" i="14"/>
  <c r="E12" i="14" s="1"/>
  <c r="F8" i="14"/>
  <c r="G8" i="14"/>
  <c r="H8" i="14"/>
  <c r="I8" i="14"/>
  <c r="J8" i="14"/>
  <c r="K8" i="14"/>
  <c r="L8" i="14"/>
  <c r="M8" i="14"/>
  <c r="N8" i="14"/>
  <c r="O8" i="14"/>
  <c r="P8" i="14"/>
  <c r="Q8" i="14"/>
  <c r="R8" i="14"/>
  <c r="S8" i="14"/>
  <c r="T8" i="14"/>
  <c r="T12" i="14" s="1"/>
  <c r="T12" i="11" s="1"/>
  <c r="U8" i="14"/>
  <c r="V8" i="14"/>
  <c r="W8" i="14"/>
  <c r="X8" i="14"/>
  <c r="X12" i="14" s="1"/>
  <c r="X12" i="11" s="1"/>
  <c r="Y8" i="14"/>
  <c r="Y12" i="14" s="1"/>
  <c r="Z8" i="14"/>
  <c r="AA8" i="14"/>
  <c r="AB8" i="14"/>
  <c r="AC8" i="14"/>
  <c r="AD8" i="14"/>
  <c r="AE8" i="14"/>
  <c r="AF8" i="14"/>
  <c r="AG8" i="14"/>
  <c r="AH8" i="14"/>
  <c r="AI8" i="14"/>
  <c r="AJ8" i="14"/>
  <c r="AK8" i="14"/>
  <c r="AK12" i="14" s="1"/>
  <c r="AL8" i="14"/>
  <c r="AM8" i="14"/>
  <c r="AN8" i="14"/>
  <c r="AO8" i="14"/>
  <c r="AO12" i="14" s="1"/>
  <c r="AP8" i="14"/>
  <c r="AQ8" i="14"/>
  <c r="AR8" i="14"/>
  <c r="AR12" i="14" s="1"/>
  <c r="AS8" i="14"/>
  <c r="AT8" i="14"/>
  <c r="AU8" i="14"/>
  <c r="AV8" i="14"/>
  <c r="AV12" i="14" s="1"/>
  <c r="AV12" i="11" s="1"/>
  <c r="AW8" i="14"/>
  <c r="AW12" i="14" s="1"/>
  <c r="AX8" i="14"/>
  <c r="AY8" i="14"/>
  <c r="AZ8" i="14"/>
  <c r="BA8" i="14"/>
  <c r="BB8" i="14"/>
  <c r="BC8" i="14"/>
  <c r="BC12" i="14" s="1"/>
  <c r="C9" i="14"/>
  <c r="C12" i="14" s="1"/>
  <c r="C11" i="14"/>
  <c r="C11" i="11" s="1"/>
  <c r="D9" i="14"/>
  <c r="E9" i="14"/>
  <c r="F9" i="14"/>
  <c r="F13" i="14" s="1"/>
  <c r="G9" i="14"/>
  <c r="H9" i="14"/>
  <c r="J9" i="14"/>
  <c r="K9" i="14"/>
  <c r="K11" i="14"/>
  <c r="K11" i="11" s="1"/>
  <c r="L9" i="14"/>
  <c r="L12" i="14" s="1"/>
  <c r="L12" i="11" s="1"/>
  <c r="N9" i="14"/>
  <c r="O9" i="14"/>
  <c r="O11" i="14"/>
  <c r="O11" i="11" s="1"/>
  <c r="P9" i="14"/>
  <c r="P12" i="14" s="1"/>
  <c r="P12" i="11" s="1"/>
  <c r="Q9" i="14"/>
  <c r="R9" i="14"/>
  <c r="S9" i="14"/>
  <c r="S12" i="14" s="1"/>
  <c r="S11" i="14"/>
  <c r="S11" i="11" s="1"/>
  <c r="T9" i="14"/>
  <c r="U9" i="14"/>
  <c r="V9" i="14"/>
  <c r="W9" i="14"/>
  <c r="W11" i="14"/>
  <c r="W11" i="11" s="1"/>
  <c r="X9" i="14"/>
  <c r="X13" i="14" s="1"/>
  <c r="X13" i="11" s="1"/>
  <c r="Y9" i="14"/>
  <c r="Z9" i="14"/>
  <c r="AA9" i="14"/>
  <c r="AA11" i="14"/>
  <c r="AA11" i="11" s="1"/>
  <c r="AB9" i="14"/>
  <c r="AB12" i="14"/>
  <c r="AB12" i="11" s="1"/>
  <c r="AC9" i="14"/>
  <c r="AD9" i="14"/>
  <c r="AE9" i="14"/>
  <c r="AF9" i="14"/>
  <c r="AF12" i="14"/>
  <c r="AF12" i="11" s="1"/>
  <c r="AG9" i="14"/>
  <c r="AH9" i="14"/>
  <c r="AI9" i="14"/>
  <c r="AI11" i="14" s="1"/>
  <c r="AI11" i="11" s="1"/>
  <c r="AJ9" i="14"/>
  <c r="AK9" i="14"/>
  <c r="AL9" i="14"/>
  <c r="AL13" i="14" s="1"/>
  <c r="AM9" i="14"/>
  <c r="AN9" i="14"/>
  <c r="AN12" i="14"/>
  <c r="AN12" i="11"/>
  <c r="AO9" i="14"/>
  <c r="AP9" i="14"/>
  <c r="AQ9" i="14"/>
  <c r="AQ13" i="14" s="1"/>
  <c r="AQ11" i="14"/>
  <c r="AQ11" i="11" s="1"/>
  <c r="AR9" i="14"/>
  <c r="AR12" i="11"/>
  <c r="AS9" i="14"/>
  <c r="AT9" i="14"/>
  <c r="AU9" i="14"/>
  <c r="AU11" i="14"/>
  <c r="AU11" i="11" s="1"/>
  <c r="AV9" i="14"/>
  <c r="AW9" i="14"/>
  <c r="AX9" i="14"/>
  <c r="AY9" i="14"/>
  <c r="AY11" i="14"/>
  <c r="AZ9" i="14"/>
  <c r="AZ12" i="14" s="1"/>
  <c r="BB11" i="14"/>
  <c r="C10" i="14"/>
  <c r="D10" i="14"/>
  <c r="E10" i="14"/>
  <c r="E13" i="14" s="1"/>
  <c r="F10" i="14"/>
  <c r="G10" i="14"/>
  <c r="H10" i="14"/>
  <c r="I10" i="14"/>
  <c r="J10" i="14"/>
  <c r="K10" i="14"/>
  <c r="L10" i="14"/>
  <c r="M10" i="14"/>
  <c r="N10" i="14"/>
  <c r="N13" i="14" s="1"/>
  <c r="O10" i="14"/>
  <c r="P10" i="14"/>
  <c r="Q10" i="14"/>
  <c r="Q13" i="14" s="1"/>
  <c r="R10" i="14"/>
  <c r="R13" i="14" s="1"/>
  <c r="S10" i="14"/>
  <c r="T10" i="14"/>
  <c r="U10" i="14"/>
  <c r="U13" i="14" s="1"/>
  <c r="V10" i="14"/>
  <c r="V13" i="14" s="1"/>
  <c r="W10" i="14"/>
  <c r="X10" i="14"/>
  <c r="Y10" i="14"/>
  <c r="Z10" i="14"/>
  <c r="AA10" i="14"/>
  <c r="AB10" i="14"/>
  <c r="AC10" i="14"/>
  <c r="AC13" i="14" s="1"/>
  <c r="AD10" i="14"/>
  <c r="AE10" i="14"/>
  <c r="AF10" i="14"/>
  <c r="AG10" i="14"/>
  <c r="AG13" i="14" s="1"/>
  <c r="AH10" i="14"/>
  <c r="AH13" i="14" s="1"/>
  <c r="AI10" i="14"/>
  <c r="AJ10" i="14"/>
  <c r="AK10" i="14"/>
  <c r="AK13" i="14" s="1"/>
  <c r="AL10" i="14"/>
  <c r="AM10" i="14"/>
  <c r="AN10" i="14"/>
  <c r="AO10" i="14"/>
  <c r="AO13" i="14" s="1"/>
  <c r="AP10" i="14"/>
  <c r="AP13" i="14" s="1"/>
  <c r="AQ10" i="14"/>
  <c r="AR10" i="14"/>
  <c r="AS10" i="14"/>
  <c r="AS13" i="14" s="1"/>
  <c r="AT10" i="14"/>
  <c r="AT13" i="14" s="1"/>
  <c r="AU10" i="14"/>
  <c r="AV10" i="14"/>
  <c r="AW10" i="14"/>
  <c r="AX10" i="14"/>
  <c r="AY10" i="14"/>
  <c r="AZ10" i="14"/>
  <c r="BA10" i="14"/>
  <c r="BA13" i="14" s="1"/>
  <c r="BB10" i="14"/>
  <c r="BB13" i="14" s="1"/>
  <c r="BC10" i="14"/>
  <c r="N11" i="14"/>
  <c r="Q11" i="14"/>
  <c r="Y11" i="14"/>
  <c r="AD11" i="14"/>
  <c r="AG11" i="14"/>
  <c r="AG11" i="11" s="1"/>
  <c r="AO11" i="14"/>
  <c r="AT11" i="14"/>
  <c r="AW11" i="14"/>
  <c r="BD11" i="14"/>
  <c r="BE11" i="14"/>
  <c r="BF11" i="14"/>
  <c r="BG11" i="14"/>
  <c r="BH11" i="14"/>
  <c r="BI11" i="14"/>
  <c r="BJ11" i="14"/>
  <c r="F12" i="14"/>
  <c r="K12" i="14"/>
  <c r="N12" i="14"/>
  <c r="O12" i="14"/>
  <c r="Q12" i="14"/>
  <c r="R12" i="14"/>
  <c r="V12" i="14"/>
  <c r="W12" i="14"/>
  <c r="AA12" i="14"/>
  <c r="AC12" i="14"/>
  <c r="AG12" i="14"/>
  <c r="AH12" i="14"/>
  <c r="AL12" i="14"/>
  <c r="AM12" i="14"/>
  <c r="AP12" i="14"/>
  <c r="AQ12" i="14"/>
  <c r="AS12" i="14"/>
  <c r="AT12" i="14"/>
  <c r="AU12" i="14"/>
  <c r="AX12" i="14"/>
  <c r="AY12" i="14"/>
  <c r="BB12" i="14"/>
  <c r="BD12" i="14"/>
  <c r="BE12" i="14"/>
  <c r="BF12" i="14"/>
  <c r="BG12" i="14"/>
  <c r="BH12" i="14"/>
  <c r="BI12" i="14"/>
  <c r="BJ12" i="14"/>
  <c r="D13" i="14"/>
  <c r="D13" i="11" s="1"/>
  <c r="H13" i="14"/>
  <c r="K13" i="14"/>
  <c r="L13" i="14"/>
  <c r="O13" i="14"/>
  <c r="P13" i="14"/>
  <c r="T13" i="14"/>
  <c r="W13" i="14"/>
  <c r="Y13" i="14"/>
  <c r="AA13" i="14"/>
  <c r="AB13" i="14"/>
  <c r="AF13" i="14"/>
  <c r="AJ13" i="14"/>
  <c r="AJ13" i="11" s="1"/>
  <c r="AN13" i="14"/>
  <c r="AR13" i="14"/>
  <c r="AU13" i="14"/>
  <c r="AV13" i="14"/>
  <c r="AW13" i="14"/>
  <c r="AY13" i="14"/>
  <c r="AZ13" i="14"/>
  <c r="BD13" i="14"/>
  <c r="BE13" i="14"/>
  <c r="BF13" i="14"/>
  <c r="BG13" i="14"/>
  <c r="BH13" i="14"/>
  <c r="BI13" i="14"/>
  <c r="BJ13" i="14"/>
  <c r="C14" i="14"/>
  <c r="D14" i="14"/>
  <c r="E14" i="14"/>
  <c r="F14" i="14"/>
  <c r="F17" i="14" s="1"/>
  <c r="F18" i="14" s="1"/>
  <c r="G14" i="14"/>
  <c r="H14" i="14"/>
  <c r="I14" i="14"/>
  <c r="J14" i="14"/>
  <c r="J17" i="14" s="1"/>
  <c r="J18" i="14" s="1"/>
  <c r="K14" i="14"/>
  <c r="L14" i="14"/>
  <c r="M14" i="14"/>
  <c r="N14" i="14"/>
  <c r="N17" i="14" s="1"/>
  <c r="O14" i="14"/>
  <c r="P14" i="14"/>
  <c r="Q14" i="14"/>
  <c r="R14" i="14"/>
  <c r="R17" i="14" s="1"/>
  <c r="R18" i="14" s="1"/>
  <c r="S14" i="14"/>
  <c r="T14" i="14"/>
  <c r="U14" i="14"/>
  <c r="V14" i="14"/>
  <c r="W14" i="14"/>
  <c r="X14" i="14"/>
  <c r="Y14" i="14"/>
  <c r="Z14" i="14"/>
  <c r="Z17" i="14" s="1"/>
  <c r="AA14" i="14"/>
  <c r="AB14" i="14"/>
  <c r="AC14" i="14"/>
  <c r="AD14" i="14"/>
  <c r="AD17" i="14" s="1"/>
  <c r="AD18" i="14" s="1"/>
  <c r="AE14" i="14"/>
  <c r="AF14" i="14"/>
  <c r="AG14" i="14"/>
  <c r="AH14" i="14"/>
  <c r="AH17" i="14" s="1"/>
  <c r="AI14" i="14"/>
  <c r="AJ14" i="14"/>
  <c r="AK14" i="14"/>
  <c r="AL14" i="14"/>
  <c r="AL17" i="14" s="1"/>
  <c r="AL18" i="14" s="1"/>
  <c r="AM14" i="14"/>
  <c r="AN14" i="14"/>
  <c r="AO14" i="14"/>
  <c r="AP14" i="14"/>
  <c r="AP17" i="14" s="1"/>
  <c r="AP18" i="14" s="1"/>
  <c r="AQ14" i="14"/>
  <c r="AR14" i="14"/>
  <c r="AS14" i="14"/>
  <c r="AT14" i="14"/>
  <c r="AU14" i="14"/>
  <c r="AV14" i="14"/>
  <c r="AW14" i="14"/>
  <c r="AX14" i="14"/>
  <c r="AX17" i="14" s="1"/>
  <c r="AY14" i="14"/>
  <c r="AZ14" i="14"/>
  <c r="BA14" i="14"/>
  <c r="BB14" i="14"/>
  <c r="BC14" i="14"/>
  <c r="C15" i="14"/>
  <c r="D15" i="14"/>
  <c r="E15" i="14"/>
  <c r="BK15" i="14" s="1"/>
  <c r="F15" i="14"/>
  <c r="G15" i="14"/>
  <c r="H15" i="14"/>
  <c r="H17" i="14" s="1"/>
  <c r="H18" i="14" s="1"/>
  <c r="I15" i="14"/>
  <c r="I19" i="14" s="1"/>
  <c r="J15" i="14"/>
  <c r="K15" i="14"/>
  <c r="L15" i="14"/>
  <c r="L17" i="14" s="1"/>
  <c r="L18" i="14" s="1"/>
  <c r="M15" i="14"/>
  <c r="M19" i="14" s="1"/>
  <c r="N15" i="14"/>
  <c r="O15" i="14"/>
  <c r="P15" i="14"/>
  <c r="P17" i="14" s="1"/>
  <c r="Q15" i="14"/>
  <c r="R15" i="14"/>
  <c r="S15" i="14"/>
  <c r="T15" i="14"/>
  <c r="T17" i="14" s="1"/>
  <c r="U15" i="14"/>
  <c r="U17" i="14" s="1"/>
  <c r="U18" i="14" s="1"/>
  <c r="V15" i="14"/>
  <c r="W15" i="14"/>
  <c r="X15" i="14"/>
  <c r="Y15" i="14"/>
  <c r="Y17" i="14" s="1"/>
  <c r="Y18" i="14" s="1"/>
  <c r="Z15" i="14"/>
  <c r="AA15" i="14"/>
  <c r="AB15" i="14"/>
  <c r="AC15" i="14"/>
  <c r="AD15" i="14"/>
  <c r="AE15" i="14"/>
  <c r="AF15" i="14"/>
  <c r="AG15" i="14"/>
  <c r="AG17" i="14" s="1"/>
  <c r="AG18" i="14" s="1"/>
  <c r="AH15" i="14"/>
  <c r="AI15" i="14"/>
  <c r="AJ15" i="14"/>
  <c r="AK15" i="14"/>
  <c r="AK19" i="14" s="1"/>
  <c r="AL15" i="14"/>
  <c r="AM15" i="14"/>
  <c r="AN15" i="14"/>
  <c r="AN17" i="14" s="1"/>
  <c r="AO15" i="14"/>
  <c r="AO19" i="14" s="1"/>
  <c r="AP15" i="14"/>
  <c r="AQ15" i="14"/>
  <c r="AR15" i="14"/>
  <c r="AR17" i="14" s="1"/>
  <c r="AS15" i="14"/>
  <c r="AS19" i="14" s="1"/>
  <c r="AT15" i="14"/>
  <c r="AU15" i="14"/>
  <c r="AV15" i="14"/>
  <c r="AV17" i="14" s="1"/>
  <c r="AW15" i="14"/>
  <c r="AW19" i="14" s="1"/>
  <c r="AX15" i="14"/>
  <c r="AY15" i="14"/>
  <c r="AZ15" i="14"/>
  <c r="AZ17" i="14" s="1"/>
  <c r="BA15" i="14"/>
  <c r="BA17" i="14" s="1"/>
  <c r="BA18" i="14" s="1"/>
  <c r="BB15" i="14"/>
  <c r="BC15" i="14"/>
  <c r="C16" i="14"/>
  <c r="D16" i="14"/>
  <c r="E16" i="14"/>
  <c r="F16" i="14"/>
  <c r="G16" i="14"/>
  <c r="H16" i="14"/>
  <c r="I16" i="14"/>
  <c r="J16" i="14"/>
  <c r="K16" i="14"/>
  <c r="L16" i="14"/>
  <c r="M16" i="14"/>
  <c r="N16" i="14"/>
  <c r="O16" i="14"/>
  <c r="P16" i="14"/>
  <c r="Q16" i="14"/>
  <c r="R16" i="14"/>
  <c r="S16" i="14"/>
  <c r="T16" i="14"/>
  <c r="U16" i="14"/>
  <c r="V16" i="14"/>
  <c r="W16" i="14"/>
  <c r="X16" i="14"/>
  <c r="Y16" i="14"/>
  <c r="Z16" i="14"/>
  <c r="AA16" i="14"/>
  <c r="AB16" i="14"/>
  <c r="AC16" i="14"/>
  <c r="AD16" i="14"/>
  <c r="AE16" i="14"/>
  <c r="AF16" i="14"/>
  <c r="AG16" i="14"/>
  <c r="AH16" i="14"/>
  <c r="AI16" i="14"/>
  <c r="AJ16" i="14"/>
  <c r="AK16" i="14"/>
  <c r="AL16" i="14"/>
  <c r="AM16" i="14"/>
  <c r="AN16" i="14"/>
  <c r="AO16" i="14"/>
  <c r="AP16" i="14"/>
  <c r="AQ16" i="14"/>
  <c r="AR16" i="14"/>
  <c r="AS16" i="14"/>
  <c r="AT16" i="14"/>
  <c r="AU16" i="14"/>
  <c r="AV16" i="14"/>
  <c r="AW16" i="14"/>
  <c r="AX16" i="14"/>
  <c r="BK16" i="14"/>
  <c r="AY16" i="14"/>
  <c r="AZ16" i="14"/>
  <c r="BA16" i="14"/>
  <c r="BB16" i="14"/>
  <c r="BC16" i="14"/>
  <c r="C17" i="14"/>
  <c r="C18" i="14"/>
  <c r="D17" i="14"/>
  <c r="G17" i="14"/>
  <c r="G18" i="14"/>
  <c r="K17" i="14"/>
  <c r="K18" i="14" s="1"/>
  <c r="O17" i="14"/>
  <c r="O18" i="14" s="1"/>
  <c r="S17" i="14"/>
  <c r="S18" i="14" s="1"/>
  <c r="V17" i="14"/>
  <c r="V18" i="14" s="1"/>
  <c r="W17" i="14"/>
  <c r="W18" i="14" s="1"/>
  <c r="X17" i="14"/>
  <c r="AA17" i="14"/>
  <c r="AA18" i="14" s="1"/>
  <c r="AB17" i="14"/>
  <c r="AC17" i="14"/>
  <c r="AE17" i="14"/>
  <c r="AE18" i="14" s="1"/>
  <c r="AF17" i="14"/>
  <c r="AF18" i="14" s="1"/>
  <c r="AI17" i="14"/>
  <c r="AI18" i="14"/>
  <c r="AJ17" i="14"/>
  <c r="AJ18" i="14" s="1"/>
  <c r="AM17" i="14"/>
  <c r="AM18" i="14"/>
  <c r="AQ17" i="14"/>
  <c r="AU17" i="14"/>
  <c r="AU18" i="14" s="1"/>
  <c r="AY17" i="14"/>
  <c r="AY18" i="14" s="1"/>
  <c r="BB17" i="14"/>
  <c r="BB18" i="14" s="1"/>
  <c r="BC17" i="14"/>
  <c r="BC18" i="14" s="1"/>
  <c r="D18" i="14"/>
  <c r="N18" i="14"/>
  <c r="P18" i="14"/>
  <c r="T18" i="14"/>
  <c r="X18" i="14"/>
  <c r="Z18" i="14"/>
  <c r="AB18" i="14"/>
  <c r="AC18" i="14"/>
  <c r="AC18" i="11" s="1"/>
  <c r="AH18" i="14"/>
  <c r="AN18" i="14"/>
  <c r="AR18" i="14"/>
  <c r="AV18" i="14"/>
  <c r="AX18" i="14"/>
  <c r="AZ18" i="14"/>
  <c r="BD18" i="14"/>
  <c r="BE18" i="14"/>
  <c r="BF18" i="14"/>
  <c r="BG18" i="14"/>
  <c r="BH18" i="14"/>
  <c r="BI18" i="14"/>
  <c r="BJ18" i="14"/>
  <c r="C19" i="14"/>
  <c r="E19" i="14"/>
  <c r="E19" i="11" s="1"/>
  <c r="G19" i="14"/>
  <c r="J19" i="14"/>
  <c r="K19" i="14"/>
  <c r="L19" i="14"/>
  <c r="O19" i="14"/>
  <c r="P19" i="14"/>
  <c r="Q19" i="14"/>
  <c r="R19" i="14"/>
  <c r="S19" i="14"/>
  <c r="T19" i="14"/>
  <c r="U19" i="14"/>
  <c r="V19" i="14"/>
  <c r="W19" i="14"/>
  <c r="X19" i="14"/>
  <c r="Y19" i="14"/>
  <c r="Z19" i="14"/>
  <c r="AA19" i="14"/>
  <c r="AB19" i="14"/>
  <c r="AC19" i="14"/>
  <c r="AD19" i="14"/>
  <c r="AE19" i="14"/>
  <c r="AH19" i="14"/>
  <c r="AI19" i="14"/>
  <c r="AJ19" i="14"/>
  <c r="AJ19" i="11" s="1"/>
  <c r="AL19" i="14"/>
  <c r="AM19" i="14"/>
  <c r="AN19" i="14"/>
  <c r="AP19" i="14"/>
  <c r="AQ19" i="14"/>
  <c r="AR19" i="14"/>
  <c r="AT19" i="14"/>
  <c r="AU19" i="14"/>
  <c r="AV19" i="14"/>
  <c r="AX19" i="14"/>
  <c r="AY19" i="14"/>
  <c r="AZ19" i="14"/>
  <c r="BB19" i="14"/>
  <c r="BC19" i="14"/>
  <c r="BD19" i="14"/>
  <c r="BE19" i="14"/>
  <c r="BF19" i="14"/>
  <c r="BG19" i="14"/>
  <c r="BH19" i="14"/>
  <c r="BI19" i="14"/>
  <c r="BJ19" i="14"/>
  <c r="C20" i="14"/>
  <c r="C22" i="14" s="1"/>
  <c r="D20" i="14"/>
  <c r="D22" i="14" s="1"/>
  <c r="E20" i="14"/>
  <c r="F20" i="14"/>
  <c r="G20" i="14"/>
  <c r="H20" i="14"/>
  <c r="H22" i="14" s="1"/>
  <c r="I20" i="14"/>
  <c r="J20" i="14"/>
  <c r="K20" i="14"/>
  <c r="K22" i="14" s="1"/>
  <c r="L20" i="14"/>
  <c r="M20" i="14"/>
  <c r="N20" i="14"/>
  <c r="O20" i="14"/>
  <c r="P20" i="14"/>
  <c r="Q20" i="14"/>
  <c r="R20" i="14"/>
  <c r="S20" i="14"/>
  <c r="T20" i="14"/>
  <c r="U20" i="14"/>
  <c r="V20" i="14"/>
  <c r="W20" i="14"/>
  <c r="W22" i="14" s="1"/>
  <c r="X20" i="14"/>
  <c r="Y20" i="14"/>
  <c r="Z20" i="14"/>
  <c r="AA20" i="14"/>
  <c r="AB20" i="14"/>
  <c r="AC20" i="14"/>
  <c r="AD20" i="14"/>
  <c r="AE20" i="14"/>
  <c r="AF20" i="14"/>
  <c r="AF22" i="14" s="1"/>
  <c r="AG20" i="14"/>
  <c r="AH20" i="14"/>
  <c r="AI20" i="14"/>
  <c r="AI22" i="14" s="1"/>
  <c r="AJ20" i="14"/>
  <c r="AK20" i="14"/>
  <c r="AL20" i="14"/>
  <c r="AM20" i="14"/>
  <c r="AN20" i="14"/>
  <c r="AN22" i="14" s="1"/>
  <c r="AO20" i="14"/>
  <c r="AP20" i="14"/>
  <c r="AQ20" i="14"/>
  <c r="AQ22" i="14" s="1"/>
  <c r="AR20" i="14"/>
  <c r="AS20" i="14"/>
  <c r="AT20" i="14"/>
  <c r="AU20" i="14"/>
  <c r="AV20" i="14"/>
  <c r="AV22" i="14" s="1"/>
  <c r="AW20" i="14"/>
  <c r="AX20" i="14"/>
  <c r="AY20" i="14"/>
  <c r="AZ20" i="14"/>
  <c r="AZ22" i="14" s="1"/>
  <c r="BA20" i="14"/>
  <c r="BB20" i="14"/>
  <c r="BC20" i="14"/>
  <c r="BC22" i="14" s="1"/>
  <c r="BK20" i="14"/>
  <c r="C21" i="14"/>
  <c r="D21" i="14"/>
  <c r="E21" i="14"/>
  <c r="E22" i="14"/>
  <c r="F21" i="14"/>
  <c r="G21" i="14"/>
  <c r="G22" i="14" s="1"/>
  <c r="H21" i="14"/>
  <c r="I21" i="14"/>
  <c r="J21" i="14"/>
  <c r="K21" i="14"/>
  <c r="L21" i="14"/>
  <c r="L22" i="14" s="1"/>
  <c r="M21" i="14"/>
  <c r="M22" i="14" s="1"/>
  <c r="N21" i="14"/>
  <c r="N22" i="14" s="1"/>
  <c r="O21" i="14"/>
  <c r="P21" i="14"/>
  <c r="Q21" i="14"/>
  <c r="Q22" i="14" s="1"/>
  <c r="R21" i="14"/>
  <c r="R22" i="14" s="1"/>
  <c r="S21" i="14"/>
  <c r="T21" i="14"/>
  <c r="T22" i="14" s="1"/>
  <c r="U21" i="14"/>
  <c r="U22" i="14" s="1"/>
  <c r="V21" i="14"/>
  <c r="V22" i="14" s="1"/>
  <c r="W21" i="14"/>
  <c r="X21" i="14"/>
  <c r="Y21" i="14"/>
  <c r="Y22" i="14"/>
  <c r="Z21" i="14"/>
  <c r="AA21" i="14"/>
  <c r="AB21" i="14"/>
  <c r="AC21" i="14"/>
  <c r="AC22" i="14" s="1"/>
  <c r="AD21" i="14"/>
  <c r="AD22" i="14"/>
  <c r="AE21" i="14"/>
  <c r="AF21" i="14"/>
  <c r="AG21" i="14"/>
  <c r="AG22" i="14"/>
  <c r="AH21" i="14"/>
  <c r="AH22" i="14"/>
  <c r="AI21" i="14"/>
  <c r="AJ21" i="14"/>
  <c r="AK21" i="14"/>
  <c r="AK22" i="14"/>
  <c r="AL21" i="14"/>
  <c r="AM21" i="14"/>
  <c r="AM22" i="14" s="1"/>
  <c r="AN21" i="14"/>
  <c r="AO21" i="14"/>
  <c r="AP21" i="14"/>
  <c r="AQ21" i="14"/>
  <c r="AR21" i="14"/>
  <c r="AS21" i="14"/>
  <c r="AS22" i="14" s="1"/>
  <c r="AT21" i="14"/>
  <c r="AU21" i="14"/>
  <c r="AV21" i="14"/>
  <c r="AW21" i="14"/>
  <c r="AX21" i="14"/>
  <c r="AX22" i="14" s="1"/>
  <c r="AY21" i="14"/>
  <c r="AZ21" i="14"/>
  <c r="BA21" i="14"/>
  <c r="BA22" i="14"/>
  <c r="BB21" i="14"/>
  <c r="BC21" i="14"/>
  <c r="J22" i="14"/>
  <c r="O22" i="14"/>
  <c r="O28" i="14" s="1"/>
  <c r="O28" i="11" s="1"/>
  <c r="S22" i="14"/>
  <c r="Z22" i="14"/>
  <c r="Z30" i="14" s="1"/>
  <c r="AE22" i="14"/>
  <c r="AP22" i="14"/>
  <c r="AU22" i="14"/>
  <c r="AU29" i="14" s="1"/>
  <c r="AY22" i="14"/>
  <c r="C23" i="14"/>
  <c r="D23" i="14"/>
  <c r="E23" i="14"/>
  <c r="F23" i="14"/>
  <c r="G23" i="14"/>
  <c r="G24" i="14" s="1"/>
  <c r="G24" i="11" s="1"/>
  <c r="H23" i="14"/>
  <c r="I23" i="14"/>
  <c r="J23" i="14"/>
  <c r="K23" i="14"/>
  <c r="L23" i="14"/>
  <c r="M23" i="14"/>
  <c r="N23" i="14"/>
  <c r="O23" i="14"/>
  <c r="O24" i="14" s="1"/>
  <c r="O24" i="11" s="1"/>
  <c r="P23" i="14"/>
  <c r="Q23" i="14"/>
  <c r="R23" i="14"/>
  <c r="S23" i="14"/>
  <c r="S24" i="14" s="1"/>
  <c r="S24" i="11"/>
  <c r="T23" i="14"/>
  <c r="U23" i="14"/>
  <c r="V23" i="14"/>
  <c r="W23" i="14"/>
  <c r="X23" i="14"/>
  <c r="Y23" i="14"/>
  <c r="Y24" i="14" s="1"/>
  <c r="Z23" i="14"/>
  <c r="AA23" i="14"/>
  <c r="AB23" i="14"/>
  <c r="AC23" i="14"/>
  <c r="AD23" i="14"/>
  <c r="AE23" i="14"/>
  <c r="AF23" i="14"/>
  <c r="AG23" i="14"/>
  <c r="AG24" i="14" s="1"/>
  <c r="AH23" i="14"/>
  <c r="AI23" i="14"/>
  <c r="AJ23" i="14"/>
  <c r="AK23" i="14"/>
  <c r="AL23" i="14"/>
  <c r="AM23" i="14"/>
  <c r="AN23" i="14"/>
  <c r="AO23" i="14"/>
  <c r="AP23" i="14"/>
  <c r="AQ23" i="14"/>
  <c r="AR23" i="14"/>
  <c r="AS23" i="14"/>
  <c r="AT23" i="14"/>
  <c r="AU23" i="14"/>
  <c r="AV23" i="14"/>
  <c r="AW23" i="14"/>
  <c r="AX23" i="14"/>
  <c r="AY23" i="14"/>
  <c r="AY24" i="14" s="1"/>
  <c r="AZ23" i="14"/>
  <c r="BA23" i="14"/>
  <c r="BB23" i="14"/>
  <c r="BC23" i="14"/>
  <c r="BC24" i="14" s="1"/>
  <c r="BE23" i="14"/>
  <c r="BE24" i="14" s="1"/>
  <c r="BF23" i="14"/>
  <c r="BG23" i="14"/>
  <c r="BG24" i="14" s="1"/>
  <c r="BH23" i="14"/>
  <c r="BH24" i="14" s="1"/>
  <c r="BI23" i="14"/>
  <c r="BJ23" i="14"/>
  <c r="BJ24" i="14" s="1"/>
  <c r="Z24" i="14"/>
  <c r="AK24" i="14"/>
  <c r="BA24" i="14"/>
  <c r="BF24" i="14"/>
  <c r="BI24" i="14"/>
  <c r="C25" i="14"/>
  <c r="C27" i="14" s="1"/>
  <c r="D25" i="14"/>
  <c r="E25" i="14"/>
  <c r="F25" i="14"/>
  <c r="G25" i="14"/>
  <c r="H25" i="14"/>
  <c r="I25" i="14"/>
  <c r="I27" i="14" s="1"/>
  <c r="J25" i="14"/>
  <c r="K25" i="14"/>
  <c r="K27" i="14" s="1"/>
  <c r="L25" i="14"/>
  <c r="M25" i="14"/>
  <c r="N25" i="14"/>
  <c r="O25" i="14"/>
  <c r="P25" i="14"/>
  <c r="Q25" i="14"/>
  <c r="Q27" i="14" s="1"/>
  <c r="R25" i="14"/>
  <c r="S25" i="14"/>
  <c r="T25" i="14"/>
  <c r="T27" i="14" s="1"/>
  <c r="U25" i="14"/>
  <c r="U27" i="14" s="1"/>
  <c r="V25" i="14"/>
  <c r="W25" i="14"/>
  <c r="X25" i="14"/>
  <c r="Y25" i="14"/>
  <c r="Y27" i="14" s="1"/>
  <c r="Y31" i="14" s="1"/>
  <c r="Z25" i="14"/>
  <c r="AA25" i="14"/>
  <c r="AB25" i="14"/>
  <c r="AC25" i="14"/>
  <c r="AC27" i="14" s="1"/>
  <c r="AD25" i="14"/>
  <c r="AE25" i="14"/>
  <c r="AF25" i="14"/>
  <c r="AG25" i="14"/>
  <c r="AG27" i="14" s="1"/>
  <c r="AH25" i="14"/>
  <c r="AI25" i="14"/>
  <c r="AJ25" i="14"/>
  <c r="AK25" i="14"/>
  <c r="AK27" i="14" s="1"/>
  <c r="AK31" i="14" s="1"/>
  <c r="AL25" i="14"/>
  <c r="AM25" i="14"/>
  <c r="AN25" i="14"/>
  <c r="AO25" i="14"/>
  <c r="AO27" i="14" s="1"/>
  <c r="AP25" i="14"/>
  <c r="AQ25" i="14"/>
  <c r="AR25" i="14"/>
  <c r="AS25" i="14"/>
  <c r="AS27" i="14" s="1"/>
  <c r="AT25" i="14"/>
  <c r="AU25" i="14"/>
  <c r="AV25" i="14"/>
  <c r="AW25" i="14"/>
  <c r="AX25" i="14"/>
  <c r="AY25" i="14"/>
  <c r="AZ25" i="14"/>
  <c r="BA25" i="14"/>
  <c r="BB25" i="14"/>
  <c r="BC25" i="14"/>
  <c r="BD25" i="14"/>
  <c r="BE25" i="14"/>
  <c r="BF25" i="14"/>
  <c r="BG25" i="14"/>
  <c r="BH25" i="14"/>
  <c r="BI25" i="14"/>
  <c r="BJ25" i="14"/>
  <c r="C26" i="14"/>
  <c r="D26" i="14"/>
  <c r="E26" i="14"/>
  <c r="F26" i="14"/>
  <c r="G26" i="14"/>
  <c r="H26" i="14"/>
  <c r="H27" i="14"/>
  <c r="I26" i="14"/>
  <c r="J26" i="14"/>
  <c r="K26" i="14"/>
  <c r="L26" i="14"/>
  <c r="L27" i="14" s="1"/>
  <c r="M26" i="14"/>
  <c r="N26" i="14"/>
  <c r="N27" i="14" s="1"/>
  <c r="O26" i="14"/>
  <c r="P26" i="14"/>
  <c r="P27" i="14" s="1"/>
  <c r="Q26" i="14"/>
  <c r="R26" i="14"/>
  <c r="R27" i="14" s="1"/>
  <c r="S26" i="14"/>
  <c r="T26" i="14"/>
  <c r="U26" i="14"/>
  <c r="V26" i="14"/>
  <c r="V27" i="14"/>
  <c r="W26" i="14"/>
  <c r="X26" i="14"/>
  <c r="X27" i="14" s="1"/>
  <c r="Y26" i="14"/>
  <c r="Z26" i="14"/>
  <c r="Z27" i="14" s="1"/>
  <c r="AA26" i="14"/>
  <c r="AB26" i="14"/>
  <c r="AB27" i="14" s="1"/>
  <c r="AB27" i="11" s="1"/>
  <c r="AC26" i="14"/>
  <c r="AD26" i="14"/>
  <c r="AD27" i="14"/>
  <c r="AE26" i="14"/>
  <c r="AF26" i="14"/>
  <c r="AF27" i="14" s="1"/>
  <c r="AG26" i="14"/>
  <c r="AH26" i="14"/>
  <c r="AH27" i="14" s="1"/>
  <c r="AI26" i="14"/>
  <c r="AJ26" i="14"/>
  <c r="AJ27" i="14" s="1"/>
  <c r="AK26" i="14"/>
  <c r="AL26" i="14"/>
  <c r="AL27" i="14" s="1"/>
  <c r="AM26" i="14"/>
  <c r="AN26" i="14"/>
  <c r="AO26" i="14"/>
  <c r="AP26" i="14"/>
  <c r="AP27" i="14" s="1"/>
  <c r="AQ26" i="14"/>
  <c r="AR26" i="14"/>
  <c r="AR27" i="14"/>
  <c r="AS26" i="14"/>
  <c r="AT26" i="14"/>
  <c r="AU26" i="14"/>
  <c r="AV26" i="14"/>
  <c r="AV27" i="14" s="1"/>
  <c r="AW26" i="14"/>
  <c r="AX26" i="14"/>
  <c r="AX27" i="14" s="1"/>
  <c r="AY26" i="14"/>
  <c r="AZ26" i="14"/>
  <c r="AZ27" i="14"/>
  <c r="F27" i="14"/>
  <c r="G27" i="14"/>
  <c r="G31" i="14" s="1"/>
  <c r="J27" i="14"/>
  <c r="M27" i="14"/>
  <c r="O27" i="14"/>
  <c r="O31" i="14" s="1"/>
  <c r="O31" i="11" s="1"/>
  <c r="S27" i="14"/>
  <c r="W27" i="14"/>
  <c r="W31" i="14" s="1"/>
  <c r="AA27" i="14"/>
  <c r="AE27" i="14"/>
  <c r="AI27" i="14"/>
  <c r="AU27" i="14"/>
  <c r="AU31" i="14" s="1"/>
  <c r="AY27" i="14"/>
  <c r="AY31" i="14" s="1"/>
  <c r="S28" i="14"/>
  <c r="W28" i="14"/>
  <c r="AK28" i="14"/>
  <c r="AU28" i="14"/>
  <c r="AY28" i="14"/>
  <c r="BA28" i="14"/>
  <c r="BD28" i="14"/>
  <c r="BE28" i="14"/>
  <c r="BF28" i="14"/>
  <c r="BG28" i="14"/>
  <c r="BH28" i="14"/>
  <c r="BI28" i="14"/>
  <c r="BJ28" i="14"/>
  <c r="O29" i="14"/>
  <c r="S29" i="14"/>
  <c r="Y29" i="14"/>
  <c r="Z29" i="14"/>
  <c r="AK29" i="14"/>
  <c r="AQ29" i="14"/>
  <c r="AY29" i="14"/>
  <c r="BA29" i="14"/>
  <c r="BD29" i="14"/>
  <c r="BE29" i="14"/>
  <c r="BF29" i="14"/>
  <c r="BG29" i="14"/>
  <c r="BH29" i="14"/>
  <c r="BI29" i="14"/>
  <c r="BJ29" i="14"/>
  <c r="G30" i="14"/>
  <c r="G30" i="11" s="1"/>
  <c r="O30" i="14"/>
  <c r="S30" i="14"/>
  <c r="Y30" i="14"/>
  <c r="AG30" i="14"/>
  <c r="AG30" i="11" s="1"/>
  <c r="AK30" i="14"/>
  <c r="AM30" i="14"/>
  <c r="AU30" i="14"/>
  <c r="AY30" i="14"/>
  <c r="BA30" i="14"/>
  <c r="BD30" i="14"/>
  <c r="BE30" i="14"/>
  <c r="BF30" i="14"/>
  <c r="BG30" i="14"/>
  <c r="BH30" i="14"/>
  <c r="BI30" i="14"/>
  <c r="BJ30" i="14"/>
  <c r="S31" i="14"/>
  <c r="AE31" i="14"/>
  <c r="BA31" i="14"/>
  <c r="BD31" i="14"/>
  <c r="BE31" i="14"/>
  <c r="BF31" i="14"/>
  <c r="BG31" i="14"/>
  <c r="BH31" i="14"/>
  <c r="BI31" i="14"/>
  <c r="BJ31" i="14"/>
  <c r="C32" i="14"/>
  <c r="D32" i="14"/>
  <c r="E32" i="14"/>
  <c r="F32" i="14"/>
  <c r="G32" i="14"/>
  <c r="H32" i="14"/>
  <c r="I32" i="14"/>
  <c r="J32" i="14"/>
  <c r="K32" i="14"/>
  <c r="L32" i="14"/>
  <c r="M32" i="14"/>
  <c r="N32" i="14"/>
  <c r="O32" i="14"/>
  <c r="P32" i="14"/>
  <c r="Q32" i="14"/>
  <c r="R32" i="14"/>
  <c r="S32" i="14"/>
  <c r="T32" i="14"/>
  <c r="U32" i="14"/>
  <c r="V32" i="14"/>
  <c r="W32" i="14"/>
  <c r="X32" i="14"/>
  <c r="Y32" i="14"/>
  <c r="Z32" i="14"/>
  <c r="AA32" i="14"/>
  <c r="AB32" i="14"/>
  <c r="AC32" i="14"/>
  <c r="AD32" i="14"/>
  <c r="AE32" i="14"/>
  <c r="AF32" i="14"/>
  <c r="AG32" i="14"/>
  <c r="AH32" i="14"/>
  <c r="AI32" i="14"/>
  <c r="AJ32" i="14"/>
  <c r="AK32" i="14"/>
  <c r="AL32" i="14"/>
  <c r="AM32" i="14"/>
  <c r="AN32" i="14"/>
  <c r="AO32" i="14"/>
  <c r="AP32" i="14"/>
  <c r="AQ32" i="14"/>
  <c r="AR32" i="14"/>
  <c r="AS32" i="14"/>
  <c r="AT32" i="14"/>
  <c r="AU32" i="14"/>
  <c r="AV32" i="14"/>
  <c r="AW32" i="14"/>
  <c r="AX32" i="14"/>
  <c r="AY32" i="14"/>
  <c r="AZ32" i="14"/>
  <c r="C33" i="14"/>
  <c r="D33" i="14"/>
  <c r="E33" i="14"/>
  <c r="F33" i="14"/>
  <c r="G33" i="14"/>
  <c r="H33" i="14"/>
  <c r="I33" i="14"/>
  <c r="J33" i="14"/>
  <c r="K33" i="14"/>
  <c r="L33" i="14"/>
  <c r="L37" i="14" s="1"/>
  <c r="M33" i="14"/>
  <c r="N33" i="14"/>
  <c r="N37" i="14" s="1"/>
  <c r="N37" i="11" s="1"/>
  <c r="O33" i="14"/>
  <c r="P33" i="14"/>
  <c r="Q33" i="14"/>
  <c r="R33" i="14"/>
  <c r="S33" i="14"/>
  <c r="T33" i="14"/>
  <c r="U33" i="14"/>
  <c r="U37" i="14"/>
  <c r="U37" i="11" s="1"/>
  <c r="V33" i="14"/>
  <c r="W33" i="14"/>
  <c r="X33" i="14"/>
  <c r="Y33" i="14"/>
  <c r="Z33" i="14"/>
  <c r="AA33" i="14"/>
  <c r="AB33" i="14"/>
  <c r="AB37" i="14" s="1"/>
  <c r="AC33" i="14"/>
  <c r="AC37" i="14" s="1"/>
  <c r="AC37" i="11" s="1"/>
  <c r="AD33" i="14"/>
  <c r="AE33" i="14"/>
  <c r="AF33" i="14"/>
  <c r="AG33" i="14"/>
  <c r="AH33" i="14"/>
  <c r="AH37" i="14" s="1"/>
  <c r="AI33" i="14"/>
  <c r="AJ33" i="14"/>
  <c r="AK33" i="14"/>
  <c r="AL33" i="14"/>
  <c r="AM33" i="14"/>
  <c r="AN33" i="14"/>
  <c r="AO33" i="14"/>
  <c r="AP33" i="14"/>
  <c r="AQ33" i="14"/>
  <c r="AR33" i="14"/>
  <c r="AR37" i="14" s="1"/>
  <c r="AS33" i="14"/>
  <c r="AT33" i="14"/>
  <c r="AU33" i="14"/>
  <c r="AV33" i="14"/>
  <c r="AX33" i="14"/>
  <c r="AX37" i="14" s="1"/>
  <c r="AY33" i="14"/>
  <c r="AZ33" i="14"/>
  <c r="C34" i="14"/>
  <c r="D34" i="14"/>
  <c r="E34" i="14"/>
  <c r="F34" i="14"/>
  <c r="G34" i="14"/>
  <c r="H34" i="14"/>
  <c r="I34" i="14"/>
  <c r="J34" i="14"/>
  <c r="K34" i="14"/>
  <c r="L34" i="14"/>
  <c r="M34" i="14"/>
  <c r="N34" i="14"/>
  <c r="O34" i="14"/>
  <c r="P34" i="14"/>
  <c r="Q34" i="14"/>
  <c r="R34" i="14"/>
  <c r="S34" i="14"/>
  <c r="T34" i="14"/>
  <c r="U34" i="14"/>
  <c r="V34" i="14"/>
  <c r="W34" i="14"/>
  <c r="X34" i="14"/>
  <c r="Y34" i="14"/>
  <c r="Z34" i="14"/>
  <c r="AA34" i="14"/>
  <c r="AB34" i="14"/>
  <c r="AC34" i="14"/>
  <c r="AD34" i="14"/>
  <c r="AE34" i="14"/>
  <c r="AF34" i="14"/>
  <c r="AG34" i="14"/>
  <c r="AH34" i="14"/>
  <c r="AI34" i="14"/>
  <c r="AJ34" i="14"/>
  <c r="AK34" i="14"/>
  <c r="AL34" i="14"/>
  <c r="AM34" i="14"/>
  <c r="AN34" i="14"/>
  <c r="AO34" i="14"/>
  <c r="AP34" i="14"/>
  <c r="AQ34" i="14"/>
  <c r="AR34" i="14"/>
  <c r="AS34" i="14"/>
  <c r="AT34" i="14"/>
  <c r="AU34" i="14"/>
  <c r="AV34" i="14"/>
  <c r="AW34" i="14"/>
  <c r="AX34" i="14"/>
  <c r="AY34" i="14"/>
  <c r="AZ34" i="14"/>
  <c r="C35" i="14"/>
  <c r="D35" i="14"/>
  <c r="E35" i="14"/>
  <c r="F35" i="14"/>
  <c r="G35" i="14"/>
  <c r="H35" i="14"/>
  <c r="I35" i="14"/>
  <c r="J35" i="14"/>
  <c r="K35" i="14"/>
  <c r="L35" i="14"/>
  <c r="M35" i="14"/>
  <c r="N35" i="14"/>
  <c r="O35" i="14"/>
  <c r="P35" i="14"/>
  <c r="Q35" i="14"/>
  <c r="R35" i="14"/>
  <c r="S35" i="14"/>
  <c r="T35" i="14"/>
  <c r="U35" i="14"/>
  <c r="V35" i="14"/>
  <c r="W35" i="14"/>
  <c r="X35" i="14"/>
  <c r="Y35" i="14"/>
  <c r="Z35" i="14"/>
  <c r="AA35" i="14"/>
  <c r="AB35" i="14"/>
  <c r="AC35" i="14"/>
  <c r="AC38" i="14" s="1"/>
  <c r="AD35" i="14"/>
  <c r="AE35" i="14"/>
  <c r="AF35" i="14"/>
  <c r="AG35" i="14"/>
  <c r="AH35" i="14"/>
  <c r="AI35" i="14"/>
  <c r="AJ35" i="14"/>
  <c r="AK35" i="14"/>
  <c r="AL35" i="14"/>
  <c r="AM35" i="14"/>
  <c r="AN35" i="14"/>
  <c r="AO35" i="14"/>
  <c r="AP35" i="14"/>
  <c r="AQ35" i="14"/>
  <c r="AR35" i="14"/>
  <c r="AS35" i="14"/>
  <c r="AT35" i="14"/>
  <c r="AU35" i="14"/>
  <c r="AV35" i="14"/>
  <c r="AW35" i="14"/>
  <c r="AX35" i="14"/>
  <c r="AY35" i="14"/>
  <c r="AZ35" i="14"/>
  <c r="C36" i="14"/>
  <c r="D36" i="14"/>
  <c r="D38" i="14"/>
  <c r="E36" i="14"/>
  <c r="F36" i="14"/>
  <c r="G36" i="14"/>
  <c r="H36" i="14"/>
  <c r="H38" i="14" s="1"/>
  <c r="I36" i="14"/>
  <c r="J36" i="14"/>
  <c r="K36" i="14"/>
  <c r="L36" i="14"/>
  <c r="L38" i="14" s="1"/>
  <c r="M36" i="14"/>
  <c r="N36" i="14"/>
  <c r="O36" i="14"/>
  <c r="P36" i="14"/>
  <c r="Q36" i="14"/>
  <c r="R36" i="14"/>
  <c r="S36" i="14"/>
  <c r="S42" i="14" s="1"/>
  <c r="T36" i="14"/>
  <c r="T38" i="14"/>
  <c r="U36" i="14"/>
  <c r="V36" i="14"/>
  <c r="W36" i="14"/>
  <c r="X36" i="14"/>
  <c r="X38" i="14" s="1"/>
  <c r="Y36" i="14"/>
  <c r="Z36" i="14"/>
  <c r="AA36" i="14"/>
  <c r="AB36" i="14"/>
  <c r="AB38" i="14" s="1"/>
  <c r="AC36" i="14"/>
  <c r="AD36" i="14"/>
  <c r="AE36" i="14"/>
  <c r="AF36" i="14"/>
  <c r="AG36" i="14"/>
  <c r="AH36" i="14"/>
  <c r="AI36" i="14"/>
  <c r="AJ36" i="14"/>
  <c r="AJ38" i="14"/>
  <c r="AK36" i="14"/>
  <c r="AL36" i="14"/>
  <c r="AM36" i="14"/>
  <c r="AN36" i="14"/>
  <c r="AN38" i="14" s="1"/>
  <c r="AO36" i="14"/>
  <c r="AP36" i="14"/>
  <c r="AQ36" i="14"/>
  <c r="AR36" i="14"/>
  <c r="AR38" i="14" s="1"/>
  <c r="AS36" i="14"/>
  <c r="AT36" i="14"/>
  <c r="AU36" i="14"/>
  <c r="AV36" i="14"/>
  <c r="AW36" i="14"/>
  <c r="AX36" i="14"/>
  <c r="AY36" i="14"/>
  <c r="AZ36" i="14"/>
  <c r="AZ38" i="14"/>
  <c r="AZ39" i="14" s="1"/>
  <c r="D37" i="14"/>
  <c r="G37" i="14"/>
  <c r="H37" i="14"/>
  <c r="H37" i="11" s="1"/>
  <c r="J37" i="14"/>
  <c r="K37" i="14"/>
  <c r="O37" i="14"/>
  <c r="O37" i="11" s="1"/>
  <c r="P37" i="14"/>
  <c r="S37" i="14"/>
  <c r="T37" i="14"/>
  <c r="V37" i="14"/>
  <c r="V37" i="11" s="1"/>
  <c r="W37" i="14"/>
  <c r="X37" i="14"/>
  <c r="Z37" i="14"/>
  <c r="AA37" i="14"/>
  <c r="AA37" i="11" s="1"/>
  <c r="AD37" i="14"/>
  <c r="AE37" i="14"/>
  <c r="AF37" i="14"/>
  <c r="AI37" i="14"/>
  <c r="AI37" i="11" s="1"/>
  <c r="AJ37" i="14"/>
  <c r="AL37" i="14"/>
  <c r="AM37" i="14"/>
  <c r="AN37" i="14"/>
  <c r="AN37" i="11" s="1"/>
  <c r="AP37" i="14"/>
  <c r="AU37" i="14"/>
  <c r="AV37" i="14"/>
  <c r="AY37" i="14"/>
  <c r="AZ37" i="14"/>
  <c r="BA37" i="14"/>
  <c r="BB37" i="14"/>
  <c r="BC37" i="14"/>
  <c r="BD37" i="14"/>
  <c r="BE37" i="14"/>
  <c r="BF37" i="14"/>
  <c r="BG37" i="14"/>
  <c r="BH37" i="14"/>
  <c r="BI37" i="14"/>
  <c r="BJ37" i="14"/>
  <c r="F38" i="14"/>
  <c r="F39" i="14"/>
  <c r="F39" i="11" s="1"/>
  <c r="J38" i="14"/>
  <c r="J39" i="14" s="1"/>
  <c r="J39" i="11" s="1"/>
  <c r="U38" i="14"/>
  <c r="Y38" i="14"/>
  <c r="Z38" i="14"/>
  <c r="Z39" i="14" s="1"/>
  <c r="Z39" i="11" s="1"/>
  <c r="AG38" i="14"/>
  <c r="AG39" i="14" s="1"/>
  <c r="AH38" i="14"/>
  <c r="AH39" i="14" s="1"/>
  <c r="AH39" i="11" s="1"/>
  <c r="AP38" i="14"/>
  <c r="AP39" i="14" s="1"/>
  <c r="AP39" i="11" s="1"/>
  <c r="AX38" i="14"/>
  <c r="AX39" i="14" s="1"/>
  <c r="AX39" i="11" s="1"/>
  <c r="BA38" i="14"/>
  <c r="BB38" i="14"/>
  <c r="BB39" i="14" s="1"/>
  <c r="BC38" i="14"/>
  <c r="BD38" i="14"/>
  <c r="BD39" i="14" s="1"/>
  <c r="BE38" i="14"/>
  <c r="BE39" i="14" s="1"/>
  <c r="BF38" i="14"/>
  <c r="BF39" i="14" s="1"/>
  <c r="BG38" i="14"/>
  <c r="BH38" i="14"/>
  <c r="BH39" i="14" s="1"/>
  <c r="BI38" i="14"/>
  <c r="BJ38" i="14"/>
  <c r="BJ39" i="14" s="1"/>
  <c r="U39" i="14"/>
  <c r="Y39" i="14"/>
  <c r="AC39" i="14"/>
  <c r="BA39" i="14"/>
  <c r="BC39" i="14"/>
  <c r="BG39" i="14"/>
  <c r="BI39" i="14"/>
  <c r="C40" i="14"/>
  <c r="D40" i="14"/>
  <c r="E40" i="14"/>
  <c r="F40" i="14"/>
  <c r="G40" i="14"/>
  <c r="H40" i="14"/>
  <c r="I40" i="14"/>
  <c r="J40" i="14"/>
  <c r="K40" i="14"/>
  <c r="L40" i="14"/>
  <c r="M40" i="14"/>
  <c r="N40" i="14"/>
  <c r="O40" i="14"/>
  <c r="P40" i="14"/>
  <c r="Q40" i="14"/>
  <c r="R40" i="14"/>
  <c r="S40" i="14"/>
  <c r="T40" i="14"/>
  <c r="U40" i="14"/>
  <c r="V40" i="14"/>
  <c r="W40" i="14"/>
  <c r="X40" i="14"/>
  <c r="Y40" i="14"/>
  <c r="Z40" i="14"/>
  <c r="AA40" i="14"/>
  <c r="AB40" i="14"/>
  <c r="AC40" i="14"/>
  <c r="AD40" i="14"/>
  <c r="AE40" i="14"/>
  <c r="AF40" i="14"/>
  <c r="AG40" i="14"/>
  <c r="AH40" i="14"/>
  <c r="AI40" i="14"/>
  <c r="AJ40" i="14"/>
  <c r="AK40" i="14"/>
  <c r="AL40" i="14"/>
  <c r="AM40" i="14"/>
  <c r="AN40" i="14"/>
  <c r="AO40" i="14"/>
  <c r="AP40" i="14"/>
  <c r="AQ40" i="14"/>
  <c r="AR40" i="14"/>
  <c r="AS40" i="14"/>
  <c r="AT40" i="14"/>
  <c r="AU40" i="14"/>
  <c r="AV40" i="14"/>
  <c r="AW40" i="14"/>
  <c r="AX40" i="14"/>
  <c r="AY40" i="14"/>
  <c r="AZ40" i="14"/>
  <c r="BA40" i="14"/>
  <c r="BB40" i="14"/>
  <c r="BC40" i="14"/>
  <c r="BD40" i="14"/>
  <c r="BE40" i="14"/>
  <c r="BF40" i="14"/>
  <c r="BG40" i="14"/>
  <c r="BH40" i="14"/>
  <c r="BI40" i="14"/>
  <c r="BJ40" i="14"/>
  <c r="C41" i="14"/>
  <c r="D41" i="14"/>
  <c r="E41" i="14"/>
  <c r="F41" i="14"/>
  <c r="G41" i="14"/>
  <c r="H41" i="14"/>
  <c r="I41" i="14"/>
  <c r="J41" i="14"/>
  <c r="K41" i="14"/>
  <c r="L41" i="14"/>
  <c r="M41" i="14"/>
  <c r="N41" i="14"/>
  <c r="N44" i="14" s="1"/>
  <c r="O41" i="14"/>
  <c r="P41" i="14"/>
  <c r="Q41" i="14"/>
  <c r="R41" i="14"/>
  <c r="S41" i="14"/>
  <c r="T41" i="14"/>
  <c r="U41" i="14"/>
  <c r="V41" i="14"/>
  <c r="W41" i="14"/>
  <c r="X41" i="14"/>
  <c r="Y41" i="14"/>
  <c r="Z41" i="14"/>
  <c r="AA41" i="14"/>
  <c r="AB41" i="14"/>
  <c r="AC41" i="14"/>
  <c r="AD41" i="14"/>
  <c r="AE41" i="14"/>
  <c r="AF41" i="14"/>
  <c r="AG41" i="14"/>
  <c r="AH41" i="14"/>
  <c r="AI41" i="14"/>
  <c r="AJ41" i="14"/>
  <c r="AK41" i="14"/>
  <c r="AL41" i="14"/>
  <c r="AM41" i="14"/>
  <c r="AN41" i="14"/>
  <c r="AO41" i="14"/>
  <c r="AP41" i="14"/>
  <c r="AQ41" i="14"/>
  <c r="AR41" i="14"/>
  <c r="AS41" i="14"/>
  <c r="AT41" i="14"/>
  <c r="AT44" i="14" s="1"/>
  <c r="AU41" i="14"/>
  <c r="AV41" i="14"/>
  <c r="AW41" i="14"/>
  <c r="AX41" i="14"/>
  <c r="AY41" i="14"/>
  <c r="AZ41" i="14"/>
  <c r="C42" i="14"/>
  <c r="D42" i="14"/>
  <c r="E42" i="14"/>
  <c r="F42" i="14"/>
  <c r="G42" i="14"/>
  <c r="H42" i="14"/>
  <c r="I42" i="14"/>
  <c r="J42" i="14"/>
  <c r="K42" i="14"/>
  <c r="L42" i="14"/>
  <c r="M42" i="14"/>
  <c r="N42" i="14"/>
  <c r="O42" i="14"/>
  <c r="P42" i="14"/>
  <c r="Q42" i="14"/>
  <c r="R42" i="14"/>
  <c r="T42" i="14"/>
  <c r="U42" i="14"/>
  <c r="W42" i="14"/>
  <c r="X42" i="14"/>
  <c r="Y42" i="14"/>
  <c r="AA42" i="14"/>
  <c r="AB42" i="14"/>
  <c r="AC42" i="14"/>
  <c r="AE42" i="14"/>
  <c r="AF42" i="14"/>
  <c r="AG42" i="14"/>
  <c r="AH42" i="14"/>
  <c r="AI42" i="14"/>
  <c r="AJ42" i="14"/>
  <c r="AK42" i="14"/>
  <c r="AL42" i="14"/>
  <c r="AM42" i="14"/>
  <c r="AN42" i="14"/>
  <c r="AO42" i="14"/>
  <c r="AP42" i="14"/>
  <c r="AQ42" i="14"/>
  <c r="AR42" i="14"/>
  <c r="AS42" i="14"/>
  <c r="AT42" i="14"/>
  <c r="AU42" i="14"/>
  <c r="AV42" i="14"/>
  <c r="AX42" i="14"/>
  <c r="AY42" i="14"/>
  <c r="AZ42" i="14"/>
  <c r="C43" i="14"/>
  <c r="D43" i="14"/>
  <c r="E43" i="14"/>
  <c r="E44" i="14" s="1"/>
  <c r="F43" i="14"/>
  <c r="F43" i="11" s="1"/>
  <c r="G43" i="14"/>
  <c r="H43" i="14"/>
  <c r="I43" i="14"/>
  <c r="I44" i="14"/>
  <c r="J43" i="14"/>
  <c r="K43" i="14"/>
  <c r="L43" i="14"/>
  <c r="M43" i="14"/>
  <c r="M43" i="11" s="1"/>
  <c r="N43" i="14"/>
  <c r="O43" i="14"/>
  <c r="P43" i="14"/>
  <c r="Q43" i="14"/>
  <c r="Q44" i="14" s="1"/>
  <c r="R43" i="14"/>
  <c r="S43" i="14"/>
  <c r="T43" i="14"/>
  <c r="U43" i="14"/>
  <c r="U44" i="14" s="1"/>
  <c r="V43" i="14"/>
  <c r="W43" i="14"/>
  <c r="X43" i="14"/>
  <c r="Y43" i="14"/>
  <c r="Y44" i="14"/>
  <c r="Z43" i="14"/>
  <c r="AA43" i="14"/>
  <c r="AB43" i="14"/>
  <c r="AC43" i="14"/>
  <c r="AC44" i="14" s="1"/>
  <c r="AD43" i="14"/>
  <c r="AE43" i="14"/>
  <c r="AF43" i="14"/>
  <c r="AG43" i="14"/>
  <c r="AG44" i="14" s="1"/>
  <c r="AH43" i="14"/>
  <c r="AI43" i="14"/>
  <c r="AJ43" i="14"/>
  <c r="AK43" i="14"/>
  <c r="AK44" i="14" s="1"/>
  <c r="AL43" i="14"/>
  <c r="AM43" i="14"/>
  <c r="AN43" i="14"/>
  <c r="AO43" i="14"/>
  <c r="AO44" i="14"/>
  <c r="AP43" i="14"/>
  <c r="AQ43" i="14"/>
  <c r="AR43" i="14"/>
  <c r="AS43" i="14"/>
  <c r="AS44" i="14" s="1"/>
  <c r="AT43" i="14"/>
  <c r="AU43" i="14"/>
  <c r="AV43" i="14"/>
  <c r="AW43" i="14"/>
  <c r="AX43" i="14"/>
  <c r="AY43" i="14"/>
  <c r="AZ43" i="14"/>
  <c r="BA45" i="14"/>
  <c r="BB45" i="14"/>
  <c r="BC45" i="14"/>
  <c r="BD45" i="14"/>
  <c r="BE45" i="14"/>
  <c r="BF45" i="14"/>
  <c r="BG45" i="14"/>
  <c r="BH45" i="14"/>
  <c r="BI45" i="14"/>
  <c r="BJ45" i="14"/>
  <c r="BK46" i="14"/>
  <c r="BK47" i="14"/>
  <c r="C48" i="14"/>
  <c r="D48" i="14"/>
  <c r="E48" i="14"/>
  <c r="F48" i="14"/>
  <c r="G48" i="14"/>
  <c r="H48" i="14"/>
  <c r="I48" i="14"/>
  <c r="J48" i="14"/>
  <c r="K48" i="14"/>
  <c r="L48" i="14"/>
  <c r="M48" i="14"/>
  <c r="N48" i="14"/>
  <c r="O48" i="14"/>
  <c r="P48" i="14"/>
  <c r="Q48" i="14"/>
  <c r="R48" i="14"/>
  <c r="S48" i="14"/>
  <c r="T48" i="14"/>
  <c r="U48" i="14"/>
  <c r="V48" i="14"/>
  <c r="W48" i="14"/>
  <c r="X48" i="14"/>
  <c r="Y48" i="14"/>
  <c r="Z48" i="14"/>
  <c r="AA48" i="14"/>
  <c r="AB48" i="14"/>
  <c r="AC48" i="14"/>
  <c r="AD48" i="14"/>
  <c r="AE48" i="14"/>
  <c r="AF48" i="14"/>
  <c r="AG48" i="14"/>
  <c r="AH48" i="14"/>
  <c r="AI48" i="14"/>
  <c r="AJ48" i="14"/>
  <c r="AK48" i="14"/>
  <c r="AL48" i="14"/>
  <c r="AM48" i="14"/>
  <c r="AN48" i="14"/>
  <c r="AO48" i="14"/>
  <c r="AP48" i="14"/>
  <c r="AQ48" i="14"/>
  <c r="AR48" i="14"/>
  <c r="AS48" i="14"/>
  <c r="AT48" i="14"/>
  <c r="AU48" i="14"/>
  <c r="AV48" i="14"/>
  <c r="AW48" i="14"/>
  <c r="AX48" i="14"/>
  <c r="AY48" i="14"/>
  <c r="AZ48" i="14"/>
  <c r="BA48" i="14"/>
  <c r="BB48" i="14"/>
  <c r="BC48" i="14"/>
  <c r="BD48" i="14"/>
  <c r="BE48" i="14"/>
  <c r="BF48" i="14"/>
  <c r="BG48" i="14"/>
  <c r="BH48" i="14"/>
  <c r="BI48" i="14"/>
  <c r="BJ48" i="14"/>
  <c r="C49" i="14"/>
  <c r="D49" i="14"/>
  <c r="E49" i="14"/>
  <c r="F49" i="14"/>
  <c r="G49" i="14"/>
  <c r="H49" i="14"/>
  <c r="I49" i="14"/>
  <c r="J49" i="14"/>
  <c r="K49" i="14"/>
  <c r="L49" i="14"/>
  <c r="M49" i="14"/>
  <c r="N49" i="14"/>
  <c r="O49" i="14"/>
  <c r="P49" i="14"/>
  <c r="Q49" i="14"/>
  <c r="R49" i="14"/>
  <c r="S49" i="14"/>
  <c r="T49" i="14"/>
  <c r="U49" i="14"/>
  <c r="V49" i="14"/>
  <c r="W49" i="14"/>
  <c r="X49" i="14"/>
  <c r="Y49" i="14"/>
  <c r="Z49" i="14"/>
  <c r="AA49" i="14"/>
  <c r="AB49" i="14"/>
  <c r="AC49" i="14"/>
  <c r="AD49" i="14"/>
  <c r="AE49" i="14"/>
  <c r="AF49" i="14"/>
  <c r="AG49" i="14"/>
  <c r="AH49" i="14"/>
  <c r="AI49" i="14"/>
  <c r="AJ49" i="14"/>
  <c r="AK49" i="14"/>
  <c r="AL49" i="14"/>
  <c r="AM49" i="14"/>
  <c r="AN49" i="14"/>
  <c r="AO49" i="14"/>
  <c r="AP49" i="14"/>
  <c r="AQ49" i="14"/>
  <c r="AR49" i="14"/>
  <c r="AS49" i="14"/>
  <c r="AT49" i="14"/>
  <c r="AU49" i="14"/>
  <c r="AV49" i="14"/>
  <c r="AW49" i="14"/>
  <c r="AX49" i="14"/>
  <c r="AY49" i="14"/>
  <c r="AZ49" i="14"/>
  <c r="C50" i="14"/>
  <c r="D50" i="14"/>
  <c r="E50" i="14"/>
  <c r="F50" i="14"/>
  <c r="G50" i="14"/>
  <c r="H50" i="14"/>
  <c r="I50" i="14"/>
  <c r="J50" i="14"/>
  <c r="K50" i="14"/>
  <c r="L50" i="14"/>
  <c r="M50" i="14"/>
  <c r="N50" i="14"/>
  <c r="O50" i="14"/>
  <c r="P50" i="14"/>
  <c r="Q50" i="14"/>
  <c r="R50" i="14"/>
  <c r="S50" i="14"/>
  <c r="T50" i="14"/>
  <c r="U50" i="14"/>
  <c r="V50" i="14"/>
  <c r="W50" i="14"/>
  <c r="X50" i="14"/>
  <c r="Y50" i="14"/>
  <c r="Z50" i="14"/>
  <c r="AA50" i="14"/>
  <c r="AB50" i="14"/>
  <c r="AC50" i="14"/>
  <c r="AD50" i="14"/>
  <c r="AE50" i="14"/>
  <c r="AF50" i="14"/>
  <c r="AG50" i="14"/>
  <c r="AH50" i="14"/>
  <c r="AI50" i="14"/>
  <c r="AJ50" i="14"/>
  <c r="AK50" i="14"/>
  <c r="AL50" i="14"/>
  <c r="AM50" i="14"/>
  <c r="AN50" i="14"/>
  <c r="AO50" i="14"/>
  <c r="AP50" i="14"/>
  <c r="AQ50" i="14"/>
  <c r="AR50" i="14"/>
  <c r="AS50" i="14"/>
  <c r="AT50" i="14"/>
  <c r="AU50" i="14"/>
  <c r="AV50" i="14"/>
  <c r="AW50" i="14"/>
  <c r="AX50" i="14"/>
  <c r="AY50" i="14"/>
  <c r="AZ50" i="14"/>
  <c r="BA50" i="14"/>
  <c r="BB50" i="14"/>
  <c r="BC50" i="14"/>
  <c r="BD50" i="14"/>
  <c r="BE50" i="14"/>
  <c r="BF50" i="14"/>
  <c r="BG50" i="14"/>
  <c r="BH50" i="14"/>
  <c r="BI50" i="14"/>
  <c r="BJ50" i="14"/>
  <c r="C51" i="14"/>
  <c r="D51" i="14"/>
  <c r="E51" i="14"/>
  <c r="F51" i="14"/>
  <c r="G51" i="14"/>
  <c r="H51" i="14"/>
  <c r="I51" i="14"/>
  <c r="J51" i="14"/>
  <c r="K51" i="14"/>
  <c r="L51" i="14"/>
  <c r="M51" i="14"/>
  <c r="N51" i="14"/>
  <c r="O51" i="14"/>
  <c r="P51" i="14"/>
  <c r="Q51" i="14"/>
  <c r="R51" i="14"/>
  <c r="S51" i="14"/>
  <c r="T51" i="14"/>
  <c r="U51" i="14"/>
  <c r="V51" i="14"/>
  <c r="W51" i="14"/>
  <c r="X51" i="14"/>
  <c r="Y51" i="14"/>
  <c r="Z51" i="14"/>
  <c r="AA51" i="14"/>
  <c r="AB51" i="14"/>
  <c r="AC51" i="14"/>
  <c r="AD51" i="14"/>
  <c r="AE51" i="14"/>
  <c r="AF51" i="14"/>
  <c r="AG51" i="14"/>
  <c r="AH51" i="14"/>
  <c r="AI51" i="14"/>
  <c r="AJ51" i="14"/>
  <c r="AK51" i="14"/>
  <c r="AL51" i="14"/>
  <c r="AM51" i="14"/>
  <c r="AN51" i="14"/>
  <c r="AO51" i="14"/>
  <c r="AP51" i="14"/>
  <c r="AQ51" i="14"/>
  <c r="AR51" i="14"/>
  <c r="AS51" i="14"/>
  <c r="AT51" i="14"/>
  <c r="AU51" i="14"/>
  <c r="AV51" i="14"/>
  <c r="AW51" i="14"/>
  <c r="AX51" i="14"/>
  <c r="AY51" i="14"/>
  <c r="AZ51" i="14"/>
  <c r="C52" i="14"/>
  <c r="D52" i="14"/>
  <c r="E52" i="14"/>
  <c r="F52" i="14"/>
  <c r="G52" i="14"/>
  <c r="H52" i="14"/>
  <c r="I52" i="14"/>
  <c r="J52" i="14"/>
  <c r="K52" i="14"/>
  <c r="L52" i="14"/>
  <c r="M52" i="14"/>
  <c r="N52" i="14"/>
  <c r="O52" i="14"/>
  <c r="P52" i="14"/>
  <c r="Q52" i="14"/>
  <c r="R52" i="14"/>
  <c r="S52" i="14"/>
  <c r="T52" i="14"/>
  <c r="U52" i="14"/>
  <c r="V52" i="14"/>
  <c r="W52" i="14"/>
  <c r="X52" i="14"/>
  <c r="Y52" i="14"/>
  <c r="Z52" i="14"/>
  <c r="AA52" i="14"/>
  <c r="AB52" i="14"/>
  <c r="AC52" i="14"/>
  <c r="AD52" i="14"/>
  <c r="AE52" i="14"/>
  <c r="AF52" i="14"/>
  <c r="AG52" i="14"/>
  <c r="AH52" i="14"/>
  <c r="AI52" i="14"/>
  <c r="AJ52" i="14"/>
  <c r="AK52" i="14"/>
  <c r="AL52" i="14"/>
  <c r="AM52" i="14"/>
  <c r="AN52" i="14"/>
  <c r="AO52" i="14"/>
  <c r="AP52" i="14"/>
  <c r="AQ52" i="14"/>
  <c r="AR52" i="14"/>
  <c r="AS52" i="14"/>
  <c r="AT52" i="14"/>
  <c r="AU52" i="14"/>
  <c r="AV52" i="14"/>
  <c r="AW52" i="14"/>
  <c r="AX52" i="14"/>
  <c r="AY52" i="14"/>
  <c r="AZ52" i="14"/>
  <c r="C53" i="14"/>
  <c r="D53" i="14"/>
  <c r="D54" i="14"/>
  <c r="D54" i="11"/>
  <c r="E53" i="14"/>
  <c r="F53" i="14"/>
  <c r="G53" i="14"/>
  <c r="H53" i="14"/>
  <c r="H54" i="14" s="1"/>
  <c r="H54" i="11" s="1"/>
  <c r="I53" i="14"/>
  <c r="J53" i="14"/>
  <c r="K53" i="14"/>
  <c r="L53" i="14"/>
  <c r="L54" i="14" s="1"/>
  <c r="L54" i="11" s="1"/>
  <c r="M53" i="14"/>
  <c r="N53" i="14"/>
  <c r="O53" i="14"/>
  <c r="P53" i="14"/>
  <c r="Q53" i="14"/>
  <c r="Q54" i="14"/>
  <c r="R53" i="14"/>
  <c r="S53" i="14"/>
  <c r="T53" i="14"/>
  <c r="T54" i="14"/>
  <c r="T54" i="11"/>
  <c r="U53" i="14"/>
  <c r="U54" i="14" s="1"/>
  <c r="V53" i="14"/>
  <c r="W53" i="14"/>
  <c r="X53" i="14"/>
  <c r="Y53" i="14"/>
  <c r="Y54" i="14"/>
  <c r="Z53" i="14"/>
  <c r="AA53" i="14"/>
  <c r="AB53" i="14"/>
  <c r="AB54" i="14"/>
  <c r="AC53" i="14"/>
  <c r="AD53" i="14"/>
  <c r="AE53" i="14"/>
  <c r="AF53" i="14"/>
  <c r="AG53" i="14"/>
  <c r="AG54" i="14"/>
  <c r="AH53" i="14"/>
  <c r="AI53" i="14"/>
  <c r="AJ53" i="14"/>
  <c r="AJ54" i="14"/>
  <c r="AK53" i="14"/>
  <c r="AL53" i="14"/>
  <c r="AM53" i="14"/>
  <c r="AN53" i="14"/>
  <c r="AO53" i="14"/>
  <c r="AO54" i="14"/>
  <c r="AP53" i="14"/>
  <c r="AQ53" i="14"/>
  <c r="AR53" i="14"/>
  <c r="AR54" i="14"/>
  <c r="AS53" i="14"/>
  <c r="AT53" i="14"/>
  <c r="AU53" i="14"/>
  <c r="AV53" i="14"/>
  <c r="AW53" i="14"/>
  <c r="AW54" i="14"/>
  <c r="AX53" i="14"/>
  <c r="AY53" i="14"/>
  <c r="AZ53" i="14"/>
  <c r="AZ54" i="14"/>
  <c r="F54" i="14"/>
  <c r="G54" i="14"/>
  <c r="J54" i="14"/>
  <c r="J54" i="11" s="1"/>
  <c r="K54" i="14"/>
  <c r="N54" i="14"/>
  <c r="O54" i="14"/>
  <c r="R54" i="14"/>
  <c r="R54" i="11" s="1"/>
  <c r="S54" i="14"/>
  <c r="V54" i="14"/>
  <c r="W54" i="14"/>
  <c r="Z54" i="14"/>
  <c r="AA54" i="14"/>
  <c r="AD54" i="14"/>
  <c r="AE54" i="14"/>
  <c r="AH54" i="14"/>
  <c r="AI54" i="14"/>
  <c r="AL54" i="14"/>
  <c r="AM54" i="14"/>
  <c r="AP54" i="14"/>
  <c r="AQ54" i="14"/>
  <c r="AT54" i="14"/>
  <c r="AU54" i="14"/>
  <c r="AX54" i="14"/>
  <c r="AY54" i="14"/>
  <c r="BA54" i="14"/>
  <c r="BB54" i="14"/>
  <c r="BC54" i="14"/>
  <c r="BD54" i="14"/>
  <c r="BE54" i="14"/>
  <c r="BF54" i="14"/>
  <c r="BG54" i="14"/>
  <c r="BH54" i="14"/>
  <c r="BI54" i="14"/>
  <c r="BJ54" i="14"/>
  <c r="C55" i="14"/>
  <c r="C55" i="11" s="1"/>
  <c r="D55" i="14"/>
  <c r="F55" i="14"/>
  <c r="G55" i="14"/>
  <c r="H55" i="14"/>
  <c r="J55" i="14"/>
  <c r="K55" i="14"/>
  <c r="L55" i="14"/>
  <c r="N55" i="14"/>
  <c r="O55" i="14"/>
  <c r="Q55" i="14"/>
  <c r="S55" i="14"/>
  <c r="T55" i="14"/>
  <c r="U55" i="14"/>
  <c r="V55" i="14"/>
  <c r="W55" i="14"/>
  <c r="Y55" i="14"/>
  <c r="AA55" i="14"/>
  <c r="AB55" i="14"/>
  <c r="AD55" i="14"/>
  <c r="AE55" i="14"/>
  <c r="AE55" i="11" s="1"/>
  <c r="AG55" i="14"/>
  <c r="AI55" i="14"/>
  <c r="AJ55" i="14"/>
  <c r="AL55" i="14"/>
  <c r="AM55" i="14"/>
  <c r="AO55" i="14"/>
  <c r="AQ55" i="14"/>
  <c r="AR55" i="14"/>
  <c r="AT55" i="14"/>
  <c r="AU55" i="14"/>
  <c r="AW55" i="14"/>
  <c r="AY55" i="14"/>
  <c r="AZ55" i="14"/>
  <c r="BA55" i="14"/>
  <c r="BB55" i="14"/>
  <c r="BC55" i="14"/>
  <c r="BD55" i="14"/>
  <c r="BE55" i="14"/>
  <c r="BF55" i="14"/>
  <c r="BG55" i="14"/>
  <c r="BH55" i="14"/>
  <c r="BI55" i="14"/>
  <c r="BJ55" i="14"/>
  <c r="BK56" i="14"/>
  <c r="BK57" i="14"/>
  <c r="BK58" i="14"/>
  <c r="D120" i="3" s="1"/>
  <c r="C59" i="14"/>
  <c r="D59" i="14"/>
  <c r="D57" i="11" s="1"/>
  <c r="E59" i="14"/>
  <c r="F59" i="14"/>
  <c r="G59" i="14"/>
  <c r="H59" i="14"/>
  <c r="H57" i="11" s="1"/>
  <c r="I59" i="14"/>
  <c r="J59" i="14"/>
  <c r="K59" i="14"/>
  <c r="L59" i="14"/>
  <c r="L57" i="11" s="1"/>
  <c r="M59" i="14"/>
  <c r="N59" i="14"/>
  <c r="O59" i="14"/>
  <c r="P59" i="14"/>
  <c r="P57" i="11" s="1"/>
  <c r="Q59" i="14"/>
  <c r="R59" i="14"/>
  <c r="S59" i="14"/>
  <c r="T59" i="14"/>
  <c r="T57" i="11" s="1"/>
  <c r="U59" i="14"/>
  <c r="V59" i="14"/>
  <c r="W59" i="14"/>
  <c r="X59" i="14"/>
  <c r="X57" i="11" s="1"/>
  <c r="Y59" i="14"/>
  <c r="Z59" i="14"/>
  <c r="AA59" i="14"/>
  <c r="AB59" i="14"/>
  <c r="AB57" i="11" s="1"/>
  <c r="AC59" i="14"/>
  <c r="AD59" i="14"/>
  <c r="AE59" i="14"/>
  <c r="AF59" i="14"/>
  <c r="AF57" i="11" s="1"/>
  <c r="AG59" i="14"/>
  <c r="AH59" i="14"/>
  <c r="AI59" i="14"/>
  <c r="AJ59" i="14"/>
  <c r="AJ57" i="11" s="1"/>
  <c r="AK59" i="14"/>
  <c r="AL59" i="14"/>
  <c r="AM59" i="14"/>
  <c r="AN59" i="14"/>
  <c r="AN57" i="11" s="1"/>
  <c r="AO59" i="14"/>
  <c r="AP59" i="14"/>
  <c r="AQ59" i="14"/>
  <c r="AR59" i="14"/>
  <c r="AR57" i="11" s="1"/>
  <c r="AS59" i="14"/>
  <c r="AT59" i="14"/>
  <c r="AU59" i="14"/>
  <c r="AV59" i="14"/>
  <c r="AV57" i="11" s="1"/>
  <c r="AW59" i="14"/>
  <c r="AX59" i="14"/>
  <c r="AY59" i="14"/>
  <c r="AZ59" i="14"/>
  <c r="C61" i="14"/>
  <c r="D61" i="14"/>
  <c r="E61" i="14"/>
  <c r="F61" i="14"/>
  <c r="G61" i="14"/>
  <c r="H61" i="14"/>
  <c r="I61" i="14"/>
  <c r="J61" i="14"/>
  <c r="K61" i="14"/>
  <c r="L61" i="14"/>
  <c r="M61" i="14"/>
  <c r="N61" i="14"/>
  <c r="O61" i="14"/>
  <c r="P61" i="14"/>
  <c r="Q61" i="14"/>
  <c r="R61" i="14"/>
  <c r="S61" i="14"/>
  <c r="T61" i="14"/>
  <c r="U61" i="14"/>
  <c r="V61" i="14"/>
  <c r="W61" i="14"/>
  <c r="X61" i="14"/>
  <c r="Y61" i="14"/>
  <c r="Z61" i="14"/>
  <c r="AA61" i="14"/>
  <c r="AB61" i="14"/>
  <c r="AC61" i="14"/>
  <c r="AD61" i="14"/>
  <c r="AE61" i="14"/>
  <c r="AF61" i="14"/>
  <c r="AG61" i="14"/>
  <c r="AH61" i="14"/>
  <c r="AI61" i="14"/>
  <c r="AJ61" i="14"/>
  <c r="AK61" i="14"/>
  <c r="AL61" i="14"/>
  <c r="AM61" i="14"/>
  <c r="AN61" i="14"/>
  <c r="AO61" i="14"/>
  <c r="AP61" i="14"/>
  <c r="AQ61" i="14"/>
  <c r="AR61" i="14"/>
  <c r="AS61" i="14"/>
  <c r="AT61" i="14"/>
  <c r="AU61" i="14"/>
  <c r="AV61" i="14"/>
  <c r="AW61" i="14"/>
  <c r="AX61" i="14"/>
  <c r="AY61" i="14"/>
  <c r="AZ61" i="14"/>
  <c r="C63" i="14"/>
  <c r="D63" i="14"/>
  <c r="E63" i="14"/>
  <c r="G63" i="14"/>
  <c r="K63" i="14"/>
  <c r="O63" i="14"/>
  <c r="S63" i="14"/>
  <c r="W63" i="14"/>
  <c r="Y63" i="14"/>
  <c r="Z63" i="14"/>
  <c r="AE63" i="14"/>
  <c r="AG63" i="14"/>
  <c r="AI63" i="14"/>
  <c r="AI61" i="11" s="1"/>
  <c r="AK63" i="14"/>
  <c r="AM63" i="14"/>
  <c r="AP63" i="14"/>
  <c r="AQ63" i="14"/>
  <c r="AU63" i="14"/>
  <c r="AY63" i="14"/>
  <c r="C64" i="14"/>
  <c r="D64" i="14"/>
  <c r="E64" i="14"/>
  <c r="G64" i="14"/>
  <c r="K64" i="14"/>
  <c r="O64" i="14"/>
  <c r="S64" i="14"/>
  <c r="T64" i="14"/>
  <c r="W64" i="14"/>
  <c r="Y64" i="14"/>
  <c r="Z64" i="14"/>
  <c r="AE64" i="14"/>
  <c r="AG64" i="14"/>
  <c r="AI64" i="14"/>
  <c r="AK64" i="14"/>
  <c r="AM64" i="14"/>
  <c r="AP64" i="14"/>
  <c r="AP62" i="11" s="1"/>
  <c r="AQ64" i="14"/>
  <c r="AU64" i="14"/>
  <c r="AY64" i="14"/>
  <c r="C65" i="14"/>
  <c r="C63" i="11"/>
  <c r="AZ63" i="11"/>
  <c r="D65" i="14"/>
  <c r="E65" i="14"/>
  <c r="E63" i="11"/>
  <c r="F65" i="14"/>
  <c r="F63" i="11" s="1"/>
  <c r="G65" i="14"/>
  <c r="H65" i="14"/>
  <c r="I65" i="14"/>
  <c r="I63" i="11" s="1"/>
  <c r="J65" i="14"/>
  <c r="J63" i="11" s="1"/>
  <c r="K65" i="14"/>
  <c r="L65" i="14"/>
  <c r="M65" i="14"/>
  <c r="M63" i="11" s="1"/>
  <c r="N65" i="14"/>
  <c r="N63" i="11" s="1"/>
  <c r="O65" i="14"/>
  <c r="P65" i="14"/>
  <c r="P63" i="11" s="1"/>
  <c r="Q65" i="14"/>
  <c r="Q63" i="11" s="1"/>
  <c r="R65" i="14"/>
  <c r="R63" i="11"/>
  <c r="S65" i="14"/>
  <c r="S63" i="11" s="1"/>
  <c r="T65" i="14"/>
  <c r="U65" i="14"/>
  <c r="U63" i="11"/>
  <c r="V65" i="14"/>
  <c r="V63" i="11" s="1"/>
  <c r="W65" i="14"/>
  <c r="X65" i="14"/>
  <c r="Y65" i="14"/>
  <c r="Z65" i="14"/>
  <c r="Z63" i="11" s="1"/>
  <c r="AA65" i="14"/>
  <c r="AB65" i="14"/>
  <c r="AB63" i="11" s="1"/>
  <c r="AC65" i="14"/>
  <c r="AC63" i="11"/>
  <c r="AD65" i="14"/>
  <c r="AD63" i="11" s="1"/>
  <c r="AE65" i="14"/>
  <c r="AF65" i="14"/>
  <c r="AG65" i="14"/>
  <c r="AG63" i="11" s="1"/>
  <c r="AH65" i="14"/>
  <c r="AH63" i="11"/>
  <c r="AI65" i="14"/>
  <c r="AJ65" i="14"/>
  <c r="AJ63" i="11" s="1"/>
  <c r="AK65" i="14"/>
  <c r="AK63" i="11" s="1"/>
  <c r="AL65" i="14"/>
  <c r="AL63" i="11" s="1"/>
  <c r="AM65" i="14"/>
  <c r="AN65" i="14"/>
  <c r="AO65" i="14"/>
  <c r="AP65" i="14"/>
  <c r="AP63" i="11"/>
  <c r="AQ65" i="14"/>
  <c r="AR65" i="14"/>
  <c r="AS65" i="14"/>
  <c r="AS63" i="11"/>
  <c r="AT65" i="14"/>
  <c r="AT63" i="11" s="1"/>
  <c r="AU65" i="14"/>
  <c r="AV65" i="14"/>
  <c r="AW65" i="14"/>
  <c r="AW63" i="11" s="1"/>
  <c r="AX65" i="14"/>
  <c r="AX63" i="11"/>
  <c r="AY65" i="14"/>
  <c r="AZ65" i="14"/>
  <c r="C66" i="14"/>
  <c r="BK66" i="14"/>
  <c r="D66" i="14"/>
  <c r="D64" i="11" s="1"/>
  <c r="E66" i="14"/>
  <c r="F66" i="14"/>
  <c r="F64" i="11" s="1"/>
  <c r="G66" i="14"/>
  <c r="G64" i="11" s="1"/>
  <c r="H66" i="14"/>
  <c r="I66" i="14"/>
  <c r="J66" i="14"/>
  <c r="K66" i="14"/>
  <c r="K64" i="11" s="1"/>
  <c r="L66" i="14"/>
  <c r="M66" i="14"/>
  <c r="N66" i="14"/>
  <c r="O66" i="14"/>
  <c r="O64" i="11"/>
  <c r="P66" i="14"/>
  <c r="Q66" i="14"/>
  <c r="R66" i="14"/>
  <c r="R64" i="11"/>
  <c r="S66" i="14"/>
  <c r="S64" i="11" s="1"/>
  <c r="T66" i="14"/>
  <c r="U66" i="14"/>
  <c r="V66" i="14"/>
  <c r="W66" i="14"/>
  <c r="W64" i="11"/>
  <c r="X66" i="14"/>
  <c r="Y66" i="14"/>
  <c r="Y64" i="11" s="1"/>
  <c r="Z66" i="14"/>
  <c r="AA66" i="14"/>
  <c r="AA64" i="11" s="1"/>
  <c r="AB66" i="14"/>
  <c r="AC66" i="14"/>
  <c r="AC64" i="11"/>
  <c r="AD66" i="14"/>
  <c r="AE66" i="14"/>
  <c r="AE64" i="11" s="1"/>
  <c r="AF66" i="14"/>
  <c r="AF64" i="11" s="1"/>
  <c r="AG66" i="14"/>
  <c r="AH66" i="14"/>
  <c r="AI66" i="14"/>
  <c r="AI64" i="11" s="1"/>
  <c r="AJ66" i="14"/>
  <c r="AJ64" i="11" s="1"/>
  <c r="AK66" i="14"/>
  <c r="AL66" i="14"/>
  <c r="AM66" i="14"/>
  <c r="AM64" i="11"/>
  <c r="AN66" i="14"/>
  <c r="AO66" i="14"/>
  <c r="AP66" i="14"/>
  <c r="AQ66" i="14"/>
  <c r="AQ64" i="11"/>
  <c r="AR66" i="14"/>
  <c r="AS66" i="14"/>
  <c r="AT66" i="14"/>
  <c r="AU66" i="14"/>
  <c r="AU64" i="11" s="1"/>
  <c r="AV66" i="14"/>
  <c r="AW66" i="14"/>
  <c r="AX66" i="14"/>
  <c r="AX64" i="11" s="1"/>
  <c r="AY66" i="14"/>
  <c r="AZ66" i="14"/>
  <c r="C67" i="14"/>
  <c r="BK67" i="14" s="1"/>
  <c r="B164" i="3" s="1"/>
  <c r="D164" i="3" s="1"/>
  <c r="D67" i="14"/>
  <c r="D65" i="11" s="1"/>
  <c r="E67" i="14"/>
  <c r="E65" i="11" s="1"/>
  <c r="F67" i="14"/>
  <c r="G67" i="14"/>
  <c r="H67" i="14"/>
  <c r="H65" i="11" s="1"/>
  <c r="I67" i="14"/>
  <c r="I65" i="11" s="1"/>
  <c r="J67" i="14"/>
  <c r="K67" i="14"/>
  <c r="K65" i="11" s="1"/>
  <c r="L67" i="14"/>
  <c r="L65" i="11" s="1"/>
  <c r="M67" i="14"/>
  <c r="M65" i="11" s="1"/>
  <c r="N67" i="14"/>
  <c r="O67" i="14"/>
  <c r="P67" i="14"/>
  <c r="P65" i="11" s="1"/>
  <c r="Q67" i="14"/>
  <c r="Q65" i="11" s="1"/>
  <c r="R67" i="14"/>
  <c r="R65" i="11" s="1"/>
  <c r="S67" i="14"/>
  <c r="S65" i="11" s="1"/>
  <c r="T67" i="14"/>
  <c r="T65" i="11" s="1"/>
  <c r="U67" i="14"/>
  <c r="U65" i="11" s="1"/>
  <c r="V67" i="14"/>
  <c r="W67" i="14"/>
  <c r="X67" i="14"/>
  <c r="Y67" i="14"/>
  <c r="Y65" i="11" s="1"/>
  <c r="Z67" i="14"/>
  <c r="AA67" i="14"/>
  <c r="AB67" i="14"/>
  <c r="AB65" i="11" s="1"/>
  <c r="AC67" i="14"/>
  <c r="AC65" i="11" s="1"/>
  <c r="AD67" i="14"/>
  <c r="AD65" i="11" s="1"/>
  <c r="AE67" i="14"/>
  <c r="AF67" i="14"/>
  <c r="AF65" i="11" s="1"/>
  <c r="AG67" i="14"/>
  <c r="AG65" i="11" s="1"/>
  <c r="AH67" i="14"/>
  <c r="AI67" i="14"/>
  <c r="AJ67" i="14"/>
  <c r="AJ65" i="11" s="1"/>
  <c r="AK67" i="14"/>
  <c r="AK65" i="11" s="1"/>
  <c r="AL67" i="14"/>
  <c r="AL65" i="11" s="1"/>
  <c r="AM67" i="14"/>
  <c r="AN67" i="14"/>
  <c r="AO67" i="14"/>
  <c r="AO65" i="11" s="1"/>
  <c r="AP67" i="14"/>
  <c r="AP65" i="11" s="1"/>
  <c r="AQ67" i="14"/>
  <c r="AR67" i="14"/>
  <c r="AR65" i="11" s="1"/>
  <c r="AS67" i="14"/>
  <c r="AS65" i="11"/>
  <c r="AT67" i="14"/>
  <c r="AT65" i="11" s="1"/>
  <c r="AU67" i="14"/>
  <c r="AV67" i="14"/>
  <c r="AV65" i="11"/>
  <c r="AW67" i="14"/>
  <c r="AW65" i="11"/>
  <c r="AX67" i="14"/>
  <c r="AY67" i="14"/>
  <c r="AZ67" i="14"/>
  <c r="C68" i="14"/>
  <c r="BK68" i="14" s="1"/>
  <c r="B165" i="3" s="1"/>
  <c r="D165" i="3" s="1"/>
  <c r="D68" i="14"/>
  <c r="E68" i="14"/>
  <c r="E66" i="11" s="1"/>
  <c r="F68" i="14"/>
  <c r="G68" i="14"/>
  <c r="H68" i="14"/>
  <c r="I68" i="14"/>
  <c r="I66" i="11" s="1"/>
  <c r="J68" i="14"/>
  <c r="K68" i="14"/>
  <c r="L68" i="14"/>
  <c r="M68" i="14"/>
  <c r="M66" i="11"/>
  <c r="N68" i="14"/>
  <c r="O68" i="14"/>
  <c r="P68" i="14"/>
  <c r="Q68" i="14"/>
  <c r="Q66" i="11" s="1"/>
  <c r="R68" i="14"/>
  <c r="S68" i="14"/>
  <c r="T68" i="14"/>
  <c r="T66" i="11" s="1"/>
  <c r="U68" i="14"/>
  <c r="U66" i="11" s="1"/>
  <c r="V68" i="14"/>
  <c r="W68" i="14"/>
  <c r="W66" i="11" s="1"/>
  <c r="X68" i="14"/>
  <c r="Y68" i="14"/>
  <c r="Y66" i="11"/>
  <c r="Z68" i="14"/>
  <c r="AA68" i="14"/>
  <c r="AB68" i="14"/>
  <c r="AC68" i="14"/>
  <c r="AC66" i="11" s="1"/>
  <c r="AD68" i="14"/>
  <c r="AD66" i="11"/>
  <c r="AE68" i="14"/>
  <c r="AF68" i="14"/>
  <c r="AG68" i="14"/>
  <c r="AG66" i="11"/>
  <c r="AH68" i="14"/>
  <c r="AH66" i="11" s="1"/>
  <c r="AI68" i="14"/>
  <c r="AJ68" i="14"/>
  <c r="AK68" i="14"/>
  <c r="AK66" i="11" s="1"/>
  <c r="AL68" i="14"/>
  <c r="AM68" i="14"/>
  <c r="AN68" i="14"/>
  <c r="AN66" i="11" s="1"/>
  <c r="AO68" i="14"/>
  <c r="AO66" i="11" s="1"/>
  <c r="AP68" i="14"/>
  <c r="AQ68" i="14"/>
  <c r="AR68" i="14"/>
  <c r="AR66" i="11" s="1"/>
  <c r="AS68" i="14"/>
  <c r="AS66" i="11" s="1"/>
  <c r="AT68" i="14"/>
  <c r="AU68" i="14"/>
  <c r="AV68" i="14"/>
  <c r="AW68" i="14"/>
  <c r="AW66" i="11"/>
  <c r="AX68" i="14"/>
  <c r="AY68" i="14"/>
  <c r="AZ68" i="14"/>
  <c r="C69" i="14"/>
  <c r="C67" i="11"/>
  <c r="AZ67" i="11" s="1"/>
  <c r="D69" i="14"/>
  <c r="E69" i="14"/>
  <c r="F69" i="14"/>
  <c r="F67" i="11" s="1"/>
  <c r="G69" i="14"/>
  <c r="H69" i="14"/>
  <c r="I69" i="14"/>
  <c r="I67" i="11" s="1"/>
  <c r="J69" i="14"/>
  <c r="J67" i="11"/>
  <c r="K69" i="14"/>
  <c r="K67" i="11" s="1"/>
  <c r="L69" i="14"/>
  <c r="M69" i="14"/>
  <c r="N69" i="14"/>
  <c r="N67" i="11" s="1"/>
  <c r="O69" i="14"/>
  <c r="O67" i="11" s="1"/>
  <c r="P69" i="14"/>
  <c r="Q69" i="14"/>
  <c r="R69" i="14"/>
  <c r="R67" i="11"/>
  <c r="S69" i="14"/>
  <c r="S67" i="11" s="1"/>
  <c r="T69" i="14"/>
  <c r="U69" i="14"/>
  <c r="V69" i="14"/>
  <c r="V67" i="11" s="1"/>
  <c r="W69" i="14"/>
  <c r="W67" i="11"/>
  <c r="X69" i="14"/>
  <c r="Y69" i="14"/>
  <c r="Z69" i="14"/>
  <c r="Z67" i="11"/>
  <c r="AA69" i="14"/>
  <c r="AA67" i="11" s="1"/>
  <c r="AB69" i="14"/>
  <c r="AC69" i="14"/>
  <c r="AD69" i="14"/>
  <c r="AD67" i="11" s="1"/>
  <c r="AE69" i="14"/>
  <c r="AE67" i="11"/>
  <c r="AF69" i="14"/>
  <c r="AG69" i="14"/>
  <c r="AH69" i="14"/>
  <c r="AH67" i="11"/>
  <c r="AI69" i="14"/>
  <c r="AI67" i="11" s="1"/>
  <c r="AJ69" i="14"/>
  <c r="AK69" i="14"/>
  <c r="AL69" i="14"/>
  <c r="AL67" i="11" s="1"/>
  <c r="AM69" i="14"/>
  <c r="AM67" i="11"/>
  <c r="AN69" i="14"/>
  <c r="AO69" i="14"/>
  <c r="AP69" i="14"/>
  <c r="AP67" i="11"/>
  <c r="AQ69" i="14"/>
  <c r="AQ67" i="11" s="1"/>
  <c r="AR69" i="14"/>
  <c r="AS69" i="14"/>
  <c r="AS67" i="11"/>
  <c r="AT69" i="14"/>
  <c r="AT67" i="11"/>
  <c r="AU69" i="14"/>
  <c r="AU67" i="11"/>
  <c r="AV69" i="14"/>
  <c r="AW69" i="14"/>
  <c r="AX69" i="14"/>
  <c r="AX67" i="11"/>
  <c r="AY69" i="14"/>
  <c r="AZ69" i="14"/>
  <c r="C70" i="14"/>
  <c r="D70" i="14"/>
  <c r="D71" i="14" s="1"/>
  <c r="D69" i="11" s="1"/>
  <c r="E70" i="14"/>
  <c r="E71" i="14"/>
  <c r="E69" i="11" s="1"/>
  <c r="F70" i="14"/>
  <c r="G70" i="14"/>
  <c r="G71" i="14" s="1"/>
  <c r="G69" i="11" s="1"/>
  <c r="H70" i="14"/>
  <c r="I70" i="14"/>
  <c r="I68" i="11"/>
  <c r="J70" i="14"/>
  <c r="K70" i="14"/>
  <c r="K71" i="14" s="1"/>
  <c r="K69" i="11"/>
  <c r="L70" i="14"/>
  <c r="M70" i="14"/>
  <c r="M71" i="14" s="1"/>
  <c r="M69" i="11" s="1"/>
  <c r="N70" i="14"/>
  <c r="O70" i="14"/>
  <c r="O71" i="14" s="1"/>
  <c r="O69" i="11"/>
  <c r="P70" i="14"/>
  <c r="Q70" i="14"/>
  <c r="Q71" i="14" s="1"/>
  <c r="Q69" i="11" s="1"/>
  <c r="R70" i="14"/>
  <c r="S70" i="14"/>
  <c r="S71" i="14" s="1"/>
  <c r="S69" i="11"/>
  <c r="T70" i="14"/>
  <c r="U70" i="14"/>
  <c r="U71" i="14" s="1"/>
  <c r="U69" i="11" s="1"/>
  <c r="V70" i="14"/>
  <c r="W70" i="14"/>
  <c r="W71" i="14" s="1"/>
  <c r="W69" i="11" s="1"/>
  <c r="X70" i="14"/>
  <c r="Y70" i="14"/>
  <c r="Y68" i="11" s="1"/>
  <c r="Z70" i="14"/>
  <c r="Z71" i="14"/>
  <c r="Z69" i="11" s="1"/>
  <c r="AA70" i="14"/>
  <c r="AB70" i="14"/>
  <c r="AC70" i="14"/>
  <c r="AC71" i="14" s="1"/>
  <c r="AC69" i="11" s="1"/>
  <c r="AD70" i="14"/>
  <c r="AE70" i="14"/>
  <c r="AE68" i="11" s="1"/>
  <c r="AF70" i="14"/>
  <c r="AG70" i="14"/>
  <c r="AG71" i="14" s="1"/>
  <c r="AG69" i="11" s="1"/>
  <c r="AH70" i="14"/>
  <c r="AI70" i="14"/>
  <c r="AI71" i="14" s="1"/>
  <c r="AI69" i="11" s="1"/>
  <c r="AJ70" i="14"/>
  <c r="AK70" i="14"/>
  <c r="AK71" i="14" s="1"/>
  <c r="AK69" i="11"/>
  <c r="AL70" i="14"/>
  <c r="AL68" i="11"/>
  <c r="AM70" i="14"/>
  <c r="AM71" i="14"/>
  <c r="AM69" i="11" s="1"/>
  <c r="AN70" i="14"/>
  <c r="AO70" i="14"/>
  <c r="AO68" i="11" s="1"/>
  <c r="AP70" i="14"/>
  <c r="AP71" i="14" s="1"/>
  <c r="AP69" i="11" s="1"/>
  <c r="AQ70" i="14"/>
  <c r="AQ71" i="14" s="1"/>
  <c r="AQ69" i="11" s="1"/>
  <c r="AR70" i="14"/>
  <c r="AS70" i="14"/>
  <c r="AS68" i="11" s="1"/>
  <c r="AT70" i="14"/>
  <c r="AT68" i="11"/>
  <c r="AU70" i="14"/>
  <c r="AU71" i="14" s="1"/>
  <c r="AU69" i="11" s="1"/>
  <c r="AV70" i="14"/>
  <c r="AW70" i="14"/>
  <c r="AX70" i="14"/>
  <c r="AX68" i="11"/>
  <c r="AY70" i="14"/>
  <c r="AY71" i="14"/>
  <c r="AZ70" i="14"/>
  <c r="AZ71" i="14"/>
  <c r="BK70" i="14"/>
  <c r="B167" i="3"/>
  <c r="D167" i="3"/>
  <c r="C71" i="14"/>
  <c r="BK71" i="14" s="1"/>
  <c r="C72" i="14"/>
  <c r="BK72" i="14" s="1"/>
  <c r="B168" i="3" s="1"/>
  <c r="D168" i="3" s="1"/>
  <c r="D72" i="14"/>
  <c r="D70" i="11" s="1"/>
  <c r="E72" i="14"/>
  <c r="F72" i="14"/>
  <c r="G72" i="14"/>
  <c r="G70" i="11" s="1"/>
  <c r="H72" i="14"/>
  <c r="I72" i="14"/>
  <c r="J72" i="14"/>
  <c r="K72" i="14"/>
  <c r="K70" i="11"/>
  <c r="L72" i="14"/>
  <c r="M72" i="14"/>
  <c r="N72" i="14"/>
  <c r="O72" i="14"/>
  <c r="O70" i="11" s="1"/>
  <c r="P72" i="14"/>
  <c r="Q72" i="14"/>
  <c r="R72" i="14"/>
  <c r="R70" i="11" s="1"/>
  <c r="S72" i="14"/>
  <c r="S70" i="11" s="1"/>
  <c r="T72" i="14"/>
  <c r="U72" i="14"/>
  <c r="V72" i="14"/>
  <c r="V70" i="11" s="1"/>
  <c r="W72" i="14"/>
  <c r="W70" i="11"/>
  <c r="X72" i="14"/>
  <c r="Y72" i="14"/>
  <c r="Y70" i="11" s="1"/>
  <c r="Z72" i="14"/>
  <c r="AA72" i="14"/>
  <c r="AA70" i="11" s="1"/>
  <c r="AB72" i="14"/>
  <c r="AC72" i="14"/>
  <c r="AC70" i="11"/>
  <c r="AD72" i="14"/>
  <c r="AD70" i="11" s="1"/>
  <c r="AE72" i="14"/>
  <c r="AE70" i="11"/>
  <c r="AF72" i="14"/>
  <c r="AG72" i="14"/>
  <c r="AH72" i="14"/>
  <c r="AI72" i="14"/>
  <c r="AI70" i="11"/>
  <c r="AJ72" i="14"/>
  <c r="AJ70" i="11" s="1"/>
  <c r="AK72" i="14"/>
  <c r="AL72" i="14"/>
  <c r="AM72" i="14"/>
  <c r="AM70" i="11" s="1"/>
  <c r="AN72" i="14"/>
  <c r="AO72" i="14"/>
  <c r="AP72" i="14"/>
  <c r="AQ72" i="14"/>
  <c r="AQ70" i="11"/>
  <c r="AR72" i="14"/>
  <c r="AS72" i="14"/>
  <c r="AT72" i="14"/>
  <c r="AU72" i="14"/>
  <c r="AU70" i="11"/>
  <c r="AV72" i="14"/>
  <c r="AW72" i="14"/>
  <c r="AX72" i="14"/>
  <c r="AX70" i="11"/>
  <c r="AY72" i="14"/>
  <c r="AZ72" i="14"/>
  <c r="BK73" i="14"/>
  <c r="D74" i="14"/>
  <c r="F74" i="14"/>
  <c r="G74" i="14"/>
  <c r="H74" i="14"/>
  <c r="J74" i="14"/>
  <c r="K74" i="14"/>
  <c r="L74" i="14"/>
  <c r="N74" i="14"/>
  <c r="O74" i="14"/>
  <c r="P74" i="14"/>
  <c r="Q74" i="14"/>
  <c r="S74" i="14"/>
  <c r="T74" i="14"/>
  <c r="U74" i="14"/>
  <c r="V74" i="14"/>
  <c r="W74" i="14"/>
  <c r="Y74" i="14"/>
  <c r="AA74" i="14"/>
  <c r="AB74" i="14"/>
  <c r="AD74" i="14"/>
  <c r="AE74" i="14"/>
  <c r="AF74" i="14"/>
  <c r="AG74" i="14"/>
  <c r="AI74" i="14"/>
  <c r="AJ74" i="14"/>
  <c r="AL74" i="14"/>
  <c r="AM74" i="14"/>
  <c r="AO74" i="14"/>
  <c r="AQ74" i="14"/>
  <c r="AR74" i="14"/>
  <c r="AT74" i="14"/>
  <c r="AU74" i="14"/>
  <c r="AV74" i="14"/>
  <c r="AW74" i="14"/>
  <c r="AY74" i="14"/>
  <c r="AZ74" i="14"/>
  <c r="BA74" i="14"/>
  <c r="BB74" i="14"/>
  <c r="BC74" i="14"/>
  <c r="BD74" i="14"/>
  <c r="BE74" i="14"/>
  <c r="BF74" i="14"/>
  <c r="BG74" i="14"/>
  <c r="BH74" i="14"/>
  <c r="BI74" i="14"/>
  <c r="BJ74" i="14"/>
  <c r="B7" i="17"/>
  <c r="C7" i="17"/>
  <c r="D7" i="17"/>
  <c r="E7" i="17"/>
  <c r="F7" i="17"/>
  <c r="G7" i="17"/>
  <c r="H7" i="17"/>
  <c r="I7" i="17"/>
  <c r="J7" i="17"/>
  <c r="K7" i="17"/>
  <c r="L7" i="17"/>
  <c r="M7" i="17"/>
  <c r="N7" i="17"/>
  <c r="O7" i="17"/>
  <c r="P7" i="17"/>
  <c r="Q7" i="17"/>
  <c r="R7" i="17"/>
  <c r="S7" i="17"/>
  <c r="T7" i="17"/>
  <c r="U7" i="17"/>
  <c r="V7" i="17"/>
  <c r="W7" i="17"/>
  <c r="X7" i="17"/>
  <c r="Y7" i="17"/>
  <c r="Z7" i="17"/>
  <c r="AA7" i="17"/>
  <c r="AB7" i="17"/>
  <c r="AC7" i="17"/>
  <c r="AD7" i="17"/>
  <c r="AE7" i="17"/>
  <c r="AF7" i="17"/>
  <c r="AG7" i="17"/>
  <c r="AH7" i="17"/>
  <c r="AI7" i="17"/>
  <c r="AJ7" i="17"/>
  <c r="AK7" i="17"/>
  <c r="AL7" i="17"/>
  <c r="AM7" i="17"/>
  <c r="AN7" i="17"/>
  <c r="AO7" i="17"/>
  <c r="AP7" i="17"/>
  <c r="AQ7" i="17"/>
  <c r="AR7" i="17"/>
  <c r="AS7" i="17"/>
  <c r="AT7" i="17"/>
  <c r="AU7" i="17"/>
  <c r="AV7" i="17"/>
  <c r="AW7" i="17"/>
  <c r="AX7" i="17"/>
  <c r="AY7" i="17"/>
  <c r="AZ7" i="17"/>
  <c r="BA7" i="17"/>
  <c r="BB7" i="17"/>
  <c r="BC7" i="17"/>
  <c r="BD7" i="17"/>
  <c r="BE7" i="17"/>
  <c r="BF7" i="17"/>
  <c r="BG7" i="17"/>
  <c r="BH7" i="17"/>
  <c r="BI7" i="17"/>
  <c r="BJ9" i="17"/>
  <c r="AW33" i="39"/>
  <c r="B170" i="17"/>
  <c r="C170" i="17"/>
  <c r="D170" i="17"/>
  <c r="E170" i="17"/>
  <c r="F170" i="17"/>
  <c r="G170" i="17"/>
  <c r="H170" i="17"/>
  <c r="I170" i="17"/>
  <c r="J170" i="17"/>
  <c r="K170" i="17"/>
  <c r="L170" i="17"/>
  <c r="M170" i="17"/>
  <c r="N170" i="17"/>
  <c r="O170" i="17"/>
  <c r="P170" i="17"/>
  <c r="Q170" i="17"/>
  <c r="R170" i="17"/>
  <c r="S170" i="17"/>
  <c r="T170" i="17"/>
  <c r="U170" i="17"/>
  <c r="V170" i="17"/>
  <c r="W170" i="17"/>
  <c r="X170" i="17"/>
  <c r="Y170" i="17"/>
  <c r="Z170" i="17"/>
  <c r="AA170" i="17"/>
  <c r="AB170" i="17"/>
  <c r="AC170" i="17"/>
  <c r="AD170" i="17"/>
  <c r="AE170" i="17"/>
  <c r="AF170" i="17"/>
  <c r="AG170" i="17"/>
  <c r="AH170" i="17"/>
  <c r="AI170" i="17"/>
  <c r="AJ170" i="17"/>
  <c r="AK170" i="17"/>
  <c r="AL170" i="17"/>
  <c r="AM170" i="17"/>
  <c r="AO170" i="17"/>
  <c r="AP170" i="17"/>
  <c r="AQ170" i="17"/>
  <c r="AR170" i="17"/>
  <c r="AS170" i="17"/>
  <c r="AT170" i="17"/>
  <c r="AU170" i="17"/>
  <c r="AV170" i="17"/>
  <c r="AW170" i="17"/>
  <c r="AX170" i="17"/>
  <c r="AY170" i="17"/>
  <c r="AZ170" i="17"/>
  <c r="BA170" i="17"/>
  <c r="BB170" i="17"/>
  <c r="BC170" i="17"/>
  <c r="BD170" i="17"/>
  <c r="BE170" i="17"/>
  <c r="BF170" i="17"/>
  <c r="BG170" i="17"/>
  <c r="BH170" i="17"/>
  <c r="BI170" i="17"/>
  <c r="BJ170" i="17"/>
  <c r="C8" i="25"/>
  <c r="D8" i="25"/>
  <c r="E8" i="25"/>
  <c r="F8" i="25"/>
  <c r="G8" i="25"/>
  <c r="H8" i="25"/>
  <c r="I8" i="25"/>
  <c r="J8" i="25"/>
  <c r="K8" i="25"/>
  <c r="L8" i="25"/>
  <c r="M8" i="25"/>
  <c r="N8" i="25"/>
  <c r="O8" i="25"/>
  <c r="P8" i="25"/>
  <c r="Q8" i="25"/>
  <c r="R8" i="25"/>
  <c r="S8" i="25"/>
  <c r="T8" i="25"/>
  <c r="U8" i="25"/>
  <c r="V8" i="25"/>
  <c r="W8" i="25"/>
  <c r="X8" i="25"/>
  <c r="Y8" i="25"/>
  <c r="Z8" i="25"/>
  <c r="AA8" i="25"/>
  <c r="AB8" i="25"/>
  <c r="AC8" i="25"/>
  <c r="AD8" i="25"/>
  <c r="AE8" i="25"/>
  <c r="AF8" i="25"/>
  <c r="AG8" i="25"/>
  <c r="AH8" i="25"/>
  <c r="AI8" i="25"/>
  <c r="AJ8" i="25"/>
  <c r="AK8" i="25"/>
  <c r="AL8" i="25"/>
  <c r="AM8" i="25"/>
  <c r="AN8" i="25"/>
  <c r="AO8" i="25"/>
  <c r="AP8" i="25"/>
  <c r="AQ8" i="25"/>
  <c r="AR8" i="25"/>
  <c r="AS8" i="25"/>
  <c r="AT8" i="25"/>
  <c r="AU8" i="25"/>
  <c r="AV8" i="25"/>
  <c r="AW8" i="25"/>
  <c r="AX8" i="25"/>
  <c r="AY8" i="25"/>
  <c r="AZ8" i="25"/>
  <c r="BA8" i="25"/>
  <c r="BB8" i="25"/>
  <c r="BC8" i="25"/>
  <c r="BD8" i="25"/>
  <c r="BE8" i="25"/>
  <c r="BF8" i="25"/>
  <c r="BG8" i="25"/>
  <c r="BH8" i="25"/>
  <c r="BI8" i="25"/>
  <c r="BJ8" i="25"/>
  <c r="C71" i="25"/>
  <c r="C60" i="39" s="1"/>
  <c r="D71" i="25"/>
  <c r="D60" i="39"/>
  <c r="D62" i="39" s="1"/>
  <c r="E71" i="25"/>
  <c r="E60" i="39" s="1"/>
  <c r="E62" i="39" s="1"/>
  <c r="F71" i="25"/>
  <c r="F60" i="39" s="1"/>
  <c r="F62" i="39" s="1"/>
  <c r="G71" i="25"/>
  <c r="G60" i="39" s="1"/>
  <c r="G62" i="39" s="1"/>
  <c r="H71" i="25"/>
  <c r="H60" i="39" s="1"/>
  <c r="H62" i="39" s="1"/>
  <c r="I71" i="25"/>
  <c r="I60" i="39" s="1"/>
  <c r="I62" i="39" s="1"/>
  <c r="J71" i="25"/>
  <c r="J60" i="39" s="1"/>
  <c r="J62" i="39" s="1"/>
  <c r="K71" i="25"/>
  <c r="K60" i="39" s="1"/>
  <c r="K62" i="39" s="1"/>
  <c r="L71" i="25"/>
  <c r="L60" i="39"/>
  <c r="L62" i="39" s="1"/>
  <c r="M71" i="25"/>
  <c r="M60" i="39" s="1"/>
  <c r="M62" i="39" s="1"/>
  <c r="N71" i="25"/>
  <c r="N60" i="39"/>
  <c r="N62" i="39" s="1"/>
  <c r="O71" i="25"/>
  <c r="O60" i="39" s="1"/>
  <c r="O62" i="39" s="1"/>
  <c r="P71" i="25"/>
  <c r="P60" i="39" s="1"/>
  <c r="P62" i="39" s="1"/>
  <c r="Q71" i="25"/>
  <c r="Q60" i="39" s="1"/>
  <c r="Q62" i="39" s="1"/>
  <c r="R71" i="25"/>
  <c r="R60" i="39" s="1"/>
  <c r="R62" i="39" s="1"/>
  <c r="S71" i="25"/>
  <c r="S60" i="39" s="1"/>
  <c r="S62" i="39" s="1"/>
  <c r="T71" i="25"/>
  <c r="T60" i="39"/>
  <c r="T62" i="39" s="1"/>
  <c r="U71" i="25"/>
  <c r="U60" i="39" s="1"/>
  <c r="U62" i="39" s="1"/>
  <c r="V71" i="25"/>
  <c r="V60" i="39"/>
  <c r="V62" i="39" s="1"/>
  <c r="W71" i="25"/>
  <c r="W60" i="39" s="1"/>
  <c r="W62" i="39" s="1"/>
  <c r="X71" i="25"/>
  <c r="X60" i="39" s="1"/>
  <c r="X62" i="39" s="1"/>
  <c r="Y71" i="25"/>
  <c r="Y60" i="39" s="1"/>
  <c r="Y62" i="39" s="1"/>
  <c r="Z71" i="25"/>
  <c r="Z60" i="39"/>
  <c r="Z62" i="39" s="1"/>
  <c r="AA71" i="25"/>
  <c r="AA60" i="39" s="1"/>
  <c r="AA62" i="39" s="1"/>
  <c r="AB71" i="25"/>
  <c r="AB60" i="39" s="1"/>
  <c r="AB62" i="39" s="1"/>
  <c r="AC71" i="25"/>
  <c r="AC60" i="39" s="1"/>
  <c r="AC62" i="39" s="1"/>
  <c r="AD71" i="25"/>
  <c r="AD60" i="39" s="1"/>
  <c r="AD62" i="39" s="1"/>
  <c r="AE71" i="25"/>
  <c r="AE60" i="39" s="1"/>
  <c r="AE62" i="39" s="1"/>
  <c r="AF71" i="25"/>
  <c r="AF60" i="39" s="1"/>
  <c r="AF62" i="39" s="1"/>
  <c r="AG71" i="25"/>
  <c r="AG60" i="39" s="1"/>
  <c r="AG62" i="39" s="1"/>
  <c r="AH71" i="25"/>
  <c r="AH60" i="39" s="1"/>
  <c r="AH62" i="39" s="1"/>
  <c r="AI71" i="25"/>
  <c r="AI60" i="39" s="1"/>
  <c r="AI62" i="39" s="1"/>
  <c r="AJ71" i="25"/>
  <c r="AJ60" i="39" s="1"/>
  <c r="AJ62" i="39" s="1"/>
  <c r="AK71" i="25"/>
  <c r="AK60" i="39" s="1"/>
  <c r="AK62" i="39" s="1"/>
  <c r="AL71" i="25"/>
  <c r="AL60" i="39"/>
  <c r="AL62" i="39" s="1"/>
  <c r="AM71" i="25"/>
  <c r="AM60" i="39" s="1"/>
  <c r="AM62" i="39" s="1"/>
  <c r="AN71" i="25"/>
  <c r="AN60" i="39" s="1"/>
  <c r="AN62" i="39" s="1"/>
  <c r="AO71" i="25"/>
  <c r="AO60" i="39" s="1"/>
  <c r="AO62" i="39" s="1"/>
  <c r="AP71" i="25"/>
  <c r="AP60" i="39" s="1"/>
  <c r="AP62" i="39" s="1"/>
  <c r="AQ71" i="25"/>
  <c r="AQ60" i="39" s="1"/>
  <c r="AQ62" i="39" s="1"/>
  <c r="AR71" i="25"/>
  <c r="AR60" i="39" s="1"/>
  <c r="AR62" i="39" s="1"/>
  <c r="AS71" i="25"/>
  <c r="AS60" i="39" s="1"/>
  <c r="AS62" i="39" s="1"/>
  <c r="AT71" i="25"/>
  <c r="AT60" i="39"/>
  <c r="AT62" i="39" s="1"/>
  <c r="AU71" i="25"/>
  <c r="AU60" i="39" s="1"/>
  <c r="AU62" i="39" s="1"/>
  <c r="AV71" i="25"/>
  <c r="AV60" i="39" s="1"/>
  <c r="AV62" i="39" s="1"/>
  <c r="AW71" i="25"/>
  <c r="AW60" i="39" s="1"/>
  <c r="AW62" i="39" s="1"/>
  <c r="AX71" i="25"/>
  <c r="AX60" i="39"/>
  <c r="AX62" i="39" s="1"/>
  <c r="AY71" i="25"/>
  <c r="AY60" i="39" s="1"/>
  <c r="AY62" i="39" s="1"/>
  <c r="AZ71" i="25"/>
  <c r="AZ60" i="39" s="1"/>
  <c r="AZ62" i="39" s="1"/>
  <c r="BA71" i="25"/>
  <c r="BB71" i="25"/>
  <c r="BC71" i="25"/>
  <c r="BD71" i="25"/>
  <c r="BE71" i="25"/>
  <c r="BF71" i="25"/>
  <c r="BG71" i="25"/>
  <c r="BH71" i="25"/>
  <c r="BI71" i="25"/>
  <c r="BJ71" i="25"/>
  <c r="C7" i="38"/>
  <c r="D7" i="38"/>
  <c r="E7" i="38"/>
  <c r="F7" i="38"/>
  <c r="G7" i="38"/>
  <c r="H7" i="38"/>
  <c r="I7" i="38"/>
  <c r="J7" i="38"/>
  <c r="K7" i="38"/>
  <c r="L7" i="38"/>
  <c r="M7" i="38"/>
  <c r="N7" i="38"/>
  <c r="O7" i="38"/>
  <c r="P7" i="38"/>
  <c r="Q7" i="38"/>
  <c r="R7" i="38"/>
  <c r="S7" i="38"/>
  <c r="T7" i="38"/>
  <c r="U7" i="38"/>
  <c r="V7" i="38"/>
  <c r="W7" i="38"/>
  <c r="X7" i="38"/>
  <c r="Y7" i="38"/>
  <c r="Z7" i="38"/>
  <c r="AA7" i="38"/>
  <c r="AB7" i="38"/>
  <c r="AC7" i="38"/>
  <c r="AD7" i="38"/>
  <c r="AE7" i="38"/>
  <c r="AF7" i="38"/>
  <c r="AG7" i="38"/>
  <c r="AH7" i="38"/>
  <c r="AI7" i="38"/>
  <c r="AJ7" i="38"/>
  <c r="AK7" i="38"/>
  <c r="AL7" i="38"/>
  <c r="AM7" i="38"/>
  <c r="AN7" i="38"/>
  <c r="AO7" i="38"/>
  <c r="AP7" i="38"/>
  <c r="AQ7" i="38"/>
  <c r="AR7" i="38"/>
  <c r="AS7" i="38"/>
  <c r="AT7" i="38"/>
  <c r="AU7" i="38"/>
  <c r="AV7" i="38"/>
  <c r="AW7" i="38"/>
  <c r="AX7" i="38"/>
  <c r="AY7" i="38"/>
  <c r="AZ7" i="38"/>
  <c r="BD12" i="38"/>
  <c r="BD13" i="38"/>
  <c r="BD14" i="38"/>
  <c r="BD15" i="38"/>
  <c r="BD16" i="38"/>
  <c r="BD17" i="38"/>
  <c r="BD18" i="38"/>
  <c r="BD19" i="38"/>
  <c r="BD20" i="38"/>
  <c r="BD21" i="38"/>
  <c r="BD22" i="38"/>
  <c r="BD23" i="38"/>
  <c r="BD24" i="38"/>
  <c r="BD25" i="38"/>
  <c r="BD26" i="38"/>
  <c r="BD27" i="38"/>
  <c r="BD28" i="38"/>
  <c r="BD29" i="38"/>
  <c r="BD30" i="38"/>
  <c r="BD23" i="14" s="1"/>
  <c r="BD24" i="14" s="1"/>
  <c r="BD31" i="38"/>
  <c r="BD32" i="38"/>
  <c r="BD33" i="38"/>
  <c r="BD34" i="38"/>
  <c r="BD35" i="38"/>
  <c r="BD36" i="38"/>
  <c r="BD37" i="38"/>
  <c r="BD38" i="38"/>
  <c r="BD39" i="38"/>
  <c r="BD40" i="38"/>
  <c r="BD41" i="38"/>
  <c r="BD42" i="38"/>
  <c r="BD43" i="38"/>
  <c r="BD44" i="38"/>
  <c r="C5" i="11"/>
  <c r="D5" i="11"/>
  <c r="E5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S5" i="11"/>
  <c r="T5" i="11"/>
  <c r="U5" i="11"/>
  <c r="V5" i="11"/>
  <c r="W5" i="11"/>
  <c r="X5" i="11"/>
  <c r="Y5" i="11"/>
  <c r="Z5" i="11"/>
  <c r="AA5" i="11"/>
  <c r="AB5" i="11"/>
  <c r="AC5" i="11"/>
  <c r="AD5" i="11"/>
  <c r="AE5" i="11"/>
  <c r="AF5" i="11"/>
  <c r="AG5" i="11"/>
  <c r="AH5" i="11"/>
  <c r="AI5" i="11"/>
  <c r="AJ5" i="11"/>
  <c r="AK5" i="11"/>
  <c r="AL5" i="11"/>
  <c r="AM5" i="11"/>
  <c r="AN5" i="11"/>
  <c r="AO5" i="11"/>
  <c r="AP5" i="11"/>
  <c r="AQ5" i="11"/>
  <c r="AR5" i="11"/>
  <c r="AS5" i="11"/>
  <c r="AT5" i="11"/>
  <c r="AU5" i="11"/>
  <c r="AV5" i="11"/>
  <c r="AW5" i="11"/>
  <c r="AX5" i="11"/>
  <c r="AY5" i="11"/>
  <c r="AZ5" i="11"/>
  <c r="C6" i="11"/>
  <c r="D6" i="11"/>
  <c r="E6" i="11"/>
  <c r="F6" i="11"/>
  <c r="G6" i="11"/>
  <c r="H6" i="11"/>
  <c r="I6" i="11"/>
  <c r="J6" i="11"/>
  <c r="K6" i="11"/>
  <c r="L6" i="11"/>
  <c r="M6" i="11"/>
  <c r="N6" i="11"/>
  <c r="O6" i="11"/>
  <c r="P6" i="11"/>
  <c r="Q6" i="11"/>
  <c r="R6" i="11"/>
  <c r="S6" i="11"/>
  <c r="T6" i="11"/>
  <c r="U6" i="11"/>
  <c r="V6" i="11"/>
  <c r="W6" i="11"/>
  <c r="X6" i="11"/>
  <c r="Y6" i="11"/>
  <c r="Z6" i="11"/>
  <c r="AA6" i="11"/>
  <c r="AB6" i="11"/>
  <c r="AC6" i="11"/>
  <c r="AD6" i="11"/>
  <c r="AE6" i="11"/>
  <c r="AF6" i="11"/>
  <c r="AG6" i="11"/>
  <c r="AH6" i="11"/>
  <c r="AI6" i="11"/>
  <c r="AJ6" i="11"/>
  <c r="AK6" i="11"/>
  <c r="AL6" i="11"/>
  <c r="AM6" i="11"/>
  <c r="AN6" i="11"/>
  <c r="AO6" i="11"/>
  <c r="AP6" i="11"/>
  <c r="AQ6" i="11"/>
  <c r="AR6" i="11"/>
  <c r="AS6" i="11"/>
  <c r="AT6" i="11"/>
  <c r="AU6" i="11"/>
  <c r="AV6" i="11"/>
  <c r="AW6" i="11"/>
  <c r="AX6" i="11"/>
  <c r="C7" i="11"/>
  <c r="D7" i="11"/>
  <c r="E7" i="11"/>
  <c r="F7" i="11"/>
  <c r="G7" i="11"/>
  <c r="H7" i="11"/>
  <c r="I7" i="11"/>
  <c r="J7" i="11"/>
  <c r="K7" i="11"/>
  <c r="L7" i="11"/>
  <c r="M7" i="11"/>
  <c r="N7" i="11"/>
  <c r="O7" i="11"/>
  <c r="P7" i="11"/>
  <c r="Q7" i="11"/>
  <c r="R7" i="11"/>
  <c r="S7" i="11"/>
  <c r="T7" i="11"/>
  <c r="U7" i="11"/>
  <c r="V7" i="11"/>
  <c r="W7" i="11"/>
  <c r="X7" i="11"/>
  <c r="Y7" i="11"/>
  <c r="Z7" i="11"/>
  <c r="AA7" i="11"/>
  <c r="AB7" i="11"/>
  <c r="AC7" i="11"/>
  <c r="AD7" i="11"/>
  <c r="AE7" i="11"/>
  <c r="AF7" i="11"/>
  <c r="AG7" i="11"/>
  <c r="AH7" i="11"/>
  <c r="AI7" i="11"/>
  <c r="AJ7" i="11"/>
  <c r="AK7" i="11"/>
  <c r="AL7" i="11"/>
  <c r="AM7" i="11"/>
  <c r="AN7" i="11"/>
  <c r="AO7" i="11"/>
  <c r="AP7" i="11"/>
  <c r="AQ7" i="11"/>
  <c r="AR7" i="11"/>
  <c r="AS7" i="11"/>
  <c r="AT7" i="11"/>
  <c r="AU7" i="11"/>
  <c r="AV7" i="11"/>
  <c r="AW7" i="11"/>
  <c r="AX7" i="11"/>
  <c r="C8" i="11"/>
  <c r="D8" i="11"/>
  <c r="E8" i="11"/>
  <c r="F8" i="11"/>
  <c r="G8" i="11"/>
  <c r="H8" i="11"/>
  <c r="I8" i="11"/>
  <c r="J8" i="11"/>
  <c r="K8" i="11"/>
  <c r="L8" i="11"/>
  <c r="M8" i="11"/>
  <c r="N8" i="11"/>
  <c r="O8" i="11"/>
  <c r="P8" i="11"/>
  <c r="Q8" i="11"/>
  <c r="R8" i="11"/>
  <c r="S8" i="11"/>
  <c r="T8" i="11"/>
  <c r="U8" i="11"/>
  <c r="V8" i="11"/>
  <c r="W8" i="11"/>
  <c r="X8" i="11"/>
  <c r="Y8" i="11"/>
  <c r="Z8" i="11"/>
  <c r="AA8" i="11"/>
  <c r="AB8" i="11"/>
  <c r="AC8" i="11"/>
  <c r="AD8" i="11"/>
  <c r="AE8" i="11"/>
  <c r="AF8" i="11"/>
  <c r="AG8" i="11"/>
  <c r="AH8" i="11"/>
  <c r="AI8" i="11"/>
  <c r="AJ8" i="11"/>
  <c r="AK8" i="11"/>
  <c r="AL8" i="11"/>
  <c r="AM8" i="11"/>
  <c r="AN8" i="11"/>
  <c r="AO8" i="11"/>
  <c r="AP8" i="11"/>
  <c r="AQ8" i="11"/>
  <c r="AR8" i="11"/>
  <c r="AS8" i="11"/>
  <c r="AT8" i="11"/>
  <c r="AU8" i="11"/>
  <c r="AV8" i="11"/>
  <c r="AW8" i="11"/>
  <c r="AX8" i="11"/>
  <c r="C9" i="11"/>
  <c r="D9" i="11"/>
  <c r="E9" i="11"/>
  <c r="F9" i="11"/>
  <c r="G9" i="11"/>
  <c r="H9" i="11"/>
  <c r="J9" i="11"/>
  <c r="K9" i="11"/>
  <c r="L9" i="11"/>
  <c r="N9" i="11"/>
  <c r="O9" i="11"/>
  <c r="P9" i="11"/>
  <c r="Q9" i="11"/>
  <c r="R9" i="11"/>
  <c r="S9" i="11"/>
  <c r="T9" i="11"/>
  <c r="U9" i="11"/>
  <c r="V9" i="11"/>
  <c r="W9" i="11"/>
  <c r="X9" i="11"/>
  <c r="Y9" i="11"/>
  <c r="Z9" i="11"/>
  <c r="AA9" i="11"/>
  <c r="AB9" i="11"/>
  <c r="AC9" i="11"/>
  <c r="AD9" i="11"/>
  <c r="AE9" i="11"/>
  <c r="AF9" i="11"/>
  <c r="AG9" i="11"/>
  <c r="AH9" i="11"/>
  <c r="AI9" i="11"/>
  <c r="AJ9" i="11"/>
  <c r="AK9" i="11"/>
  <c r="AL9" i="11"/>
  <c r="AM9" i="11"/>
  <c r="AN9" i="11"/>
  <c r="AO9" i="11"/>
  <c r="AP9" i="11"/>
  <c r="AQ9" i="11"/>
  <c r="AR9" i="11"/>
  <c r="AS9" i="11"/>
  <c r="AT9" i="11"/>
  <c r="AU9" i="11"/>
  <c r="AV9" i="11"/>
  <c r="AW9" i="11"/>
  <c r="AX9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AJ10" i="11"/>
  <c r="AK10" i="11"/>
  <c r="AL10" i="11"/>
  <c r="AM10" i="11"/>
  <c r="AN10" i="11"/>
  <c r="AO10" i="11"/>
  <c r="AP10" i="11"/>
  <c r="AQ10" i="11"/>
  <c r="AR10" i="11"/>
  <c r="AS10" i="11"/>
  <c r="AT10" i="11"/>
  <c r="AU10" i="11"/>
  <c r="AV10" i="11"/>
  <c r="AW10" i="11"/>
  <c r="AX10" i="11"/>
  <c r="E11" i="11"/>
  <c r="F11" i="11"/>
  <c r="J11" i="11"/>
  <c r="N11" i="11"/>
  <c r="Q11" i="11"/>
  <c r="R11" i="11"/>
  <c r="U11" i="11"/>
  <c r="V11" i="11"/>
  <c r="Y11" i="11"/>
  <c r="Z11" i="11"/>
  <c r="AC11" i="11"/>
  <c r="AD11" i="11"/>
  <c r="AH11" i="11"/>
  <c r="AK11" i="11"/>
  <c r="AL11" i="11"/>
  <c r="AO11" i="11"/>
  <c r="AP11" i="11"/>
  <c r="AS11" i="11"/>
  <c r="AT11" i="11"/>
  <c r="AW11" i="11"/>
  <c r="C12" i="11"/>
  <c r="E12" i="11"/>
  <c r="F12" i="11"/>
  <c r="K12" i="11"/>
  <c r="N12" i="11"/>
  <c r="O12" i="11"/>
  <c r="Q12" i="11"/>
  <c r="R12" i="11"/>
  <c r="S12" i="11"/>
  <c r="V12" i="11"/>
  <c r="W12" i="11"/>
  <c r="Y12" i="11"/>
  <c r="AA12" i="11"/>
  <c r="AC12" i="11"/>
  <c r="AG12" i="11"/>
  <c r="AH12" i="11"/>
  <c r="AK12" i="11"/>
  <c r="AL12" i="11"/>
  <c r="AM12" i="11"/>
  <c r="AO12" i="11"/>
  <c r="AP12" i="11"/>
  <c r="AQ12" i="11"/>
  <c r="AS12" i="11"/>
  <c r="AT12" i="11"/>
  <c r="AU12" i="11"/>
  <c r="AW12" i="11"/>
  <c r="AX12" i="11"/>
  <c r="E13" i="11"/>
  <c r="F13" i="11"/>
  <c r="H13" i="11"/>
  <c r="K13" i="11"/>
  <c r="L13" i="11"/>
  <c r="N13" i="11"/>
  <c r="O13" i="11"/>
  <c r="P13" i="11"/>
  <c r="Q13" i="11"/>
  <c r="R13" i="11"/>
  <c r="T13" i="11"/>
  <c r="U13" i="11"/>
  <c r="V13" i="11"/>
  <c r="W13" i="11"/>
  <c r="Y13" i="11"/>
  <c r="AA13" i="11"/>
  <c r="AB13" i="11"/>
  <c r="AC13" i="11"/>
  <c r="AF13" i="11"/>
  <c r="AG13" i="11"/>
  <c r="AH13" i="11"/>
  <c r="AK13" i="11"/>
  <c r="AL13" i="11"/>
  <c r="AN13" i="11"/>
  <c r="AO13" i="11"/>
  <c r="AP13" i="11"/>
  <c r="AQ13" i="11"/>
  <c r="AR13" i="11"/>
  <c r="AS13" i="11"/>
  <c r="AT13" i="11"/>
  <c r="AU13" i="11"/>
  <c r="AV13" i="11"/>
  <c r="AW13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AH14" i="11"/>
  <c r="AI14" i="11"/>
  <c r="AJ14" i="11"/>
  <c r="AK14" i="11"/>
  <c r="AL14" i="11"/>
  <c r="AM14" i="11"/>
  <c r="AN14" i="11"/>
  <c r="AO14" i="11"/>
  <c r="AP14" i="11"/>
  <c r="AQ14" i="11"/>
  <c r="AR14" i="11"/>
  <c r="AS14" i="11"/>
  <c r="AT14" i="11"/>
  <c r="AU14" i="11"/>
  <c r="AV14" i="11"/>
  <c r="AW14" i="11"/>
  <c r="AX14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AG15" i="11"/>
  <c r="AH15" i="11"/>
  <c r="AI15" i="11"/>
  <c r="AJ15" i="11"/>
  <c r="AK15" i="11"/>
  <c r="AL15" i="11"/>
  <c r="AM15" i="11"/>
  <c r="AN15" i="11"/>
  <c r="AO15" i="11"/>
  <c r="AP15" i="11"/>
  <c r="AQ15" i="11"/>
  <c r="AR15" i="11"/>
  <c r="AS15" i="11"/>
  <c r="AT15" i="11"/>
  <c r="AU15" i="11"/>
  <c r="AV15" i="11"/>
  <c r="AW15" i="11"/>
  <c r="AX15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R16" i="11"/>
  <c r="AS16" i="11"/>
  <c r="AT16" i="11"/>
  <c r="AU16" i="11"/>
  <c r="AV16" i="11"/>
  <c r="AW16" i="11"/>
  <c r="AX16" i="11"/>
  <c r="C17" i="11"/>
  <c r="D17" i="11"/>
  <c r="F17" i="11"/>
  <c r="G17" i="11"/>
  <c r="H17" i="11"/>
  <c r="J17" i="11"/>
  <c r="K17" i="11"/>
  <c r="L17" i="11"/>
  <c r="N17" i="11"/>
  <c r="O17" i="11"/>
  <c r="P17" i="1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AF17" i="11"/>
  <c r="AG17" i="11"/>
  <c r="AI17" i="11"/>
  <c r="AK17" i="11"/>
  <c r="AN17" i="11"/>
  <c r="AP17" i="11"/>
  <c r="AQ17" i="11"/>
  <c r="AR17" i="11"/>
  <c r="AS17" i="11"/>
  <c r="AT17" i="11"/>
  <c r="AU17" i="11"/>
  <c r="AV17" i="11"/>
  <c r="AW17" i="11"/>
  <c r="AX17" i="11"/>
  <c r="C18" i="11"/>
  <c r="D18" i="11"/>
  <c r="F18" i="11"/>
  <c r="G18" i="11"/>
  <c r="H18" i="11"/>
  <c r="J18" i="11"/>
  <c r="K18" i="11"/>
  <c r="L18" i="11"/>
  <c r="N18" i="11"/>
  <c r="O18" i="11"/>
  <c r="P18" i="11"/>
  <c r="R18" i="11"/>
  <c r="S18" i="11"/>
  <c r="T18" i="11"/>
  <c r="U18" i="11"/>
  <c r="V18" i="11"/>
  <c r="W18" i="11"/>
  <c r="X18" i="11"/>
  <c r="Y18" i="11"/>
  <c r="Z18" i="11"/>
  <c r="AA18" i="11"/>
  <c r="AB18" i="11"/>
  <c r="AD18" i="11"/>
  <c r="AE18" i="11"/>
  <c r="AF18" i="11"/>
  <c r="AG18" i="11"/>
  <c r="AH18" i="11"/>
  <c r="AI18" i="11"/>
  <c r="AJ18" i="11"/>
  <c r="AL18" i="11"/>
  <c r="AM18" i="11"/>
  <c r="AN18" i="11"/>
  <c r="AP18" i="11"/>
  <c r="AR18" i="11"/>
  <c r="AU18" i="11"/>
  <c r="AV18" i="11"/>
  <c r="AX18" i="11"/>
  <c r="C19" i="11"/>
  <c r="D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C19" i="11"/>
  <c r="AD19" i="11"/>
  <c r="AE19" i="11"/>
  <c r="AF19" i="11"/>
  <c r="AH19" i="11"/>
  <c r="AI19" i="11"/>
  <c r="AK19" i="11"/>
  <c r="AL19" i="11"/>
  <c r="AM19" i="11"/>
  <c r="AN19" i="11"/>
  <c r="AO19" i="11"/>
  <c r="AP19" i="11"/>
  <c r="AQ19" i="11"/>
  <c r="AR19" i="11"/>
  <c r="AS19" i="11"/>
  <c r="AT19" i="11"/>
  <c r="AU19" i="11"/>
  <c r="AV19" i="11"/>
  <c r="AW19" i="11"/>
  <c r="AX19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AG20" i="11"/>
  <c r="AH20" i="11"/>
  <c r="AI20" i="11"/>
  <c r="AJ20" i="11"/>
  <c r="AK20" i="11"/>
  <c r="AL20" i="11"/>
  <c r="AM20" i="11"/>
  <c r="AN20" i="11"/>
  <c r="AO20" i="11"/>
  <c r="AP20" i="11"/>
  <c r="AQ20" i="11"/>
  <c r="AR20" i="11"/>
  <c r="AS20" i="11"/>
  <c r="AT20" i="11"/>
  <c r="AU20" i="11"/>
  <c r="AV20" i="11"/>
  <c r="AW20" i="11"/>
  <c r="AX20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Y21" i="11"/>
  <c r="Z21" i="11"/>
  <c r="AA21" i="11"/>
  <c r="AB21" i="11"/>
  <c r="AC21" i="11"/>
  <c r="AD21" i="11"/>
  <c r="AE21" i="11"/>
  <c r="AF21" i="11"/>
  <c r="AG21" i="11"/>
  <c r="AH21" i="11"/>
  <c r="AI21" i="11"/>
  <c r="AJ21" i="11"/>
  <c r="AK21" i="11"/>
  <c r="AL21" i="11"/>
  <c r="AM21" i="11"/>
  <c r="AN21" i="11"/>
  <c r="AO21" i="11"/>
  <c r="AP21" i="11"/>
  <c r="AQ21" i="11"/>
  <c r="AR21" i="11"/>
  <c r="AS21" i="11"/>
  <c r="AT21" i="11"/>
  <c r="AU21" i="11"/>
  <c r="AV21" i="11"/>
  <c r="AX21" i="11"/>
  <c r="C22" i="11"/>
  <c r="D22" i="11"/>
  <c r="E22" i="11"/>
  <c r="G22" i="11"/>
  <c r="K22" i="11"/>
  <c r="M22" i="11"/>
  <c r="O22" i="11"/>
  <c r="Q22" i="11"/>
  <c r="S22" i="11"/>
  <c r="U22" i="11"/>
  <c r="W22" i="11"/>
  <c r="Y22" i="11"/>
  <c r="Z22" i="11"/>
  <c r="AC22" i="11"/>
  <c r="AE22" i="11"/>
  <c r="AG22" i="11"/>
  <c r="AI22" i="11"/>
  <c r="AK22" i="11"/>
  <c r="AM22" i="11"/>
  <c r="AP22" i="11"/>
  <c r="AQ22" i="11"/>
  <c r="AS22" i="11"/>
  <c r="AU22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X23" i="11"/>
  <c r="Y23" i="11"/>
  <c r="Z23" i="11"/>
  <c r="AB23" i="11"/>
  <c r="AC23" i="11"/>
  <c r="AD23" i="11"/>
  <c r="AF23" i="11"/>
  <c r="AG23" i="11"/>
  <c r="AH23" i="11"/>
  <c r="AJ23" i="11"/>
  <c r="AK23" i="11"/>
  <c r="AL23" i="11"/>
  <c r="AN23" i="11"/>
  <c r="AO23" i="11"/>
  <c r="AP23" i="11"/>
  <c r="AR23" i="11"/>
  <c r="AS23" i="11"/>
  <c r="AT23" i="11"/>
  <c r="AV23" i="11"/>
  <c r="AW23" i="11"/>
  <c r="AX23" i="11"/>
  <c r="Y24" i="11"/>
  <c r="Z24" i="11"/>
  <c r="AG24" i="11"/>
  <c r="AK24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AG25" i="11"/>
  <c r="AH25" i="11"/>
  <c r="AI25" i="11"/>
  <c r="AJ25" i="11"/>
  <c r="AK25" i="11"/>
  <c r="AL25" i="11"/>
  <c r="AM25" i="11"/>
  <c r="AN25" i="11"/>
  <c r="AO25" i="11"/>
  <c r="AP25" i="11"/>
  <c r="AQ25" i="11"/>
  <c r="AR25" i="11"/>
  <c r="AS25" i="11"/>
  <c r="AT25" i="11"/>
  <c r="AU25" i="11"/>
  <c r="AV25" i="11"/>
  <c r="AW25" i="11"/>
  <c r="AX25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N26" i="11"/>
  <c r="AO26" i="11"/>
  <c r="AP26" i="11"/>
  <c r="AR26" i="11"/>
  <c r="AS26" i="11"/>
  <c r="AU26" i="11"/>
  <c r="AV26" i="11"/>
  <c r="AW26" i="11"/>
  <c r="AX26" i="11"/>
  <c r="C27" i="11"/>
  <c r="F27" i="11"/>
  <c r="G27" i="11"/>
  <c r="I27" i="11"/>
  <c r="J27" i="11"/>
  <c r="K27" i="11"/>
  <c r="M27" i="11"/>
  <c r="N27" i="11"/>
  <c r="O27" i="11"/>
  <c r="Q27" i="11"/>
  <c r="S27" i="11"/>
  <c r="U27" i="11"/>
  <c r="W27" i="11"/>
  <c r="Y27" i="11"/>
  <c r="AA27" i="11"/>
  <c r="AC27" i="11"/>
  <c r="AE27" i="11"/>
  <c r="AG27" i="11"/>
  <c r="AI27" i="11"/>
  <c r="AK27" i="11"/>
  <c r="AO27" i="11"/>
  <c r="AS27" i="11"/>
  <c r="AU27" i="11"/>
  <c r="S28" i="11"/>
  <c r="W28" i="11"/>
  <c r="X28" i="11"/>
  <c r="Y28" i="11"/>
  <c r="Z28" i="11"/>
  <c r="AA28" i="11"/>
  <c r="AB28" i="11"/>
  <c r="AC28" i="11"/>
  <c r="AK28" i="11"/>
  <c r="AU28" i="11"/>
  <c r="O29" i="11"/>
  <c r="S29" i="11"/>
  <c r="Y29" i="11"/>
  <c r="Z29" i="11"/>
  <c r="AK29" i="11"/>
  <c r="AQ29" i="11"/>
  <c r="AU29" i="11"/>
  <c r="O30" i="11"/>
  <c r="S30" i="11"/>
  <c r="Y30" i="11"/>
  <c r="Z30" i="11"/>
  <c r="AK30" i="11"/>
  <c r="AM30" i="11"/>
  <c r="AU30" i="11"/>
  <c r="G31" i="11"/>
  <c r="S31" i="11"/>
  <c r="W31" i="11"/>
  <c r="Y31" i="11"/>
  <c r="AE31" i="11"/>
  <c r="AK31" i="11"/>
  <c r="AU31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AG32" i="11"/>
  <c r="AH32" i="11"/>
  <c r="AI32" i="11"/>
  <c r="AJ32" i="11"/>
  <c r="AK32" i="11"/>
  <c r="AL32" i="11"/>
  <c r="AM32" i="11"/>
  <c r="AN32" i="11"/>
  <c r="AO32" i="11"/>
  <c r="AP32" i="11"/>
  <c r="AQ32" i="11"/>
  <c r="AR32" i="11"/>
  <c r="AS32" i="11"/>
  <c r="AT32" i="11"/>
  <c r="AU32" i="11"/>
  <c r="AV32" i="11"/>
  <c r="AW32" i="11"/>
  <c r="AX32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Q33" i="11"/>
  <c r="R33" i="11"/>
  <c r="S33" i="11"/>
  <c r="T33" i="11"/>
  <c r="U33" i="11"/>
  <c r="V33" i="11"/>
  <c r="W33" i="11"/>
  <c r="X33" i="11"/>
  <c r="Y33" i="11"/>
  <c r="Z33" i="11"/>
  <c r="AA33" i="11"/>
  <c r="AB33" i="11"/>
  <c r="AC33" i="11"/>
  <c r="AD33" i="11"/>
  <c r="AE33" i="11"/>
  <c r="AF33" i="11"/>
  <c r="AG33" i="11"/>
  <c r="AH33" i="11"/>
  <c r="AI33" i="11"/>
  <c r="AJ33" i="11"/>
  <c r="AK33" i="11"/>
  <c r="AL33" i="11"/>
  <c r="AM33" i="11"/>
  <c r="AN33" i="11"/>
  <c r="AO33" i="11"/>
  <c r="AP33" i="11"/>
  <c r="AQ33" i="11"/>
  <c r="AR33" i="11"/>
  <c r="AS33" i="11"/>
  <c r="AT33" i="11"/>
  <c r="AU33" i="11"/>
  <c r="AV33" i="11"/>
  <c r="AX33" i="11"/>
  <c r="C34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AG34" i="11"/>
  <c r="AH34" i="11"/>
  <c r="AI34" i="11"/>
  <c r="AJ34" i="11"/>
  <c r="AK34" i="11"/>
  <c r="AL34" i="11"/>
  <c r="AM34" i="11"/>
  <c r="AN34" i="11"/>
  <c r="AO34" i="11"/>
  <c r="AP34" i="11"/>
  <c r="AQ34" i="11"/>
  <c r="AR34" i="11"/>
  <c r="AS34" i="11"/>
  <c r="AT34" i="11"/>
  <c r="AU34" i="11"/>
  <c r="AV34" i="11"/>
  <c r="AW34" i="11"/>
  <c r="AX34" i="11"/>
  <c r="C35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T35" i="11"/>
  <c r="U35" i="11"/>
  <c r="V35" i="11"/>
  <c r="W35" i="11"/>
  <c r="X35" i="11"/>
  <c r="Y35" i="11"/>
  <c r="Z35" i="11"/>
  <c r="AA35" i="11"/>
  <c r="AB35" i="11"/>
  <c r="AC35" i="11"/>
  <c r="AD35" i="11"/>
  <c r="AE35" i="11"/>
  <c r="AF35" i="11"/>
  <c r="AG35" i="11"/>
  <c r="AH35" i="11"/>
  <c r="AI35" i="11"/>
  <c r="AJ35" i="11"/>
  <c r="AK35" i="11"/>
  <c r="AL35" i="11"/>
  <c r="AM35" i="11"/>
  <c r="AN35" i="11"/>
  <c r="AO35" i="11"/>
  <c r="AP35" i="11"/>
  <c r="AQ35" i="11"/>
  <c r="AR35" i="11"/>
  <c r="AS35" i="11"/>
  <c r="AT35" i="11"/>
  <c r="AU35" i="11"/>
  <c r="AV35" i="11"/>
  <c r="AW35" i="11"/>
  <c r="AX35" i="11"/>
  <c r="C36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T36" i="11"/>
  <c r="U36" i="11"/>
  <c r="W36" i="11"/>
  <c r="X36" i="11"/>
  <c r="Y36" i="11"/>
  <c r="AA36" i="11"/>
  <c r="AB36" i="11"/>
  <c r="AC36" i="11"/>
  <c r="AE36" i="11"/>
  <c r="AF36" i="11"/>
  <c r="AG36" i="11"/>
  <c r="AH36" i="11"/>
  <c r="AI36" i="11"/>
  <c r="AJ36" i="11"/>
  <c r="AK36" i="11"/>
  <c r="AL36" i="11"/>
  <c r="AM36" i="11"/>
  <c r="AN36" i="11"/>
  <c r="AO36" i="11"/>
  <c r="AP36" i="11"/>
  <c r="AQ36" i="11"/>
  <c r="AR36" i="11"/>
  <c r="AS36" i="11"/>
  <c r="AT36" i="11"/>
  <c r="AU36" i="11"/>
  <c r="AV36" i="11"/>
  <c r="AX36" i="11"/>
  <c r="C37" i="11"/>
  <c r="D37" i="11"/>
  <c r="F37" i="11"/>
  <c r="G37" i="11"/>
  <c r="J37" i="11"/>
  <c r="K37" i="11"/>
  <c r="L37" i="11"/>
  <c r="P37" i="11"/>
  <c r="S37" i="11"/>
  <c r="T37" i="11"/>
  <c r="W37" i="11"/>
  <c r="X37" i="11"/>
  <c r="Z37" i="11"/>
  <c r="AB37" i="11"/>
  <c r="AD37" i="11"/>
  <c r="AE37" i="11"/>
  <c r="AF37" i="11"/>
  <c r="AH37" i="11"/>
  <c r="AJ37" i="11"/>
  <c r="AL37" i="11"/>
  <c r="AM37" i="11"/>
  <c r="AP37" i="11"/>
  <c r="AR37" i="11"/>
  <c r="AU37" i="11"/>
  <c r="AV37" i="11"/>
  <c r="AX37" i="11"/>
  <c r="F38" i="11"/>
  <c r="J38" i="11"/>
  <c r="U38" i="11"/>
  <c r="Y38" i="11"/>
  <c r="Z38" i="11"/>
  <c r="AC38" i="11"/>
  <c r="AG38" i="11"/>
  <c r="AH38" i="11"/>
  <c r="AP38" i="11"/>
  <c r="AX38" i="11"/>
  <c r="U39" i="11"/>
  <c r="Y39" i="11"/>
  <c r="AC39" i="11"/>
  <c r="AG39" i="11"/>
  <c r="C40" i="11"/>
  <c r="D40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U40" i="11"/>
  <c r="V40" i="11"/>
  <c r="W40" i="11"/>
  <c r="X40" i="11"/>
  <c r="Y40" i="11"/>
  <c r="Z40" i="11"/>
  <c r="AA40" i="11"/>
  <c r="AB40" i="11"/>
  <c r="AC40" i="11"/>
  <c r="AD40" i="11"/>
  <c r="AE40" i="11"/>
  <c r="AF40" i="11"/>
  <c r="AG40" i="11"/>
  <c r="AH40" i="11"/>
  <c r="AI40" i="11"/>
  <c r="AJ40" i="11"/>
  <c r="AK40" i="11"/>
  <c r="AL40" i="11"/>
  <c r="AM40" i="11"/>
  <c r="AN40" i="11"/>
  <c r="AO40" i="11"/>
  <c r="AP40" i="11"/>
  <c r="AQ40" i="11"/>
  <c r="AR40" i="11"/>
  <c r="AS40" i="11"/>
  <c r="AT40" i="11"/>
  <c r="AU40" i="11"/>
  <c r="AV40" i="11"/>
  <c r="AW40" i="11"/>
  <c r="AX40" i="11"/>
  <c r="C41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Y41" i="11"/>
  <c r="Z41" i="11"/>
  <c r="AA41" i="11"/>
  <c r="AB41" i="11"/>
  <c r="AC41" i="11"/>
  <c r="AD41" i="11"/>
  <c r="AE41" i="11"/>
  <c r="AF41" i="11"/>
  <c r="AG41" i="11"/>
  <c r="AH41" i="11"/>
  <c r="AI41" i="11"/>
  <c r="AJ41" i="11"/>
  <c r="AK41" i="11"/>
  <c r="AL41" i="11"/>
  <c r="AM41" i="11"/>
  <c r="AN41" i="11"/>
  <c r="AO41" i="11"/>
  <c r="AP41" i="11"/>
  <c r="AQ41" i="11"/>
  <c r="AR41" i="11"/>
  <c r="AS41" i="11"/>
  <c r="AT41" i="11"/>
  <c r="AU41" i="11"/>
  <c r="AV41" i="11"/>
  <c r="AW41" i="11"/>
  <c r="AX41" i="11"/>
  <c r="C42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U42" i="11"/>
  <c r="W42" i="11"/>
  <c r="X42" i="11"/>
  <c r="Y42" i="11"/>
  <c r="AA42" i="11"/>
  <c r="AB42" i="11"/>
  <c r="AC42" i="11"/>
  <c r="AE42" i="11"/>
  <c r="AF42" i="11"/>
  <c r="AG42" i="11"/>
  <c r="AH42" i="11"/>
  <c r="AI42" i="11"/>
  <c r="AJ42" i="11"/>
  <c r="AK42" i="11"/>
  <c r="AL42" i="11"/>
  <c r="AM42" i="11"/>
  <c r="AN42" i="11"/>
  <c r="AO42" i="11"/>
  <c r="AP42" i="11"/>
  <c r="AQ42" i="11"/>
  <c r="AR42" i="11"/>
  <c r="AS42" i="11"/>
  <c r="AT42" i="11"/>
  <c r="AU42" i="11"/>
  <c r="AV42" i="11"/>
  <c r="AX42" i="11"/>
  <c r="C43" i="11"/>
  <c r="D43" i="11"/>
  <c r="E43" i="11"/>
  <c r="G43" i="11"/>
  <c r="H43" i="11"/>
  <c r="I43" i="11"/>
  <c r="J43" i="11"/>
  <c r="K43" i="11"/>
  <c r="L43" i="11"/>
  <c r="N43" i="11"/>
  <c r="O43" i="11"/>
  <c r="P43" i="11"/>
  <c r="Q43" i="11"/>
  <c r="R43" i="11"/>
  <c r="S43" i="11"/>
  <c r="T43" i="11"/>
  <c r="U43" i="11"/>
  <c r="V43" i="11"/>
  <c r="W43" i="11"/>
  <c r="X43" i="11"/>
  <c r="Y43" i="11"/>
  <c r="Z43" i="11"/>
  <c r="AA43" i="11"/>
  <c r="AB43" i="11"/>
  <c r="AC43" i="11"/>
  <c r="AD43" i="11"/>
  <c r="AE43" i="11"/>
  <c r="AF43" i="11"/>
  <c r="AG43" i="11"/>
  <c r="AH43" i="11"/>
  <c r="AI43" i="11"/>
  <c r="AJ43" i="11"/>
  <c r="AK43" i="11"/>
  <c r="AL43" i="11"/>
  <c r="AM43" i="11"/>
  <c r="AN43" i="11"/>
  <c r="AO43" i="11"/>
  <c r="AP43" i="11"/>
  <c r="AQ43" i="11"/>
  <c r="AR43" i="11"/>
  <c r="AS43" i="11"/>
  <c r="AT43" i="11"/>
  <c r="AU43" i="11"/>
  <c r="AV43" i="11"/>
  <c r="AW43" i="11"/>
  <c r="AX43" i="11"/>
  <c r="C46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U46" i="11"/>
  <c r="V46" i="11"/>
  <c r="W46" i="11"/>
  <c r="X46" i="11"/>
  <c r="Y46" i="11"/>
  <c r="Z46" i="11"/>
  <c r="AA46" i="11"/>
  <c r="AB46" i="11"/>
  <c r="AC46" i="11"/>
  <c r="AD46" i="11"/>
  <c r="AE46" i="11"/>
  <c r="AF46" i="11"/>
  <c r="AG46" i="11"/>
  <c r="AH46" i="11"/>
  <c r="AI46" i="11"/>
  <c r="AJ46" i="11"/>
  <c r="AK46" i="11"/>
  <c r="AL46" i="11"/>
  <c r="AM46" i="11"/>
  <c r="AN46" i="11"/>
  <c r="AO46" i="11"/>
  <c r="AP46" i="11"/>
  <c r="AQ46" i="11"/>
  <c r="AR46" i="11"/>
  <c r="AS46" i="11"/>
  <c r="AT46" i="11"/>
  <c r="AU46" i="11"/>
  <c r="AV46" i="11"/>
  <c r="AW46" i="11"/>
  <c r="AX46" i="11"/>
  <c r="C47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U47" i="11"/>
  <c r="V47" i="11"/>
  <c r="W47" i="11"/>
  <c r="X47" i="11"/>
  <c r="Y47" i="11"/>
  <c r="Z47" i="11"/>
  <c r="AA47" i="11"/>
  <c r="AB47" i="11"/>
  <c r="AC47" i="11"/>
  <c r="AD47" i="11"/>
  <c r="AE47" i="11"/>
  <c r="AF47" i="11"/>
  <c r="AG47" i="11"/>
  <c r="AH47" i="11"/>
  <c r="AI47" i="11"/>
  <c r="AJ47" i="11"/>
  <c r="AK47" i="11"/>
  <c r="AL47" i="11"/>
  <c r="AM47" i="11"/>
  <c r="AN47" i="11"/>
  <c r="AO47" i="11"/>
  <c r="AP47" i="11"/>
  <c r="AQ47" i="11"/>
  <c r="AR47" i="11"/>
  <c r="AS47" i="11"/>
  <c r="AT47" i="11"/>
  <c r="AU47" i="11"/>
  <c r="AV47" i="11"/>
  <c r="AW47" i="11"/>
  <c r="AX47" i="11"/>
  <c r="C48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V48" i="11"/>
  <c r="W48" i="11"/>
  <c r="X48" i="11"/>
  <c r="Y48" i="11"/>
  <c r="Z48" i="11"/>
  <c r="AA48" i="11"/>
  <c r="AB48" i="11"/>
  <c r="AC48" i="11"/>
  <c r="AD48" i="11"/>
  <c r="AE48" i="11"/>
  <c r="AF48" i="11"/>
  <c r="AG48" i="11"/>
  <c r="AH48" i="11"/>
  <c r="AI48" i="11"/>
  <c r="AJ48" i="11"/>
  <c r="AK48" i="11"/>
  <c r="AL48" i="11"/>
  <c r="AM48" i="11"/>
  <c r="AN48" i="11"/>
  <c r="AO48" i="11"/>
  <c r="AP48" i="11"/>
  <c r="AQ48" i="11"/>
  <c r="AR48" i="11"/>
  <c r="AS48" i="11"/>
  <c r="AT48" i="11"/>
  <c r="AU48" i="11"/>
  <c r="AV48" i="11"/>
  <c r="AW48" i="11"/>
  <c r="AX48" i="11"/>
  <c r="C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Y49" i="11"/>
  <c r="Z49" i="11"/>
  <c r="AA49" i="11"/>
  <c r="AB49" i="11"/>
  <c r="AC49" i="11"/>
  <c r="AD49" i="11"/>
  <c r="AE49" i="11"/>
  <c r="AF49" i="11"/>
  <c r="AG49" i="11"/>
  <c r="AH49" i="11"/>
  <c r="AI49" i="11"/>
  <c r="AJ49" i="11"/>
  <c r="AK49" i="11"/>
  <c r="AL49" i="11"/>
  <c r="AM49" i="11"/>
  <c r="AN49" i="11"/>
  <c r="AO49" i="11"/>
  <c r="AP49" i="11"/>
  <c r="AQ49" i="11"/>
  <c r="AR49" i="11"/>
  <c r="AS49" i="11"/>
  <c r="AT49" i="11"/>
  <c r="AU49" i="11"/>
  <c r="AV49" i="11"/>
  <c r="AW49" i="11"/>
  <c r="AX49" i="11"/>
  <c r="C50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W50" i="11"/>
  <c r="X50" i="11"/>
  <c r="Y50" i="11"/>
  <c r="Z50" i="11"/>
  <c r="AA50" i="11"/>
  <c r="AB50" i="11"/>
  <c r="AC50" i="11"/>
  <c r="AD50" i="11"/>
  <c r="AE50" i="11"/>
  <c r="AF50" i="11"/>
  <c r="AG50" i="11"/>
  <c r="AH50" i="11"/>
  <c r="AI50" i="11"/>
  <c r="AJ50" i="11"/>
  <c r="AK50" i="11"/>
  <c r="AL50" i="11"/>
  <c r="AM50" i="11"/>
  <c r="AN50" i="11"/>
  <c r="AO50" i="11"/>
  <c r="AP50" i="11"/>
  <c r="AQ50" i="11"/>
  <c r="AR50" i="11"/>
  <c r="AS50" i="11"/>
  <c r="AT50" i="11"/>
  <c r="AU50" i="11"/>
  <c r="AV50" i="11"/>
  <c r="AW50" i="11"/>
  <c r="AX50" i="11"/>
  <c r="C51" i="1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T51" i="11"/>
  <c r="U51" i="11"/>
  <c r="V51" i="11"/>
  <c r="W51" i="11"/>
  <c r="X51" i="11"/>
  <c r="Y51" i="11"/>
  <c r="Z51" i="11"/>
  <c r="AA51" i="11"/>
  <c r="AB51" i="11"/>
  <c r="AC51" i="11"/>
  <c r="AD51" i="11"/>
  <c r="AE51" i="11"/>
  <c r="AF51" i="11"/>
  <c r="AG51" i="11"/>
  <c r="AH51" i="11"/>
  <c r="AI51" i="11"/>
  <c r="AJ51" i="11"/>
  <c r="AK51" i="11"/>
  <c r="AL51" i="11"/>
  <c r="AM51" i="11"/>
  <c r="AN51" i="11"/>
  <c r="AO51" i="11"/>
  <c r="AP51" i="11"/>
  <c r="AQ51" i="11"/>
  <c r="AR51" i="11"/>
  <c r="AS51" i="11"/>
  <c r="AT51" i="11"/>
  <c r="AU51" i="11"/>
  <c r="AV51" i="11"/>
  <c r="AW51" i="11"/>
  <c r="AX51" i="11"/>
  <c r="C52" i="11"/>
  <c r="D52" i="11"/>
  <c r="E52" i="11"/>
  <c r="F52" i="11"/>
  <c r="G52" i="11"/>
  <c r="H52" i="11"/>
  <c r="I52" i="11"/>
  <c r="J52" i="11"/>
  <c r="K52" i="11"/>
  <c r="L52" i="11"/>
  <c r="M52" i="11"/>
  <c r="N52" i="11"/>
  <c r="O52" i="11"/>
  <c r="P52" i="11"/>
  <c r="Q52" i="11"/>
  <c r="R52" i="11"/>
  <c r="S52" i="11"/>
  <c r="T52" i="11"/>
  <c r="U52" i="11"/>
  <c r="V52" i="11"/>
  <c r="W52" i="11"/>
  <c r="X52" i="11"/>
  <c r="Y52" i="11"/>
  <c r="Z52" i="11"/>
  <c r="AA52" i="11"/>
  <c r="AB52" i="11"/>
  <c r="AC52" i="11"/>
  <c r="AD52" i="11"/>
  <c r="AE52" i="11"/>
  <c r="AF52" i="11"/>
  <c r="AG52" i="11"/>
  <c r="AH52" i="11"/>
  <c r="AI52" i="11"/>
  <c r="AJ52" i="11"/>
  <c r="AK52" i="11"/>
  <c r="AL52" i="11"/>
  <c r="AM52" i="11"/>
  <c r="AN52" i="11"/>
  <c r="AO52" i="11"/>
  <c r="AP52" i="11"/>
  <c r="AQ52" i="11"/>
  <c r="AR52" i="11"/>
  <c r="AS52" i="11"/>
  <c r="AT52" i="11"/>
  <c r="AU52" i="11"/>
  <c r="AV52" i="11"/>
  <c r="AW52" i="11"/>
  <c r="AX52" i="11"/>
  <c r="C53" i="11"/>
  <c r="D53" i="11"/>
  <c r="E53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S53" i="11"/>
  <c r="T53" i="11"/>
  <c r="U53" i="11"/>
  <c r="V53" i="11"/>
  <c r="W53" i="11"/>
  <c r="Y53" i="11"/>
  <c r="Z53" i="11"/>
  <c r="AA53" i="11"/>
  <c r="AB53" i="11"/>
  <c r="AC53" i="11"/>
  <c r="AD53" i="11"/>
  <c r="AE53" i="11"/>
  <c r="AF53" i="11"/>
  <c r="AG53" i="11"/>
  <c r="AH53" i="11"/>
  <c r="AI53" i="11"/>
  <c r="AJ53" i="11"/>
  <c r="AK53" i="11"/>
  <c r="AL53" i="11"/>
  <c r="AM53" i="11"/>
  <c r="AO53" i="11"/>
  <c r="AP53" i="11"/>
  <c r="AQ53" i="11"/>
  <c r="AR53" i="11"/>
  <c r="AS53" i="11"/>
  <c r="AT53" i="11"/>
  <c r="AU53" i="11"/>
  <c r="AV53" i="11"/>
  <c r="AW53" i="11"/>
  <c r="AX53" i="11"/>
  <c r="F54" i="11"/>
  <c r="G54" i="11"/>
  <c r="K54" i="11"/>
  <c r="N54" i="11"/>
  <c r="O54" i="11"/>
  <c r="Q54" i="11"/>
  <c r="S54" i="11"/>
  <c r="U54" i="11"/>
  <c r="V54" i="11"/>
  <c r="W54" i="11"/>
  <c r="Y54" i="11"/>
  <c r="Z54" i="11"/>
  <c r="AA54" i="11"/>
  <c r="AB54" i="11"/>
  <c r="AD54" i="11"/>
  <c r="AE54" i="11"/>
  <c r="AG54" i="11"/>
  <c r="AH54" i="11"/>
  <c r="AI54" i="11"/>
  <c r="AJ54" i="11"/>
  <c r="AL54" i="11"/>
  <c r="AM54" i="11"/>
  <c r="AO54" i="11"/>
  <c r="AP54" i="11"/>
  <c r="AQ54" i="11"/>
  <c r="AR54" i="11"/>
  <c r="AT54" i="11"/>
  <c r="AU54" i="11"/>
  <c r="AW54" i="11"/>
  <c r="AX54" i="11"/>
  <c r="D55" i="11"/>
  <c r="F55" i="11"/>
  <c r="G55" i="11"/>
  <c r="H55" i="11"/>
  <c r="J55" i="11"/>
  <c r="K55" i="11"/>
  <c r="L55" i="11"/>
  <c r="N55" i="11"/>
  <c r="O55" i="11"/>
  <c r="Q55" i="11"/>
  <c r="S55" i="11"/>
  <c r="T55" i="11"/>
  <c r="U55" i="11"/>
  <c r="V55" i="11"/>
  <c r="W55" i="11"/>
  <c r="Y55" i="11"/>
  <c r="AA55" i="11"/>
  <c r="AB55" i="11"/>
  <c r="AD55" i="11"/>
  <c r="AG55" i="11"/>
  <c r="AI55" i="11"/>
  <c r="AJ55" i="11"/>
  <c r="AL55" i="11"/>
  <c r="AM55" i="11"/>
  <c r="AO55" i="11"/>
  <c r="AQ55" i="11"/>
  <c r="AR55" i="11"/>
  <c r="AT55" i="11"/>
  <c r="AU55" i="11"/>
  <c r="AW55" i="11"/>
  <c r="C56" i="11"/>
  <c r="D56" i="11"/>
  <c r="E56" i="11"/>
  <c r="F56" i="11"/>
  <c r="G56" i="11"/>
  <c r="H56" i="11"/>
  <c r="I56" i="11"/>
  <c r="J56" i="11"/>
  <c r="K56" i="11"/>
  <c r="L56" i="11"/>
  <c r="M56" i="11"/>
  <c r="N56" i="11"/>
  <c r="O56" i="11"/>
  <c r="P56" i="11"/>
  <c r="Q56" i="11"/>
  <c r="R56" i="11"/>
  <c r="S56" i="11"/>
  <c r="T56" i="11"/>
  <c r="U56" i="11"/>
  <c r="V56" i="11"/>
  <c r="W56" i="11"/>
  <c r="X56" i="11"/>
  <c r="Y56" i="11"/>
  <c r="Z56" i="11"/>
  <c r="AA56" i="11"/>
  <c r="AB56" i="11"/>
  <c r="AC56" i="11"/>
  <c r="AD56" i="11"/>
  <c r="AE56" i="11"/>
  <c r="AF56" i="11"/>
  <c r="AG56" i="11"/>
  <c r="AH56" i="11"/>
  <c r="AI56" i="11"/>
  <c r="AJ56" i="11"/>
  <c r="AK56" i="11"/>
  <c r="AL56" i="11"/>
  <c r="AM56" i="11"/>
  <c r="AN56" i="11"/>
  <c r="AO56" i="11"/>
  <c r="AP56" i="11"/>
  <c r="AQ56" i="11"/>
  <c r="AR56" i="11"/>
  <c r="AS56" i="11"/>
  <c r="AT56" i="11"/>
  <c r="AU56" i="11"/>
  <c r="AV56" i="11"/>
  <c r="AW56" i="11"/>
  <c r="AX56" i="11"/>
  <c r="C57" i="11"/>
  <c r="E57" i="11"/>
  <c r="F57" i="11"/>
  <c r="G57" i="11"/>
  <c r="I57" i="11"/>
  <c r="J57" i="11"/>
  <c r="K57" i="11"/>
  <c r="M57" i="11"/>
  <c r="N57" i="11"/>
  <c r="O57" i="11"/>
  <c r="Q57" i="11"/>
  <c r="R57" i="11"/>
  <c r="S57" i="11"/>
  <c r="U57" i="11"/>
  <c r="V57" i="11"/>
  <c r="W57" i="11"/>
  <c r="Y57" i="11"/>
  <c r="Z57" i="11"/>
  <c r="AA57" i="11"/>
  <c r="AC57" i="11"/>
  <c r="AD57" i="11"/>
  <c r="AE57" i="11"/>
  <c r="AG57" i="11"/>
  <c r="AH57" i="11"/>
  <c r="AI57" i="11"/>
  <c r="AK57" i="11"/>
  <c r="AL57" i="11"/>
  <c r="AM57" i="11"/>
  <c r="AO57" i="11"/>
  <c r="AP57" i="11"/>
  <c r="AQ57" i="11"/>
  <c r="AS57" i="11"/>
  <c r="AT57" i="11"/>
  <c r="AU57" i="11"/>
  <c r="AW57" i="11"/>
  <c r="AX57" i="11"/>
  <c r="C59" i="11"/>
  <c r="D59" i="11"/>
  <c r="E59" i="11"/>
  <c r="F59" i="11"/>
  <c r="G59" i="11"/>
  <c r="H59" i="11"/>
  <c r="I59" i="11"/>
  <c r="J59" i="11"/>
  <c r="K59" i="11"/>
  <c r="L59" i="11"/>
  <c r="M59" i="11"/>
  <c r="N59" i="11"/>
  <c r="O59" i="11"/>
  <c r="P59" i="11"/>
  <c r="Q59" i="11"/>
  <c r="R59" i="11"/>
  <c r="S59" i="11"/>
  <c r="T59" i="11"/>
  <c r="U59" i="11"/>
  <c r="V59" i="11"/>
  <c r="W59" i="11"/>
  <c r="X59" i="11"/>
  <c r="Y59" i="11"/>
  <c r="Z59" i="11"/>
  <c r="AA59" i="11"/>
  <c r="AB59" i="11"/>
  <c r="AC59" i="11"/>
  <c r="AD59" i="11"/>
  <c r="AE59" i="11"/>
  <c r="AF59" i="11"/>
  <c r="AG59" i="11"/>
  <c r="AH59" i="11"/>
  <c r="AI59" i="11"/>
  <c r="AJ59" i="11"/>
  <c r="AK59" i="11"/>
  <c r="AL59" i="11"/>
  <c r="AM59" i="11"/>
  <c r="AN59" i="11"/>
  <c r="AO59" i="11"/>
  <c r="AP59" i="11"/>
  <c r="AQ59" i="11"/>
  <c r="AR59" i="11"/>
  <c r="AS59" i="11"/>
  <c r="AT59" i="11"/>
  <c r="AU59" i="11"/>
  <c r="AV59" i="11"/>
  <c r="AW59" i="11"/>
  <c r="AX59" i="11"/>
  <c r="C61" i="11"/>
  <c r="D61" i="11"/>
  <c r="E61" i="11"/>
  <c r="G61" i="11"/>
  <c r="K61" i="11"/>
  <c r="O61" i="11"/>
  <c r="S61" i="11"/>
  <c r="W61" i="11"/>
  <c r="Y61" i="11"/>
  <c r="Z61" i="11"/>
  <c r="AE61" i="11"/>
  <c r="AG61" i="11"/>
  <c r="AK61" i="11"/>
  <c r="AM61" i="11"/>
  <c r="AP61" i="11"/>
  <c r="AQ61" i="11"/>
  <c r="AU61" i="11"/>
  <c r="C62" i="11"/>
  <c r="D62" i="11"/>
  <c r="E62" i="11"/>
  <c r="G62" i="11"/>
  <c r="K62" i="11"/>
  <c r="O62" i="11"/>
  <c r="S62" i="11"/>
  <c r="T62" i="11"/>
  <c r="W62" i="11"/>
  <c r="Y62" i="11"/>
  <c r="Z62" i="11"/>
  <c r="AE62" i="11"/>
  <c r="AG62" i="11"/>
  <c r="AI62" i="11"/>
  <c r="AK62" i="11"/>
  <c r="AM62" i="11"/>
  <c r="AQ62" i="11"/>
  <c r="AU62" i="11"/>
  <c r="D63" i="11"/>
  <c r="G63" i="11"/>
  <c r="H63" i="11"/>
  <c r="K63" i="11"/>
  <c r="L63" i="11"/>
  <c r="O63" i="11"/>
  <c r="T63" i="11"/>
  <c r="W63" i="11"/>
  <c r="X63" i="11"/>
  <c r="Y63" i="11"/>
  <c r="AA63" i="11"/>
  <c r="AE63" i="11"/>
  <c r="AF63" i="11"/>
  <c r="AI63" i="11"/>
  <c r="AM63" i="11"/>
  <c r="AN63" i="11"/>
  <c r="AO63" i="11"/>
  <c r="AQ63" i="11"/>
  <c r="AR63" i="11"/>
  <c r="AU63" i="11"/>
  <c r="AV63" i="11"/>
  <c r="E64" i="11"/>
  <c r="H64" i="11"/>
  <c r="I64" i="11"/>
  <c r="J64" i="11"/>
  <c r="L64" i="11"/>
  <c r="M64" i="11"/>
  <c r="N64" i="11"/>
  <c r="P64" i="11"/>
  <c r="Q64" i="11"/>
  <c r="T64" i="11"/>
  <c r="U64" i="11"/>
  <c r="V64" i="11"/>
  <c r="X64" i="11"/>
  <c r="Z64" i="11"/>
  <c r="AB64" i="11"/>
  <c r="AD64" i="11"/>
  <c r="AG64" i="11"/>
  <c r="AH64" i="11"/>
  <c r="AK64" i="11"/>
  <c r="AL64" i="11"/>
  <c r="AN64" i="11"/>
  <c r="AO64" i="11"/>
  <c r="AP64" i="11"/>
  <c r="AR64" i="11"/>
  <c r="AS64" i="11"/>
  <c r="AT64" i="11"/>
  <c r="AV64" i="11"/>
  <c r="AW64" i="11"/>
  <c r="C65" i="11"/>
  <c r="AZ65" i="11"/>
  <c r="F65" i="11"/>
  <c r="G65" i="11"/>
  <c r="J65" i="11"/>
  <c r="N65" i="11"/>
  <c r="O65" i="11"/>
  <c r="V65" i="11"/>
  <c r="W65" i="11"/>
  <c r="X65" i="11"/>
  <c r="Z65" i="11"/>
  <c r="AA65" i="11"/>
  <c r="AE65" i="11"/>
  <c r="AH65" i="11"/>
  <c r="AI65" i="11"/>
  <c r="AM65" i="11"/>
  <c r="AN65" i="11"/>
  <c r="AQ65" i="11"/>
  <c r="AU65" i="11"/>
  <c r="AX65" i="11"/>
  <c r="C66" i="11"/>
  <c r="D66" i="11"/>
  <c r="F66" i="11"/>
  <c r="G66" i="11"/>
  <c r="H66" i="11"/>
  <c r="J66" i="11"/>
  <c r="K66" i="11"/>
  <c r="L66" i="11"/>
  <c r="N66" i="11"/>
  <c r="O66" i="11"/>
  <c r="P66" i="11"/>
  <c r="R66" i="11"/>
  <c r="S66" i="11"/>
  <c r="V66" i="11"/>
  <c r="X66" i="11"/>
  <c r="Z66" i="11"/>
  <c r="AA66" i="11"/>
  <c r="AB66" i="11"/>
  <c r="AE66" i="11"/>
  <c r="AF66" i="11"/>
  <c r="AI66" i="11"/>
  <c r="AJ66" i="11"/>
  <c r="AL66" i="11"/>
  <c r="AM66" i="11"/>
  <c r="AP66" i="11"/>
  <c r="AQ66" i="11"/>
  <c r="AT66" i="11"/>
  <c r="AU66" i="11"/>
  <c r="AV66" i="11"/>
  <c r="AX66" i="11"/>
  <c r="AZ66" i="11"/>
  <c r="D67" i="11"/>
  <c r="E67" i="11"/>
  <c r="G67" i="11"/>
  <c r="H67" i="11"/>
  <c r="L67" i="11"/>
  <c r="M67" i="11"/>
  <c r="P67" i="11"/>
  <c r="Q67" i="11"/>
  <c r="T67" i="11"/>
  <c r="U67" i="11"/>
  <c r="X67" i="11"/>
  <c r="Y67" i="11"/>
  <c r="AB67" i="11"/>
  <c r="AC67" i="11"/>
  <c r="AF67" i="11"/>
  <c r="AG67" i="11"/>
  <c r="AJ67" i="11"/>
  <c r="AK67" i="11"/>
  <c r="AN67" i="11"/>
  <c r="AO67" i="11"/>
  <c r="AR67" i="11"/>
  <c r="AV67" i="11"/>
  <c r="AW67" i="11"/>
  <c r="C68" i="11"/>
  <c r="AZ68" i="11"/>
  <c r="F68" i="11"/>
  <c r="H68" i="11"/>
  <c r="J68" i="11"/>
  <c r="L68" i="11"/>
  <c r="N68" i="11"/>
  <c r="P68" i="11"/>
  <c r="Q68" i="11"/>
  <c r="R68" i="11"/>
  <c r="T68" i="11"/>
  <c r="V68" i="11"/>
  <c r="X68" i="11"/>
  <c r="Z68" i="11"/>
  <c r="AB68" i="11"/>
  <c r="AD68" i="11"/>
  <c r="AF68" i="11"/>
  <c r="AG68" i="11"/>
  <c r="AH68" i="11"/>
  <c r="AJ68" i="11"/>
  <c r="AM68" i="11"/>
  <c r="AN68" i="11"/>
  <c r="AQ68" i="11"/>
  <c r="AR68" i="11"/>
  <c r="AU68" i="11"/>
  <c r="AV68" i="11"/>
  <c r="AW68" i="11"/>
  <c r="C69" i="11"/>
  <c r="E70" i="11"/>
  <c r="F70" i="11"/>
  <c r="H70" i="11"/>
  <c r="I70" i="11"/>
  <c r="J70" i="11"/>
  <c r="L70" i="11"/>
  <c r="M70" i="11"/>
  <c r="N70" i="11"/>
  <c r="P70" i="11"/>
  <c r="Q70" i="11"/>
  <c r="T70" i="11"/>
  <c r="U70" i="11"/>
  <c r="X70" i="11"/>
  <c r="Z70" i="11"/>
  <c r="AB70" i="11"/>
  <c r="AF70" i="11"/>
  <c r="AG70" i="11"/>
  <c r="AH70" i="11"/>
  <c r="AK70" i="11"/>
  <c r="AL70" i="11"/>
  <c r="AN70" i="11"/>
  <c r="AO70" i="11"/>
  <c r="AP70" i="11"/>
  <c r="AR70" i="11"/>
  <c r="AS70" i="11"/>
  <c r="AT70" i="11"/>
  <c r="AV70" i="11"/>
  <c r="AW70" i="11"/>
  <c r="AY70" i="11"/>
  <c r="A5" i="29"/>
  <c r="A5" i="20"/>
  <c r="C7" i="20"/>
  <c r="D7" i="20"/>
  <c r="E7" i="20"/>
  <c r="F7" i="20"/>
  <c r="G7" i="20"/>
  <c r="H7" i="20"/>
  <c r="I7" i="20"/>
  <c r="J7" i="20"/>
  <c r="K7" i="20"/>
  <c r="L7" i="20"/>
  <c r="M7" i="20"/>
  <c r="N7" i="20"/>
  <c r="O7" i="20"/>
  <c r="P7" i="20"/>
  <c r="Q7" i="20"/>
  <c r="R7" i="20"/>
  <c r="S7" i="20"/>
  <c r="T7" i="20"/>
  <c r="U7" i="20"/>
  <c r="V7" i="20"/>
  <c r="W7" i="20"/>
  <c r="X7" i="20"/>
  <c r="Y7" i="20"/>
  <c r="Z7" i="20"/>
  <c r="AA7" i="20"/>
  <c r="AB7" i="20"/>
  <c r="AC7" i="20"/>
  <c r="AD7" i="20"/>
  <c r="AE7" i="20"/>
  <c r="AF7" i="20"/>
  <c r="AG7" i="20"/>
  <c r="AH7" i="20"/>
  <c r="AI7" i="20"/>
  <c r="AJ7" i="20"/>
  <c r="AK7" i="20"/>
  <c r="AL7" i="20"/>
  <c r="AM7" i="20"/>
  <c r="AN7" i="20"/>
  <c r="AO7" i="20"/>
  <c r="AP7" i="20"/>
  <c r="AQ7" i="20"/>
  <c r="AR7" i="20"/>
  <c r="AS7" i="20"/>
  <c r="AT7" i="20"/>
  <c r="AU7" i="20"/>
  <c r="C9" i="20"/>
  <c r="C9" i="29" s="1"/>
  <c r="D9" i="20"/>
  <c r="D9" i="29" s="1"/>
  <c r="E9" i="20"/>
  <c r="E9" i="29" s="1"/>
  <c r="F9" i="20"/>
  <c r="C24" i="29" s="1"/>
  <c r="G9" i="20"/>
  <c r="D24" i="29" s="1"/>
  <c r="H9" i="20"/>
  <c r="E24" i="29" s="1"/>
  <c r="I9" i="20"/>
  <c r="C40" i="29" s="1"/>
  <c r="J9" i="20"/>
  <c r="D40" i="29" s="1"/>
  <c r="K9" i="20"/>
  <c r="E40" i="29" s="1"/>
  <c r="L9" i="20"/>
  <c r="F9" i="29" s="1"/>
  <c r="M9" i="20"/>
  <c r="G9" i="29" s="1"/>
  <c r="N9" i="20"/>
  <c r="H9" i="29" s="1"/>
  <c r="O9" i="20"/>
  <c r="I9" i="29" s="1"/>
  <c r="P9" i="20"/>
  <c r="J9" i="29" s="1"/>
  <c r="Q9" i="20"/>
  <c r="K9" i="29" s="1"/>
  <c r="R9" i="20"/>
  <c r="F24" i="29" s="1"/>
  <c r="S9" i="20"/>
  <c r="G24" i="29" s="1"/>
  <c r="T9" i="20"/>
  <c r="H24" i="29" s="1"/>
  <c r="U9" i="20"/>
  <c r="I24" i="29" s="1"/>
  <c r="V9" i="20"/>
  <c r="J24" i="29" s="1"/>
  <c r="W9" i="20"/>
  <c r="K24" i="29" s="1"/>
  <c r="X9" i="20"/>
  <c r="F40" i="29" s="1"/>
  <c r="Y9" i="20"/>
  <c r="G40" i="29" s="1"/>
  <c r="Z9" i="20"/>
  <c r="H40" i="29" s="1"/>
  <c r="AA9" i="20"/>
  <c r="I40" i="29" s="1"/>
  <c r="AB9" i="20"/>
  <c r="J40" i="29" s="1"/>
  <c r="AC9" i="20"/>
  <c r="K40" i="29" s="1"/>
  <c r="AD9" i="20"/>
  <c r="C56" i="29" s="1"/>
  <c r="AE9" i="20"/>
  <c r="D56" i="29" s="1"/>
  <c r="AF9" i="20"/>
  <c r="E56" i="29" s="1"/>
  <c r="AG9" i="20"/>
  <c r="F56" i="29" s="1"/>
  <c r="AH9" i="20"/>
  <c r="G56" i="29" s="1"/>
  <c r="AI9" i="20"/>
  <c r="H56" i="29" s="1"/>
  <c r="AJ9" i="20"/>
  <c r="I56" i="29" s="1"/>
  <c r="AK9" i="20"/>
  <c r="J56" i="29" s="1"/>
  <c r="AL9" i="20"/>
  <c r="K56" i="29" s="1"/>
  <c r="AM9" i="20"/>
  <c r="C77" i="29" s="1"/>
  <c r="AN9" i="20"/>
  <c r="D77" i="29" s="1"/>
  <c r="AO9" i="20"/>
  <c r="E77" i="29" s="1"/>
  <c r="AP9" i="20"/>
  <c r="F77" i="29" s="1"/>
  <c r="AQ9" i="20"/>
  <c r="G77" i="29" s="1"/>
  <c r="AR9" i="20"/>
  <c r="H77" i="29" s="1"/>
  <c r="AS9" i="20"/>
  <c r="I77" i="29" s="1"/>
  <c r="AT9" i="20"/>
  <c r="J77" i="29" s="1"/>
  <c r="AU9" i="20"/>
  <c r="K77" i="29" s="1"/>
  <c r="C10" i="20"/>
  <c r="C10" i="29" s="1"/>
  <c r="D10" i="20"/>
  <c r="D10" i="29" s="1"/>
  <c r="E10" i="20"/>
  <c r="E10" i="29" s="1"/>
  <c r="F10" i="20"/>
  <c r="C25" i="29" s="1"/>
  <c r="G10" i="20"/>
  <c r="D25" i="29" s="1"/>
  <c r="H10" i="20"/>
  <c r="E25" i="29" s="1"/>
  <c r="I10" i="20"/>
  <c r="C41" i="29" s="1"/>
  <c r="J10" i="20"/>
  <c r="D41" i="29" s="1"/>
  <c r="K10" i="20"/>
  <c r="E41" i="29" s="1"/>
  <c r="L10" i="20"/>
  <c r="F10" i="29" s="1"/>
  <c r="M10" i="20"/>
  <c r="G10" i="29" s="1"/>
  <c r="N10" i="20"/>
  <c r="H10" i="29" s="1"/>
  <c r="O10" i="20"/>
  <c r="I10" i="29" s="1"/>
  <c r="P10" i="20"/>
  <c r="J10" i="29" s="1"/>
  <c r="Q10" i="20"/>
  <c r="K10" i="29" s="1"/>
  <c r="R10" i="20"/>
  <c r="F25" i="29" s="1"/>
  <c r="S10" i="20"/>
  <c r="G25" i="29" s="1"/>
  <c r="T10" i="20"/>
  <c r="H25" i="29" s="1"/>
  <c r="U10" i="20"/>
  <c r="I25" i="29" s="1"/>
  <c r="V10" i="20"/>
  <c r="J25" i="29" s="1"/>
  <c r="W10" i="20"/>
  <c r="K25" i="29" s="1"/>
  <c r="X10" i="20"/>
  <c r="F41" i="29" s="1"/>
  <c r="Y10" i="20"/>
  <c r="G41" i="29" s="1"/>
  <c r="Z10" i="20"/>
  <c r="H41" i="29" s="1"/>
  <c r="AA10" i="20"/>
  <c r="I41" i="29" s="1"/>
  <c r="AB10" i="20"/>
  <c r="J41" i="29" s="1"/>
  <c r="AC10" i="20"/>
  <c r="K41" i="29" s="1"/>
  <c r="AD10" i="20"/>
  <c r="C57" i="29" s="1"/>
  <c r="AE10" i="20"/>
  <c r="D57" i="29" s="1"/>
  <c r="AF10" i="20"/>
  <c r="E57" i="29" s="1"/>
  <c r="AG10" i="20"/>
  <c r="F57" i="29" s="1"/>
  <c r="AH10" i="20"/>
  <c r="G57" i="29" s="1"/>
  <c r="AI10" i="20"/>
  <c r="H57" i="29" s="1"/>
  <c r="AJ10" i="20"/>
  <c r="I57" i="29" s="1"/>
  <c r="AK10" i="20"/>
  <c r="J57" i="29" s="1"/>
  <c r="AL10" i="20"/>
  <c r="K57" i="29" s="1"/>
  <c r="AM10" i="20"/>
  <c r="C78" i="29" s="1"/>
  <c r="AN10" i="20"/>
  <c r="D78" i="29" s="1"/>
  <c r="AO10" i="20"/>
  <c r="E78" i="29" s="1"/>
  <c r="AP10" i="20"/>
  <c r="F78" i="29" s="1"/>
  <c r="AQ10" i="20"/>
  <c r="G78" i="29" s="1"/>
  <c r="AR10" i="20"/>
  <c r="H78" i="29" s="1"/>
  <c r="AS10" i="20"/>
  <c r="I78" i="29" s="1"/>
  <c r="AT10" i="20"/>
  <c r="J78" i="29" s="1"/>
  <c r="AU10" i="20"/>
  <c r="K78" i="29" s="1"/>
  <c r="C11" i="20"/>
  <c r="C11" i="29" s="1"/>
  <c r="D11" i="20"/>
  <c r="D11" i="29" s="1"/>
  <c r="E11" i="20"/>
  <c r="E11" i="29" s="1"/>
  <c r="F11" i="20"/>
  <c r="C26" i="29" s="1"/>
  <c r="G11" i="20"/>
  <c r="D26" i="29" s="1"/>
  <c r="H11" i="20"/>
  <c r="E26" i="29" s="1"/>
  <c r="I11" i="20"/>
  <c r="C42" i="29" s="1"/>
  <c r="J11" i="20"/>
  <c r="D42" i="29" s="1"/>
  <c r="K11" i="20"/>
  <c r="E42" i="29" s="1"/>
  <c r="L11" i="20"/>
  <c r="F11" i="29" s="1"/>
  <c r="M11" i="20"/>
  <c r="G11" i="29" s="1"/>
  <c r="N11" i="20"/>
  <c r="H11" i="29" s="1"/>
  <c r="O11" i="20"/>
  <c r="I11" i="29" s="1"/>
  <c r="P11" i="20"/>
  <c r="J11" i="29" s="1"/>
  <c r="Q11" i="20"/>
  <c r="K11" i="29" s="1"/>
  <c r="R11" i="20"/>
  <c r="F26" i="29" s="1"/>
  <c r="S11" i="20"/>
  <c r="G26" i="29" s="1"/>
  <c r="T11" i="20"/>
  <c r="H26" i="29" s="1"/>
  <c r="U11" i="20"/>
  <c r="I26" i="29" s="1"/>
  <c r="V11" i="20"/>
  <c r="J26" i="29" s="1"/>
  <c r="W11" i="20"/>
  <c r="K26" i="29" s="1"/>
  <c r="X11" i="20"/>
  <c r="F42" i="29" s="1"/>
  <c r="Y11" i="20"/>
  <c r="G42" i="29" s="1"/>
  <c r="Z11" i="20"/>
  <c r="H42" i="29" s="1"/>
  <c r="AA11" i="20"/>
  <c r="I42" i="29" s="1"/>
  <c r="AB11" i="20"/>
  <c r="J42" i="29" s="1"/>
  <c r="AC11" i="20"/>
  <c r="K42" i="29" s="1"/>
  <c r="AD11" i="20"/>
  <c r="C58" i="29" s="1"/>
  <c r="AE11" i="20"/>
  <c r="D58" i="29" s="1"/>
  <c r="AF11" i="20"/>
  <c r="E58" i="29" s="1"/>
  <c r="AG11" i="20"/>
  <c r="F58" i="29" s="1"/>
  <c r="AH11" i="20"/>
  <c r="G58" i="29" s="1"/>
  <c r="AI11" i="20"/>
  <c r="H58" i="29" s="1"/>
  <c r="AJ11" i="20"/>
  <c r="I58" i="29" s="1"/>
  <c r="AK11" i="20"/>
  <c r="J58" i="29" s="1"/>
  <c r="AL11" i="20"/>
  <c r="K58" i="29" s="1"/>
  <c r="AM11" i="20"/>
  <c r="C79" i="29" s="1"/>
  <c r="AN11" i="20"/>
  <c r="D79" i="29" s="1"/>
  <c r="AO11" i="20"/>
  <c r="E79" i="29" s="1"/>
  <c r="AP11" i="20"/>
  <c r="F79" i="29" s="1"/>
  <c r="AQ11" i="20"/>
  <c r="G79" i="29" s="1"/>
  <c r="AR11" i="20"/>
  <c r="H79" i="29" s="1"/>
  <c r="AS11" i="20"/>
  <c r="I79" i="29" s="1"/>
  <c r="AT11" i="20"/>
  <c r="J79" i="29" s="1"/>
  <c r="AU11" i="20"/>
  <c r="K79" i="29" s="1"/>
  <c r="C12" i="20"/>
  <c r="C12" i="29" s="1"/>
  <c r="D12" i="20"/>
  <c r="D12" i="29" s="1"/>
  <c r="E12" i="20"/>
  <c r="E12" i="29" s="1"/>
  <c r="F12" i="20"/>
  <c r="C27" i="29" s="1"/>
  <c r="G12" i="20"/>
  <c r="D27" i="29" s="1"/>
  <c r="H12" i="20"/>
  <c r="E27" i="29" s="1"/>
  <c r="I12" i="20"/>
  <c r="C43" i="29" s="1"/>
  <c r="J12" i="20"/>
  <c r="D43" i="29" s="1"/>
  <c r="K12" i="20"/>
  <c r="E43" i="29" s="1"/>
  <c r="L12" i="20"/>
  <c r="F12" i="29" s="1"/>
  <c r="M12" i="20"/>
  <c r="G12" i="29" s="1"/>
  <c r="N12" i="20"/>
  <c r="H12" i="29" s="1"/>
  <c r="O12" i="20"/>
  <c r="I12" i="29" s="1"/>
  <c r="P12" i="20"/>
  <c r="J12" i="29" s="1"/>
  <c r="Q12" i="20"/>
  <c r="K12" i="29" s="1"/>
  <c r="R12" i="20"/>
  <c r="F27" i="29" s="1"/>
  <c r="S12" i="20"/>
  <c r="G27" i="29" s="1"/>
  <c r="T12" i="20"/>
  <c r="H27" i="29" s="1"/>
  <c r="U12" i="20"/>
  <c r="I27" i="29" s="1"/>
  <c r="V12" i="20"/>
  <c r="J27" i="29" s="1"/>
  <c r="W12" i="20"/>
  <c r="K27" i="29" s="1"/>
  <c r="X12" i="20"/>
  <c r="F43" i="29" s="1"/>
  <c r="Y12" i="20"/>
  <c r="G43" i="29" s="1"/>
  <c r="Z12" i="20"/>
  <c r="H43" i="29" s="1"/>
  <c r="AA12" i="20"/>
  <c r="I43" i="29" s="1"/>
  <c r="AB12" i="20"/>
  <c r="J43" i="29" s="1"/>
  <c r="AC12" i="20"/>
  <c r="K43" i="29" s="1"/>
  <c r="AD12" i="20"/>
  <c r="C59" i="29" s="1"/>
  <c r="AE12" i="20"/>
  <c r="D59" i="29" s="1"/>
  <c r="AF12" i="20"/>
  <c r="E59" i="29" s="1"/>
  <c r="AG12" i="20"/>
  <c r="F59" i="29" s="1"/>
  <c r="AH12" i="20"/>
  <c r="G59" i="29" s="1"/>
  <c r="AI12" i="20"/>
  <c r="H59" i="29" s="1"/>
  <c r="AJ12" i="20"/>
  <c r="I59" i="29" s="1"/>
  <c r="AK12" i="20"/>
  <c r="J59" i="29" s="1"/>
  <c r="AL12" i="20"/>
  <c r="K59" i="29" s="1"/>
  <c r="AM12" i="20"/>
  <c r="C80" i="29" s="1"/>
  <c r="AN12" i="20"/>
  <c r="D80" i="29" s="1"/>
  <c r="AO12" i="20"/>
  <c r="E80" i="29" s="1"/>
  <c r="AP12" i="20"/>
  <c r="F80" i="29" s="1"/>
  <c r="AQ12" i="20"/>
  <c r="G80" i="29" s="1"/>
  <c r="AR12" i="20"/>
  <c r="H80" i="29" s="1"/>
  <c r="AS12" i="20"/>
  <c r="I80" i="29" s="1"/>
  <c r="AT12" i="20"/>
  <c r="J80" i="29" s="1"/>
  <c r="AU12" i="20"/>
  <c r="K80" i="29" s="1"/>
  <c r="C13" i="20"/>
  <c r="D13" i="20"/>
  <c r="D13" i="29" s="1"/>
  <c r="E13" i="20"/>
  <c r="E13" i="29" s="1"/>
  <c r="F13" i="20"/>
  <c r="C28" i="29" s="1"/>
  <c r="G13" i="20"/>
  <c r="D28" i="29" s="1"/>
  <c r="H13" i="20"/>
  <c r="E28" i="29" s="1"/>
  <c r="I13" i="20"/>
  <c r="C44" i="29" s="1"/>
  <c r="J13" i="20"/>
  <c r="D44" i="29" s="1"/>
  <c r="K13" i="20"/>
  <c r="E44" i="29" s="1"/>
  <c r="L13" i="20"/>
  <c r="F13" i="29" s="1"/>
  <c r="M13" i="20"/>
  <c r="G13" i="29" s="1"/>
  <c r="N13" i="20"/>
  <c r="H13" i="29" s="1"/>
  <c r="O13" i="20"/>
  <c r="I13" i="29" s="1"/>
  <c r="P13" i="20"/>
  <c r="J13" i="29" s="1"/>
  <c r="Q13" i="20"/>
  <c r="K13" i="29" s="1"/>
  <c r="R13" i="20"/>
  <c r="F28" i="29" s="1"/>
  <c r="S13" i="20"/>
  <c r="G28" i="29" s="1"/>
  <c r="T13" i="20"/>
  <c r="H28" i="29" s="1"/>
  <c r="U13" i="20"/>
  <c r="I28" i="29" s="1"/>
  <c r="V13" i="20"/>
  <c r="J28" i="29" s="1"/>
  <c r="W13" i="20"/>
  <c r="K28" i="29" s="1"/>
  <c r="X13" i="20"/>
  <c r="F44" i="29" s="1"/>
  <c r="Y13" i="20"/>
  <c r="G44" i="29" s="1"/>
  <c r="Z13" i="20"/>
  <c r="H44" i="29" s="1"/>
  <c r="AA13" i="20"/>
  <c r="I44" i="29" s="1"/>
  <c r="AB13" i="20"/>
  <c r="J44" i="29" s="1"/>
  <c r="AC13" i="20"/>
  <c r="K44" i="29" s="1"/>
  <c r="AD13" i="20"/>
  <c r="C60" i="29" s="1"/>
  <c r="AE13" i="20"/>
  <c r="D60" i="29" s="1"/>
  <c r="AF13" i="20"/>
  <c r="E60" i="29" s="1"/>
  <c r="AG13" i="20"/>
  <c r="F60" i="29" s="1"/>
  <c r="AH13" i="20"/>
  <c r="G60" i="29" s="1"/>
  <c r="AI13" i="20"/>
  <c r="H60" i="29" s="1"/>
  <c r="AJ13" i="20"/>
  <c r="I60" i="29" s="1"/>
  <c r="AK13" i="20"/>
  <c r="J60" i="29" s="1"/>
  <c r="AL13" i="20"/>
  <c r="K60" i="29" s="1"/>
  <c r="AM13" i="20"/>
  <c r="C81" i="29" s="1"/>
  <c r="AN13" i="20"/>
  <c r="D81" i="29" s="1"/>
  <c r="AO13" i="20"/>
  <c r="E81" i="29" s="1"/>
  <c r="AP13" i="20"/>
  <c r="F81" i="29" s="1"/>
  <c r="AQ13" i="20"/>
  <c r="G81" i="29" s="1"/>
  <c r="AR13" i="20"/>
  <c r="H81" i="29" s="1"/>
  <c r="AS13" i="20"/>
  <c r="I81" i="29" s="1"/>
  <c r="AT13" i="20"/>
  <c r="J81" i="29" s="1"/>
  <c r="AU13" i="20"/>
  <c r="K81" i="29" s="1"/>
  <c r="C14" i="20"/>
  <c r="C14" i="29" s="1"/>
  <c r="D14" i="20"/>
  <c r="D14" i="29" s="1"/>
  <c r="E14" i="20"/>
  <c r="E14" i="29" s="1"/>
  <c r="F14" i="20"/>
  <c r="C29" i="29" s="1"/>
  <c r="G14" i="20"/>
  <c r="D29" i="29" s="1"/>
  <c r="H14" i="20"/>
  <c r="E29" i="29" s="1"/>
  <c r="I14" i="20"/>
  <c r="C45" i="29" s="1"/>
  <c r="J14" i="20"/>
  <c r="D45" i="29" s="1"/>
  <c r="K14" i="20"/>
  <c r="E45" i="29" s="1"/>
  <c r="L14" i="20"/>
  <c r="F14" i="29" s="1"/>
  <c r="M14" i="20"/>
  <c r="G14" i="29" s="1"/>
  <c r="N14" i="20"/>
  <c r="H14" i="29" s="1"/>
  <c r="O14" i="20"/>
  <c r="I14" i="29" s="1"/>
  <c r="P14" i="20"/>
  <c r="J14" i="29" s="1"/>
  <c r="Q14" i="20"/>
  <c r="K14" i="29" s="1"/>
  <c r="R14" i="20"/>
  <c r="F29" i="29" s="1"/>
  <c r="S14" i="20"/>
  <c r="G29" i="29" s="1"/>
  <c r="T14" i="20"/>
  <c r="H29" i="29" s="1"/>
  <c r="U14" i="20"/>
  <c r="I29" i="29" s="1"/>
  <c r="V14" i="20"/>
  <c r="J29" i="29" s="1"/>
  <c r="W14" i="20"/>
  <c r="K29" i="29" s="1"/>
  <c r="X14" i="20"/>
  <c r="F45" i="29" s="1"/>
  <c r="Y14" i="20"/>
  <c r="G45" i="29" s="1"/>
  <c r="Z14" i="20"/>
  <c r="H45" i="29" s="1"/>
  <c r="AA14" i="20"/>
  <c r="I45" i="29" s="1"/>
  <c r="AB14" i="20"/>
  <c r="J45" i="29" s="1"/>
  <c r="AC14" i="20"/>
  <c r="K45" i="29" s="1"/>
  <c r="AD14" i="20"/>
  <c r="C61" i="29" s="1"/>
  <c r="AE14" i="20"/>
  <c r="D61" i="29" s="1"/>
  <c r="AF14" i="20"/>
  <c r="E61" i="29" s="1"/>
  <c r="AG14" i="20"/>
  <c r="F61" i="29" s="1"/>
  <c r="AH14" i="20"/>
  <c r="G61" i="29" s="1"/>
  <c r="AI14" i="20"/>
  <c r="H61" i="29" s="1"/>
  <c r="AJ14" i="20"/>
  <c r="I61" i="29" s="1"/>
  <c r="AK14" i="20"/>
  <c r="J61" i="29" s="1"/>
  <c r="AL14" i="20"/>
  <c r="K61" i="29" s="1"/>
  <c r="AM14" i="20"/>
  <c r="C82" i="29" s="1"/>
  <c r="AN14" i="20"/>
  <c r="D82" i="29" s="1"/>
  <c r="AO14" i="20"/>
  <c r="E82" i="29" s="1"/>
  <c r="AP14" i="20"/>
  <c r="F82" i="29" s="1"/>
  <c r="AQ14" i="20"/>
  <c r="G82" i="29" s="1"/>
  <c r="AR14" i="20"/>
  <c r="H82" i="29" s="1"/>
  <c r="AS14" i="20"/>
  <c r="I82" i="29" s="1"/>
  <c r="AT14" i="20"/>
  <c r="J82" i="29" s="1"/>
  <c r="AU14" i="20"/>
  <c r="K82" i="29" s="1"/>
  <c r="C15" i="20"/>
  <c r="C15" i="29" s="1"/>
  <c r="D15" i="20"/>
  <c r="D15" i="29" s="1"/>
  <c r="E15" i="20"/>
  <c r="E15" i="29" s="1"/>
  <c r="F15" i="20"/>
  <c r="C30" i="29" s="1"/>
  <c r="G15" i="20"/>
  <c r="D30" i="29" s="1"/>
  <c r="H15" i="20"/>
  <c r="E30" i="29" s="1"/>
  <c r="I15" i="20"/>
  <c r="C46" i="29" s="1"/>
  <c r="J15" i="20"/>
  <c r="D46" i="29" s="1"/>
  <c r="K15" i="20"/>
  <c r="E46" i="29" s="1"/>
  <c r="L15" i="20"/>
  <c r="F15" i="29" s="1"/>
  <c r="M15" i="20"/>
  <c r="G15" i="29" s="1"/>
  <c r="N15" i="20"/>
  <c r="H15" i="29" s="1"/>
  <c r="O15" i="20"/>
  <c r="I15" i="29" s="1"/>
  <c r="P15" i="20"/>
  <c r="J15" i="29" s="1"/>
  <c r="Q15" i="20"/>
  <c r="K15" i="29" s="1"/>
  <c r="R15" i="20"/>
  <c r="F30" i="29" s="1"/>
  <c r="S15" i="20"/>
  <c r="G30" i="29" s="1"/>
  <c r="T15" i="20"/>
  <c r="H30" i="29" s="1"/>
  <c r="U15" i="20"/>
  <c r="I30" i="29" s="1"/>
  <c r="V15" i="20"/>
  <c r="J30" i="29" s="1"/>
  <c r="W15" i="20"/>
  <c r="K30" i="29" s="1"/>
  <c r="X15" i="20"/>
  <c r="F46" i="29" s="1"/>
  <c r="Y15" i="20"/>
  <c r="G46" i="29" s="1"/>
  <c r="Z15" i="20"/>
  <c r="H46" i="29" s="1"/>
  <c r="AA15" i="20"/>
  <c r="I46" i="29" s="1"/>
  <c r="AB15" i="20"/>
  <c r="J46" i="29" s="1"/>
  <c r="AC15" i="20"/>
  <c r="K46" i="29" s="1"/>
  <c r="AD15" i="20"/>
  <c r="C62" i="29" s="1"/>
  <c r="AE15" i="20"/>
  <c r="D62" i="29" s="1"/>
  <c r="AF15" i="20"/>
  <c r="E62" i="29" s="1"/>
  <c r="AG15" i="20"/>
  <c r="F62" i="29" s="1"/>
  <c r="AH15" i="20"/>
  <c r="G62" i="29" s="1"/>
  <c r="AI15" i="20"/>
  <c r="H62" i="29" s="1"/>
  <c r="AJ15" i="20"/>
  <c r="I62" i="29" s="1"/>
  <c r="AK15" i="20"/>
  <c r="J62" i="29" s="1"/>
  <c r="AL15" i="20"/>
  <c r="K62" i="29" s="1"/>
  <c r="AM15" i="20"/>
  <c r="C83" i="29" s="1"/>
  <c r="AN15" i="20"/>
  <c r="D83" i="29" s="1"/>
  <c r="AO15" i="20"/>
  <c r="E83" i="29" s="1"/>
  <c r="AP15" i="20"/>
  <c r="F83" i="29" s="1"/>
  <c r="AQ15" i="20"/>
  <c r="G83" i="29" s="1"/>
  <c r="AR15" i="20"/>
  <c r="H83" i="29" s="1"/>
  <c r="AS15" i="20"/>
  <c r="I83" i="29" s="1"/>
  <c r="AT15" i="20"/>
  <c r="J83" i="29" s="1"/>
  <c r="AU15" i="20"/>
  <c r="K83" i="29" s="1"/>
  <c r="C16" i="20"/>
  <c r="C16" i="29" s="1"/>
  <c r="D16" i="20"/>
  <c r="D16" i="29" s="1"/>
  <c r="E16" i="20"/>
  <c r="E16" i="29" s="1"/>
  <c r="F16" i="20"/>
  <c r="C31" i="29" s="1"/>
  <c r="G16" i="20"/>
  <c r="D31" i="29" s="1"/>
  <c r="H16" i="20"/>
  <c r="E31" i="29" s="1"/>
  <c r="I16" i="20"/>
  <c r="C47" i="29" s="1"/>
  <c r="J16" i="20"/>
  <c r="D47" i="29" s="1"/>
  <c r="K16" i="20"/>
  <c r="E47" i="29" s="1"/>
  <c r="L16" i="20"/>
  <c r="F16" i="29" s="1"/>
  <c r="M16" i="20"/>
  <c r="G16" i="29" s="1"/>
  <c r="N16" i="20"/>
  <c r="H16" i="29" s="1"/>
  <c r="O16" i="20"/>
  <c r="I16" i="29" s="1"/>
  <c r="P16" i="20"/>
  <c r="J16" i="29" s="1"/>
  <c r="Q16" i="20"/>
  <c r="K16" i="29" s="1"/>
  <c r="R16" i="20"/>
  <c r="F31" i="29" s="1"/>
  <c r="S16" i="20"/>
  <c r="G31" i="29" s="1"/>
  <c r="T16" i="20"/>
  <c r="H31" i="29" s="1"/>
  <c r="U16" i="20"/>
  <c r="I31" i="29" s="1"/>
  <c r="V16" i="20"/>
  <c r="J31" i="29" s="1"/>
  <c r="W16" i="20"/>
  <c r="K31" i="29" s="1"/>
  <c r="X16" i="20"/>
  <c r="F47" i="29" s="1"/>
  <c r="Y16" i="20"/>
  <c r="G47" i="29" s="1"/>
  <c r="Z16" i="20"/>
  <c r="H47" i="29" s="1"/>
  <c r="AA16" i="20"/>
  <c r="I47" i="29" s="1"/>
  <c r="AB16" i="20"/>
  <c r="J47" i="29" s="1"/>
  <c r="AC16" i="20"/>
  <c r="K47" i="29" s="1"/>
  <c r="AD16" i="20"/>
  <c r="C63" i="29" s="1"/>
  <c r="AE16" i="20"/>
  <c r="D63" i="29" s="1"/>
  <c r="AF16" i="20"/>
  <c r="E63" i="29" s="1"/>
  <c r="AG16" i="20"/>
  <c r="F63" i="29" s="1"/>
  <c r="AH16" i="20"/>
  <c r="G63" i="29" s="1"/>
  <c r="AI16" i="20"/>
  <c r="H63" i="29" s="1"/>
  <c r="AJ16" i="20"/>
  <c r="I63" i="29" s="1"/>
  <c r="AK16" i="20"/>
  <c r="J63" i="29" s="1"/>
  <c r="AL16" i="20"/>
  <c r="K63" i="29" s="1"/>
  <c r="AM16" i="20"/>
  <c r="C84" i="29" s="1"/>
  <c r="AN16" i="20"/>
  <c r="D84" i="29" s="1"/>
  <c r="AO16" i="20"/>
  <c r="E84" i="29" s="1"/>
  <c r="AP16" i="20"/>
  <c r="F84" i="29" s="1"/>
  <c r="AQ16" i="20"/>
  <c r="G84" i="29" s="1"/>
  <c r="AR16" i="20"/>
  <c r="H84" i="29" s="1"/>
  <c r="AS16" i="20"/>
  <c r="I84" i="29" s="1"/>
  <c r="AT16" i="20"/>
  <c r="J84" i="29" s="1"/>
  <c r="AU16" i="20"/>
  <c r="K84" i="29" s="1"/>
  <c r="C17" i="20"/>
  <c r="C17" i="29" s="1"/>
  <c r="D17" i="20"/>
  <c r="D17" i="29" s="1"/>
  <c r="E17" i="20"/>
  <c r="E17" i="29" s="1"/>
  <c r="F17" i="20"/>
  <c r="C32" i="29" s="1"/>
  <c r="G17" i="20"/>
  <c r="D32" i="29" s="1"/>
  <c r="H17" i="20"/>
  <c r="E32" i="29" s="1"/>
  <c r="I17" i="20"/>
  <c r="C48" i="29" s="1"/>
  <c r="J17" i="20"/>
  <c r="D48" i="29" s="1"/>
  <c r="K17" i="20"/>
  <c r="E48" i="29" s="1"/>
  <c r="L17" i="20"/>
  <c r="F17" i="29" s="1"/>
  <c r="M17" i="20"/>
  <c r="G17" i="29" s="1"/>
  <c r="N17" i="20"/>
  <c r="H17" i="29" s="1"/>
  <c r="O17" i="20"/>
  <c r="I17" i="29" s="1"/>
  <c r="P17" i="20"/>
  <c r="J17" i="29" s="1"/>
  <c r="Q17" i="20"/>
  <c r="K17" i="29" s="1"/>
  <c r="R17" i="20"/>
  <c r="F32" i="29" s="1"/>
  <c r="S17" i="20"/>
  <c r="G32" i="29" s="1"/>
  <c r="T17" i="20"/>
  <c r="H32" i="29" s="1"/>
  <c r="U17" i="20"/>
  <c r="I32" i="29" s="1"/>
  <c r="V17" i="20"/>
  <c r="J32" i="29" s="1"/>
  <c r="W17" i="20"/>
  <c r="K32" i="29" s="1"/>
  <c r="X17" i="20"/>
  <c r="F48" i="29" s="1"/>
  <c r="Y17" i="20"/>
  <c r="G48" i="29" s="1"/>
  <c r="Z17" i="20"/>
  <c r="H48" i="29" s="1"/>
  <c r="AA17" i="20"/>
  <c r="I48" i="29" s="1"/>
  <c r="AB17" i="20"/>
  <c r="J48" i="29" s="1"/>
  <c r="AC17" i="20"/>
  <c r="K48" i="29" s="1"/>
  <c r="AD17" i="20"/>
  <c r="C64" i="29" s="1"/>
  <c r="AE17" i="20"/>
  <c r="D64" i="29" s="1"/>
  <c r="AF17" i="20"/>
  <c r="E64" i="29" s="1"/>
  <c r="AG17" i="20"/>
  <c r="F64" i="29" s="1"/>
  <c r="AH17" i="20"/>
  <c r="G64" i="29" s="1"/>
  <c r="AI17" i="20"/>
  <c r="H64" i="29" s="1"/>
  <c r="AJ17" i="20"/>
  <c r="I64" i="29" s="1"/>
  <c r="AK17" i="20"/>
  <c r="J64" i="29" s="1"/>
  <c r="AL17" i="20"/>
  <c r="K64" i="29" s="1"/>
  <c r="AM17" i="20"/>
  <c r="C85" i="29" s="1"/>
  <c r="AN17" i="20"/>
  <c r="D85" i="29" s="1"/>
  <c r="AO17" i="20"/>
  <c r="E85" i="29" s="1"/>
  <c r="AP17" i="20"/>
  <c r="F85" i="29" s="1"/>
  <c r="AQ17" i="20"/>
  <c r="G85" i="29" s="1"/>
  <c r="AR17" i="20"/>
  <c r="H85" i="29" s="1"/>
  <c r="AS17" i="20"/>
  <c r="I85" i="29" s="1"/>
  <c r="AT17" i="20"/>
  <c r="J85" i="29" s="1"/>
  <c r="AU17" i="20"/>
  <c r="K85" i="29" s="1"/>
  <c r="C18" i="20"/>
  <c r="C18" i="29" s="1"/>
  <c r="D18" i="20"/>
  <c r="D18" i="29" s="1"/>
  <c r="E18" i="20"/>
  <c r="E18" i="29" s="1"/>
  <c r="F18" i="20"/>
  <c r="C33" i="29" s="1"/>
  <c r="G18" i="20"/>
  <c r="D33" i="29" s="1"/>
  <c r="H18" i="20"/>
  <c r="E33" i="29" s="1"/>
  <c r="I18" i="20"/>
  <c r="C49" i="29" s="1"/>
  <c r="J18" i="20"/>
  <c r="D49" i="29" s="1"/>
  <c r="K18" i="20"/>
  <c r="E49" i="29" s="1"/>
  <c r="L18" i="20"/>
  <c r="M18" i="20"/>
  <c r="G18" i="29"/>
  <c r="N18" i="20"/>
  <c r="H18" i="29"/>
  <c r="O18" i="20"/>
  <c r="I18" i="29"/>
  <c r="P18" i="20"/>
  <c r="J18" i="29"/>
  <c r="Q18" i="20"/>
  <c r="K18" i="29"/>
  <c r="R18" i="20"/>
  <c r="F33" i="29"/>
  <c r="S18" i="20"/>
  <c r="G33" i="29"/>
  <c r="T18" i="20"/>
  <c r="H33" i="29"/>
  <c r="U18" i="20"/>
  <c r="I33" i="29"/>
  <c r="V18" i="20"/>
  <c r="J33" i="29"/>
  <c r="W18" i="20"/>
  <c r="K33" i="29"/>
  <c r="X18" i="20"/>
  <c r="F49" i="29"/>
  <c r="Y18" i="20"/>
  <c r="G49" i="29"/>
  <c r="Z18" i="20"/>
  <c r="H49" i="29"/>
  <c r="AA18" i="20"/>
  <c r="I49" i="29"/>
  <c r="AB18" i="20"/>
  <c r="J49" i="29"/>
  <c r="AC18" i="20"/>
  <c r="K49" i="29"/>
  <c r="AD18" i="20"/>
  <c r="C65" i="29"/>
  <c r="AE18" i="20"/>
  <c r="D65" i="29"/>
  <c r="AF18" i="20"/>
  <c r="E65" i="29"/>
  <c r="AG18" i="20"/>
  <c r="F65" i="29"/>
  <c r="AH18" i="20"/>
  <c r="G65" i="29"/>
  <c r="AI18" i="20"/>
  <c r="H65" i="29"/>
  <c r="AJ18" i="20"/>
  <c r="I65" i="29"/>
  <c r="AK18" i="20"/>
  <c r="J65" i="29"/>
  <c r="AL18" i="20"/>
  <c r="K65" i="29"/>
  <c r="AM18" i="20"/>
  <c r="C86" i="29"/>
  <c r="AN18" i="20"/>
  <c r="D86" i="29"/>
  <c r="AO18" i="20"/>
  <c r="E86" i="29"/>
  <c r="AP18" i="20"/>
  <c r="F86" i="29"/>
  <c r="AQ18" i="20"/>
  <c r="G86" i="29"/>
  <c r="AR18" i="20"/>
  <c r="H86" i="29"/>
  <c r="AS18" i="20"/>
  <c r="I86" i="29"/>
  <c r="AT18" i="20"/>
  <c r="J86" i="29"/>
  <c r="AU18" i="20"/>
  <c r="K86" i="29"/>
  <c r="C19" i="20"/>
  <c r="AV19" i="20"/>
  <c r="D19" i="20"/>
  <c r="D19" i="29"/>
  <c r="E19" i="20"/>
  <c r="E19" i="29"/>
  <c r="F19" i="20"/>
  <c r="C34" i="29"/>
  <c r="G19" i="20"/>
  <c r="D34" i="29"/>
  <c r="H19" i="20"/>
  <c r="E34" i="29"/>
  <c r="I19" i="20"/>
  <c r="C50" i="29"/>
  <c r="J19" i="20"/>
  <c r="D50" i="29"/>
  <c r="K19" i="20"/>
  <c r="E50" i="29"/>
  <c r="L19" i="20"/>
  <c r="F19" i="29"/>
  <c r="M19" i="20"/>
  <c r="G19" i="29"/>
  <c r="N19" i="20"/>
  <c r="H19" i="29"/>
  <c r="O19" i="20"/>
  <c r="I19" i="29"/>
  <c r="P19" i="20"/>
  <c r="J19" i="29"/>
  <c r="Q19" i="20"/>
  <c r="K19" i="29"/>
  <c r="R19" i="20"/>
  <c r="F34" i="29"/>
  <c r="S19" i="20"/>
  <c r="G34" i="29"/>
  <c r="T19" i="20"/>
  <c r="H34" i="29"/>
  <c r="U19" i="20"/>
  <c r="I34" i="29"/>
  <c r="V19" i="20"/>
  <c r="J34" i="29"/>
  <c r="W19" i="20"/>
  <c r="K34" i="29"/>
  <c r="X19" i="20"/>
  <c r="F50" i="29"/>
  <c r="Y19" i="20"/>
  <c r="G50" i="29"/>
  <c r="Z19" i="20"/>
  <c r="H50" i="29"/>
  <c r="AA19" i="20"/>
  <c r="I50" i="29"/>
  <c r="AB19" i="20"/>
  <c r="J50" i="29"/>
  <c r="AC19" i="20"/>
  <c r="K50" i="29"/>
  <c r="AD19" i="20"/>
  <c r="C66" i="29"/>
  <c r="AE19" i="20"/>
  <c r="D66" i="29"/>
  <c r="AF19" i="20"/>
  <c r="E66" i="29"/>
  <c r="AG19" i="20"/>
  <c r="F66" i="29"/>
  <c r="AH19" i="20"/>
  <c r="G66" i="29"/>
  <c r="AI19" i="20"/>
  <c r="H66" i="29"/>
  <c r="AJ19" i="20"/>
  <c r="I66" i="29"/>
  <c r="AK19" i="20"/>
  <c r="J66" i="29"/>
  <c r="AL19" i="20"/>
  <c r="K66" i="29"/>
  <c r="AM19" i="20"/>
  <c r="C87" i="29"/>
  <c r="AN19" i="20"/>
  <c r="D87" i="29"/>
  <c r="AO19" i="20"/>
  <c r="E87" i="29"/>
  <c r="AP19" i="20"/>
  <c r="F87" i="29"/>
  <c r="AQ19" i="20"/>
  <c r="G87" i="29"/>
  <c r="AR19" i="20"/>
  <c r="H87" i="29"/>
  <c r="AS19" i="20"/>
  <c r="I87" i="29"/>
  <c r="AT19" i="20"/>
  <c r="J87" i="29"/>
  <c r="AU19" i="20"/>
  <c r="K87" i="29"/>
  <c r="C20" i="20"/>
  <c r="AV20" i="20"/>
  <c r="D20" i="20"/>
  <c r="E20" i="20"/>
  <c r="F20" i="20"/>
  <c r="G20" i="20"/>
  <c r="H20" i="20"/>
  <c r="I20" i="20"/>
  <c r="J20" i="20"/>
  <c r="K20" i="20"/>
  <c r="L20" i="20"/>
  <c r="M20" i="20"/>
  <c r="N20" i="20"/>
  <c r="O20" i="20"/>
  <c r="P20" i="20"/>
  <c r="Q20" i="20"/>
  <c r="R20" i="20"/>
  <c r="S20" i="20"/>
  <c r="T20" i="20"/>
  <c r="U20" i="20"/>
  <c r="V20" i="20"/>
  <c r="W20" i="20"/>
  <c r="X20" i="20"/>
  <c r="Y20" i="20"/>
  <c r="Z20" i="20"/>
  <c r="AA20" i="20"/>
  <c r="AB20" i="20"/>
  <c r="AC20" i="20"/>
  <c r="AD20" i="20"/>
  <c r="AE20" i="20"/>
  <c r="AF20" i="20"/>
  <c r="AG20" i="20"/>
  <c r="AH20" i="20"/>
  <c r="AI20" i="20"/>
  <c r="AJ20" i="20"/>
  <c r="AK20" i="20"/>
  <c r="AL20" i="20"/>
  <c r="AM20" i="20"/>
  <c r="AN20" i="20"/>
  <c r="AO20" i="20"/>
  <c r="AP20" i="20"/>
  <c r="AQ20" i="20"/>
  <c r="AR20" i="20"/>
  <c r="AS20" i="20"/>
  <c r="AT20" i="20"/>
  <c r="AU20" i="20"/>
  <c r="C21" i="20"/>
  <c r="AV21" i="20"/>
  <c r="D21" i="20"/>
  <c r="E21" i="20"/>
  <c r="F21" i="20"/>
  <c r="G21" i="20"/>
  <c r="H21" i="20"/>
  <c r="I21" i="20"/>
  <c r="J21" i="20"/>
  <c r="K21" i="20"/>
  <c r="L21" i="20"/>
  <c r="M21" i="20"/>
  <c r="N21" i="20"/>
  <c r="O21" i="20"/>
  <c r="P21" i="20"/>
  <c r="Q21" i="20"/>
  <c r="R21" i="20"/>
  <c r="S21" i="20"/>
  <c r="T21" i="20"/>
  <c r="U21" i="20"/>
  <c r="V21" i="20"/>
  <c r="W21" i="20"/>
  <c r="X21" i="20"/>
  <c r="Y21" i="20"/>
  <c r="Z21" i="20"/>
  <c r="AA21" i="20"/>
  <c r="AB21" i="20"/>
  <c r="AC21" i="20"/>
  <c r="AD21" i="20"/>
  <c r="AE21" i="20"/>
  <c r="AF21" i="20"/>
  <c r="AG21" i="20"/>
  <c r="AH21" i="20"/>
  <c r="AI21" i="20"/>
  <c r="AJ21" i="20"/>
  <c r="AK21" i="20"/>
  <c r="AL21" i="20"/>
  <c r="AM21" i="20"/>
  <c r="AN21" i="20"/>
  <c r="AO21" i="20"/>
  <c r="AP21" i="20"/>
  <c r="AQ21" i="20"/>
  <c r="AR21" i="20"/>
  <c r="AS21" i="20"/>
  <c r="AT21" i="20"/>
  <c r="AU21" i="20"/>
  <c r="C22" i="20"/>
  <c r="AV22" i="20"/>
  <c r="D22" i="20"/>
  <c r="E22" i="20"/>
  <c r="F22" i="20"/>
  <c r="G22" i="20"/>
  <c r="H22" i="20"/>
  <c r="I22" i="20"/>
  <c r="J22" i="20"/>
  <c r="K22" i="20"/>
  <c r="L22" i="20"/>
  <c r="M22" i="20"/>
  <c r="N22" i="20"/>
  <c r="O22" i="20"/>
  <c r="P22" i="20"/>
  <c r="Q22" i="20"/>
  <c r="R22" i="20"/>
  <c r="S22" i="20"/>
  <c r="T22" i="20"/>
  <c r="U22" i="20"/>
  <c r="V22" i="20"/>
  <c r="W22" i="20"/>
  <c r="X22" i="20"/>
  <c r="Y22" i="20"/>
  <c r="Z22" i="20"/>
  <c r="AA22" i="20"/>
  <c r="AB22" i="20"/>
  <c r="AC22" i="20"/>
  <c r="AD22" i="20"/>
  <c r="AE22" i="20"/>
  <c r="AF22" i="20"/>
  <c r="AG22" i="20"/>
  <c r="AH22" i="20"/>
  <c r="AI22" i="20"/>
  <c r="AJ22" i="20"/>
  <c r="AK22" i="20"/>
  <c r="AL22" i="20"/>
  <c r="AM22" i="20"/>
  <c r="AN22" i="20"/>
  <c r="AO22" i="20"/>
  <c r="AP22" i="20"/>
  <c r="AQ22" i="20"/>
  <c r="AR22" i="20"/>
  <c r="AS22" i="20"/>
  <c r="AT22" i="20"/>
  <c r="AU22" i="20"/>
  <c r="C23" i="20"/>
  <c r="AV23" i="20"/>
  <c r="D23" i="20"/>
  <c r="E23" i="20"/>
  <c r="F23" i="20"/>
  <c r="G23" i="20"/>
  <c r="H23" i="20"/>
  <c r="I23" i="20"/>
  <c r="J23" i="20"/>
  <c r="K23" i="20"/>
  <c r="L23" i="20"/>
  <c r="M23" i="20"/>
  <c r="N23" i="20"/>
  <c r="O23" i="20"/>
  <c r="P23" i="20"/>
  <c r="Q23" i="20"/>
  <c r="R23" i="20"/>
  <c r="S23" i="20"/>
  <c r="T23" i="20"/>
  <c r="U23" i="20"/>
  <c r="V23" i="20"/>
  <c r="W23" i="20"/>
  <c r="X23" i="20"/>
  <c r="Y23" i="20"/>
  <c r="Z23" i="20"/>
  <c r="AA23" i="20"/>
  <c r="AB23" i="20"/>
  <c r="AC23" i="20"/>
  <c r="AD23" i="20"/>
  <c r="AE23" i="20"/>
  <c r="AF23" i="20"/>
  <c r="AG23" i="20"/>
  <c r="AH23" i="20"/>
  <c r="AI23" i="20"/>
  <c r="AJ23" i="20"/>
  <c r="AK23" i="20"/>
  <c r="AL23" i="20"/>
  <c r="AM23" i="20"/>
  <c r="AN23" i="20"/>
  <c r="AO23" i="20"/>
  <c r="AP23" i="20"/>
  <c r="AQ23" i="20"/>
  <c r="AR23" i="20"/>
  <c r="AS23" i="20"/>
  <c r="AT23" i="20"/>
  <c r="AU23" i="20"/>
  <c r="C24" i="20"/>
  <c r="AV24" i="20"/>
  <c r="D24" i="20"/>
  <c r="E24" i="20"/>
  <c r="F24" i="20"/>
  <c r="G24" i="20"/>
  <c r="H24" i="20"/>
  <c r="I24" i="20"/>
  <c r="J24" i="20"/>
  <c r="K24" i="20"/>
  <c r="L24" i="20"/>
  <c r="M24" i="20"/>
  <c r="N24" i="20"/>
  <c r="O24" i="20"/>
  <c r="P24" i="20"/>
  <c r="Q24" i="20"/>
  <c r="R24" i="20"/>
  <c r="S24" i="20"/>
  <c r="T24" i="20"/>
  <c r="U24" i="20"/>
  <c r="V24" i="20"/>
  <c r="W24" i="20"/>
  <c r="X24" i="20"/>
  <c r="Y24" i="20"/>
  <c r="Z24" i="20"/>
  <c r="AA24" i="20"/>
  <c r="AB24" i="20"/>
  <c r="AC24" i="20"/>
  <c r="AD24" i="20"/>
  <c r="AE24" i="20"/>
  <c r="AF24" i="20"/>
  <c r="AG24" i="20"/>
  <c r="AH24" i="20"/>
  <c r="AI24" i="20"/>
  <c r="AJ24" i="20"/>
  <c r="AK24" i="20"/>
  <c r="AL24" i="20"/>
  <c r="AM24" i="20"/>
  <c r="AN24" i="20"/>
  <c r="AO24" i="20"/>
  <c r="AP24" i="20"/>
  <c r="AQ24" i="20"/>
  <c r="AR24" i="20"/>
  <c r="AS24" i="20"/>
  <c r="AT24" i="20"/>
  <c r="AU24" i="20"/>
  <c r="C25" i="20"/>
  <c r="AV25" i="20"/>
  <c r="D25" i="20"/>
  <c r="E25" i="20"/>
  <c r="F25" i="20"/>
  <c r="G25" i="20"/>
  <c r="H25" i="20"/>
  <c r="I25" i="20"/>
  <c r="J25" i="20"/>
  <c r="K25" i="20"/>
  <c r="L25" i="20"/>
  <c r="M25" i="20"/>
  <c r="N25" i="20"/>
  <c r="O25" i="20"/>
  <c r="P25" i="20"/>
  <c r="Q25" i="20"/>
  <c r="R25" i="20"/>
  <c r="S25" i="20"/>
  <c r="T25" i="20"/>
  <c r="U25" i="20"/>
  <c r="V25" i="20"/>
  <c r="W25" i="20"/>
  <c r="X25" i="20"/>
  <c r="Y25" i="20"/>
  <c r="Z25" i="20"/>
  <c r="AA25" i="20"/>
  <c r="AB25" i="20"/>
  <c r="AC25" i="20"/>
  <c r="AD25" i="20"/>
  <c r="AE25" i="20"/>
  <c r="AF25" i="20"/>
  <c r="AG25" i="20"/>
  <c r="AH25" i="20"/>
  <c r="AI25" i="20"/>
  <c r="AJ25" i="20"/>
  <c r="AK25" i="20"/>
  <c r="AL25" i="20"/>
  <c r="AM25" i="20"/>
  <c r="AN25" i="20"/>
  <c r="AO25" i="20"/>
  <c r="AP25" i="20"/>
  <c r="AQ25" i="20"/>
  <c r="AR25" i="20"/>
  <c r="AS25" i="20"/>
  <c r="AT25" i="20"/>
  <c r="AU25" i="20"/>
  <c r="C26" i="20"/>
  <c r="AV26" i="20"/>
  <c r="D26" i="20"/>
  <c r="E26" i="20"/>
  <c r="F26" i="20"/>
  <c r="G26" i="20"/>
  <c r="H26" i="20"/>
  <c r="I26" i="20"/>
  <c r="J26" i="20"/>
  <c r="K26" i="20"/>
  <c r="L26" i="20"/>
  <c r="M26" i="20"/>
  <c r="N26" i="20"/>
  <c r="O26" i="20"/>
  <c r="P26" i="20"/>
  <c r="Q26" i="20"/>
  <c r="R26" i="20"/>
  <c r="S26" i="20"/>
  <c r="T26" i="20"/>
  <c r="U26" i="20"/>
  <c r="V26" i="20"/>
  <c r="W26" i="20"/>
  <c r="X26" i="20"/>
  <c r="Y26" i="20"/>
  <c r="Z26" i="20"/>
  <c r="AA26" i="20"/>
  <c r="AB26" i="20"/>
  <c r="AC26" i="20"/>
  <c r="AD26" i="20"/>
  <c r="AE26" i="20"/>
  <c r="AF26" i="20"/>
  <c r="AG26" i="20"/>
  <c r="AH26" i="20"/>
  <c r="AI26" i="20"/>
  <c r="AJ26" i="20"/>
  <c r="AK26" i="20"/>
  <c r="AL26" i="20"/>
  <c r="AM26" i="20"/>
  <c r="AN26" i="20"/>
  <c r="AO26" i="20"/>
  <c r="AP26" i="20"/>
  <c r="AQ26" i="20"/>
  <c r="AR26" i="20"/>
  <c r="AS26" i="20"/>
  <c r="AT26" i="20"/>
  <c r="AU26" i="20"/>
  <c r="C27" i="20"/>
  <c r="AV27" i="20"/>
  <c r="D27" i="20"/>
  <c r="E27" i="20"/>
  <c r="F27" i="20"/>
  <c r="G27" i="20"/>
  <c r="H27" i="20"/>
  <c r="I27" i="20"/>
  <c r="J27" i="20"/>
  <c r="K27" i="20"/>
  <c r="L27" i="20"/>
  <c r="M27" i="20"/>
  <c r="N27" i="20"/>
  <c r="O27" i="20"/>
  <c r="P27" i="20"/>
  <c r="Q27" i="20"/>
  <c r="R27" i="20"/>
  <c r="S27" i="20"/>
  <c r="T27" i="20"/>
  <c r="U27" i="20"/>
  <c r="V27" i="20"/>
  <c r="W27" i="20"/>
  <c r="X27" i="20"/>
  <c r="Y27" i="20"/>
  <c r="Z27" i="20"/>
  <c r="AA27" i="20"/>
  <c r="AB27" i="20"/>
  <c r="AC27" i="20"/>
  <c r="AD27" i="20"/>
  <c r="AE27" i="20"/>
  <c r="AF27" i="20"/>
  <c r="AG27" i="20"/>
  <c r="AH27" i="20"/>
  <c r="AI27" i="20"/>
  <c r="AJ27" i="20"/>
  <c r="AK27" i="20"/>
  <c r="AL27" i="20"/>
  <c r="AM27" i="20"/>
  <c r="AN27" i="20"/>
  <c r="AO27" i="20"/>
  <c r="AP27" i="20"/>
  <c r="AQ27" i="20"/>
  <c r="AR27" i="20"/>
  <c r="AS27" i="20"/>
  <c r="AT27" i="20"/>
  <c r="AU27" i="20"/>
  <c r="C28" i="20"/>
  <c r="AV28" i="20"/>
  <c r="D28" i="20"/>
  <c r="E28" i="20"/>
  <c r="F28" i="20"/>
  <c r="G28" i="20"/>
  <c r="H28" i="20"/>
  <c r="I28" i="20"/>
  <c r="J28" i="20"/>
  <c r="K28" i="20"/>
  <c r="L28" i="20"/>
  <c r="M28" i="20"/>
  <c r="N28" i="20"/>
  <c r="O28" i="20"/>
  <c r="P28" i="20"/>
  <c r="Q28" i="20"/>
  <c r="R28" i="20"/>
  <c r="S28" i="20"/>
  <c r="T28" i="20"/>
  <c r="U28" i="20"/>
  <c r="V28" i="20"/>
  <c r="W28" i="20"/>
  <c r="X28" i="20"/>
  <c r="Y28" i="20"/>
  <c r="Z28" i="20"/>
  <c r="AA28" i="20"/>
  <c r="AB28" i="20"/>
  <c r="AC28" i="20"/>
  <c r="AD28" i="20"/>
  <c r="AE28" i="20"/>
  <c r="AF28" i="20"/>
  <c r="AG28" i="20"/>
  <c r="AH28" i="20"/>
  <c r="AI28" i="20"/>
  <c r="AJ28" i="20"/>
  <c r="AK28" i="20"/>
  <c r="AL28" i="20"/>
  <c r="AM28" i="20"/>
  <c r="AN28" i="20"/>
  <c r="AO28" i="20"/>
  <c r="AP28" i="20"/>
  <c r="AQ28" i="20"/>
  <c r="AR28" i="20"/>
  <c r="AS28" i="20"/>
  <c r="AT28" i="20"/>
  <c r="AU28" i="20"/>
  <c r="C29" i="20"/>
  <c r="AV29" i="20"/>
  <c r="D29" i="20"/>
  <c r="E29" i="20"/>
  <c r="F29" i="20"/>
  <c r="G29" i="20"/>
  <c r="H29" i="20"/>
  <c r="I29" i="20"/>
  <c r="J29" i="20"/>
  <c r="K29" i="20"/>
  <c r="L29" i="20"/>
  <c r="M29" i="20"/>
  <c r="N29" i="20"/>
  <c r="O29" i="20"/>
  <c r="P29" i="20"/>
  <c r="Q29" i="20"/>
  <c r="R29" i="20"/>
  <c r="S29" i="20"/>
  <c r="T29" i="20"/>
  <c r="U29" i="20"/>
  <c r="V29" i="20"/>
  <c r="W29" i="20"/>
  <c r="X29" i="20"/>
  <c r="Y29" i="20"/>
  <c r="Z29" i="20"/>
  <c r="AA29" i="20"/>
  <c r="AB29" i="20"/>
  <c r="AC29" i="20"/>
  <c r="AD29" i="20"/>
  <c r="AE29" i="20"/>
  <c r="AF29" i="20"/>
  <c r="AG29" i="20"/>
  <c r="AH29" i="20"/>
  <c r="AI29" i="20"/>
  <c r="AJ29" i="20"/>
  <c r="AK29" i="20"/>
  <c r="AL29" i="20"/>
  <c r="AM29" i="20"/>
  <c r="AN29" i="20"/>
  <c r="AO29" i="20"/>
  <c r="AP29" i="20"/>
  <c r="AQ29" i="20"/>
  <c r="AR29" i="20"/>
  <c r="AS29" i="20"/>
  <c r="AT29" i="20"/>
  <c r="AU29" i="20"/>
  <c r="C30" i="20"/>
  <c r="AV30" i="20"/>
  <c r="D30" i="20"/>
  <c r="E30" i="20"/>
  <c r="F30" i="20"/>
  <c r="G30" i="20"/>
  <c r="H30" i="20"/>
  <c r="H44" i="20"/>
  <c r="I30" i="20"/>
  <c r="J30" i="20"/>
  <c r="J44" i="20" s="1"/>
  <c r="K30" i="20"/>
  <c r="L30" i="20"/>
  <c r="L44" i="20" s="1"/>
  <c r="M30" i="20"/>
  <c r="N30" i="20"/>
  <c r="O30" i="20"/>
  <c r="O44" i="20" s="1"/>
  <c r="P30" i="20"/>
  <c r="P44" i="20" s="1"/>
  <c r="Q30" i="20"/>
  <c r="R30" i="20"/>
  <c r="R44" i="20"/>
  <c r="S30" i="20"/>
  <c r="T30" i="20"/>
  <c r="T44" i="20" s="1"/>
  <c r="U30" i="20"/>
  <c r="V30" i="20"/>
  <c r="V44" i="20" s="1"/>
  <c r="W30" i="20"/>
  <c r="X30" i="20"/>
  <c r="X44" i="20" s="1"/>
  <c r="Y30" i="20"/>
  <c r="Z30" i="20"/>
  <c r="Z44" i="20" s="1"/>
  <c r="AA30" i="20"/>
  <c r="AB30" i="20"/>
  <c r="AB44" i="20"/>
  <c r="AC30" i="20"/>
  <c r="AD30" i="20"/>
  <c r="AE30" i="20"/>
  <c r="AF30" i="20"/>
  <c r="AG30" i="20"/>
  <c r="AH30" i="20"/>
  <c r="AH44" i="20" s="1"/>
  <c r="AI30" i="20"/>
  <c r="AJ30" i="20"/>
  <c r="AK30" i="20"/>
  <c r="AL30" i="20"/>
  <c r="AM30" i="20"/>
  <c r="AN30" i="20"/>
  <c r="AN44" i="20" s="1"/>
  <c r="AO30" i="20"/>
  <c r="AP30" i="20"/>
  <c r="AP44" i="20" s="1"/>
  <c r="AQ30" i="20"/>
  <c r="AR30" i="20"/>
  <c r="AR44" i="20"/>
  <c r="AS30" i="20"/>
  <c r="AT30" i="20"/>
  <c r="AU30" i="20"/>
  <c r="C31" i="20"/>
  <c r="AV31" i="20" s="1"/>
  <c r="D31" i="20"/>
  <c r="E31" i="20"/>
  <c r="F31" i="20"/>
  <c r="G31" i="20"/>
  <c r="H31" i="20"/>
  <c r="I31" i="20"/>
  <c r="J31" i="20"/>
  <c r="K31" i="20"/>
  <c r="L31" i="20"/>
  <c r="M31" i="20"/>
  <c r="N31" i="20"/>
  <c r="O31" i="20"/>
  <c r="P31" i="20"/>
  <c r="Q31" i="20"/>
  <c r="R31" i="20"/>
  <c r="S31" i="20"/>
  <c r="T31" i="20"/>
  <c r="U31" i="20"/>
  <c r="V31" i="20"/>
  <c r="W31" i="20"/>
  <c r="X31" i="20"/>
  <c r="Y31" i="20"/>
  <c r="Z31" i="20"/>
  <c r="AA31" i="20"/>
  <c r="AB31" i="20"/>
  <c r="AC31" i="20"/>
  <c r="AD31" i="20"/>
  <c r="AE31" i="20"/>
  <c r="AF31" i="20"/>
  <c r="AG31" i="20"/>
  <c r="AH31" i="20"/>
  <c r="AI31" i="20"/>
  <c r="AJ31" i="20"/>
  <c r="AK31" i="20"/>
  <c r="AL31" i="20"/>
  <c r="AM31" i="20"/>
  <c r="AN31" i="20"/>
  <c r="AO31" i="20"/>
  <c r="AP31" i="20"/>
  <c r="AQ31" i="20"/>
  <c r="AR31" i="20"/>
  <c r="AS31" i="20"/>
  <c r="AT31" i="20"/>
  <c r="AU31" i="20"/>
  <c r="C32" i="20"/>
  <c r="AV32" i="20" s="1"/>
  <c r="D32" i="20"/>
  <c r="E32" i="20"/>
  <c r="F32" i="20"/>
  <c r="G32" i="20"/>
  <c r="H32" i="20"/>
  <c r="I32" i="20"/>
  <c r="J32" i="20"/>
  <c r="K32" i="20"/>
  <c r="L32" i="20"/>
  <c r="M32" i="20"/>
  <c r="N32" i="20"/>
  <c r="O32" i="20"/>
  <c r="P32" i="20"/>
  <c r="Q32" i="20"/>
  <c r="R32" i="20"/>
  <c r="S32" i="20"/>
  <c r="T32" i="20"/>
  <c r="U32" i="20"/>
  <c r="V32" i="20"/>
  <c r="W32" i="20"/>
  <c r="X32" i="20"/>
  <c r="Y32" i="20"/>
  <c r="Z32" i="20"/>
  <c r="AA32" i="20"/>
  <c r="AB32" i="20"/>
  <c r="AC32" i="20"/>
  <c r="AD32" i="20"/>
  <c r="AE32" i="20"/>
  <c r="AF32" i="20"/>
  <c r="AG32" i="20"/>
  <c r="AH32" i="20"/>
  <c r="AI32" i="20"/>
  <c r="AJ32" i="20"/>
  <c r="AK32" i="20"/>
  <c r="AL32" i="20"/>
  <c r="AM32" i="20"/>
  <c r="AN32" i="20"/>
  <c r="AO32" i="20"/>
  <c r="AP32" i="20"/>
  <c r="AQ32" i="20"/>
  <c r="AR32" i="20"/>
  <c r="AS32" i="20"/>
  <c r="AT32" i="20"/>
  <c r="AU32" i="20"/>
  <c r="C33" i="20"/>
  <c r="AV33" i="20" s="1"/>
  <c r="D33" i="20"/>
  <c r="E33" i="20"/>
  <c r="F33" i="20"/>
  <c r="G33" i="20"/>
  <c r="H33" i="20"/>
  <c r="I33" i="20"/>
  <c r="J33" i="20"/>
  <c r="K33" i="20"/>
  <c r="L33" i="20"/>
  <c r="M33" i="20"/>
  <c r="N33" i="20"/>
  <c r="O33" i="20"/>
  <c r="P33" i="20"/>
  <c r="Q33" i="20"/>
  <c r="R33" i="20"/>
  <c r="S33" i="20"/>
  <c r="T33" i="20"/>
  <c r="U33" i="20"/>
  <c r="V33" i="20"/>
  <c r="W33" i="20"/>
  <c r="X33" i="20"/>
  <c r="Y33" i="20"/>
  <c r="Z33" i="20"/>
  <c r="AA33" i="20"/>
  <c r="AB33" i="20"/>
  <c r="AC33" i="20"/>
  <c r="AD33" i="20"/>
  <c r="AE33" i="20"/>
  <c r="AF33" i="20"/>
  <c r="AG33" i="20"/>
  <c r="AH33" i="20"/>
  <c r="AI33" i="20"/>
  <c r="AJ33" i="20"/>
  <c r="AK33" i="20"/>
  <c r="AL33" i="20"/>
  <c r="AM33" i="20"/>
  <c r="AN33" i="20"/>
  <c r="AO33" i="20"/>
  <c r="AP33" i="20"/>
  <c r="AQ33" i="20"/>
  <c r="AR33" i="20"/>
  <c r="AS33" i="20"/>
  <c r="AT33" i="20"/>
  <c r="AU33" i="20"/>
  <c r="C34" i="20"/>
  <c r="AV34" i="20"/>
  <c r="D34" i="20"/>
  <c r="E34" i="20"/>
  <c r="F34" i="20"/>
  <c r="G34" i="20"/>
  <c r="H34" i="20"/>
  <c r="I34" i="20"/>
  <c r="J34" i="20"/>
  <c r="K34" i="20"/>
  <c r="L34" i="20"/>
  <c r="M34" i="20"/>
  <c r="N34" i="20"/>
  <c r="O34" i="20"/>
  <c r="P34" i="20"/>
  <c r="Q34" i="20"/>
  <c r="R34" i="20"/>
  <c r="S34" i="20"/>
  <c r="T34" i="20"/>
  <c r="U34" i="20"/>
  <c r="V34" i="20"/>
  <c r="W34" i="20"/>
  <c r="X34" i="20"/>
  <c r="Y34" i="20"/>
  <c r="Z34" i="20"/>
  <c r="AA34" i="20"/>
  <c r="AB34" i="20"/>
  <c r="AC34" i="20"/>
  <c r="AD34" i="20"/>
  <c r="AE34" i="20"/>
  <c r="AF34" i="20"/>
  <c r="AG34" i="20"/>
  <c r="AH34" i="20"/>
  <c r="AI34" i="20"/>
  <c r="AJ34" i="20"/>
  <c r="AK34" i="20"/>
  <c r="AL34" i="20"/>
  <c r="AM34" i="20"/>
  <c r="AN34" i="20"/>
  <c r="AO34" i="20"/>
  <c r="AP34" i="20"/>
  <c r="AQ34" i="20"/>
  <c r="AR34" i="20"/>
  <c r="AS34" i="20"/>
  <c r="AT34" i="20"/>
  <c r="AU34" i="20"/>
  <c r="C35" i="20"/>
  <c r="AV35" i="20"/>
  <c r="D35" i="20"/>
  <c r="E35" i="20"/>
  <c r="F35" i="20"/>
  <c r="G35" i="20"/>
  <c r="H35" i="20"/>
  <c r="I35" i="20"/>
  <c r="J35" i="20"/>
  <c r="K35" i="20"/>
  <c r="L35" i="20"/>
  <c r="M35" i="20"/>
  <c r="N35" i="20"/>
  <c r="O35" i="20"/>
  <c r="P35" i="20"/>
  <c r="Q35" i="20"/>
  <c r="R35" i="20"/>
  <c r="S35" i="20"/>
  <c r="T35" i="20"/>
  <c r="U35" i="20"/>
  <c r="V35" i="20"/>
  <c r="W35" i="20"/>
  <c r="X35" i="20"/>
  <c r="Y35" i="20"/>
  <c r="Z35" i="20"/>
  <c r="AA35" i="20"/>
  <c r="AB35" i="20"/>
  <c r="AC35" i="20"/>
  <c r="AD35" i="20"/>
  <c r="AE35" i="20"/>
  <c r="AF35" i="20"/>
  <c r="AG35" i="20"/>
  <c r="AH35" i="20"/>
  <c r="AI35" i="20"/>
  <c r="AJ35" i="20"/>
  <c r="AK35" i="20"/>
  <c r="AL35" i="20"/>
  <c r="AM35" i="20"/>
  <c r="AN35" i="20"/>
  <c r="AO35" i="20"/>
  <c r="AP35" i="20"/>
  <c r="AQ35" i="20"/>
  <c r="AR35" i="20"/>
  <c r="AS35" i="20"/>
  <c r="AT35" i="20"/>
  <c r="AU35" i="20"/>
  <c r="C36" i="20"/>
  <c r="AV36" i="20"/>
  <c r="D36" i="20"/>
  <c r="E36" i="20"/>
  <c r="F36" i="20"/>
  <c r="G36" i="20"/>
  <c r="H36" i="20"/>
  <c r="I36" i="20"/>
  <c r="J36" i="20"/>
  <c r="K36" i="20"/>
  <c r="L36" i="20"/>
  <c r="M36" i="20"/>
  <c r="N36" i="20"/>
  <c r="O36" i="20"/>
  <c r="P36" i="20"/>
  <c r="Q36" i="20"/>
  <c r="R36" i="20"/>
  <c r="S36" i="20"/>
  <c r="T36" i="20"/>
  <c r="U36" i="20"/>
  <c r="V36" i="20"/>
  <c r="W36" i="20"/>
  <c r="X36" i="20"/>
  <c r="Y36" i="20"/>
  <c r="Z36" i="20"/>
  <c r="AA36" i="20"/>
  <c r="AB36" i="20"/>
  <c r="AC36" i="20"/>
  <c r="AD36" i="20"/>
  <c r="AE36" i="20"/>
  <c r="AF36" i="20"/>
  <c r="AG36" i="20"/>
  <c r="AH36" i="20"/>
  <c r="AI36" i="20"/>
  <c r="AJ36" i="20"/>
  <c r="AK36" i="20"/>
  <c r="AL36" i="20"/>
  <c r="AM36" i="20"/>
  <c r="AN36" i="20"/>
  <c r="AO36" i="20"/>
  <c r="AP36" i="20"/>
  <c r="AQ36" i="20"/>
  <c r="AR36" i="20"/>
  <c r="AS36" i="20"/>
  <c r="AT36" i="20"/>
  <c r="AU36" i="20"/>
  <c r="C37" i="20"/>
  <c r="AV37" i="20"/>
  <c r="D37" i="20"/>
  <c r="E37" i="20"/>
  <c r="F37" i="20"/>
  <c r="G37" i="20"/>
  <c r="H37" i="20"/>
  <c r="I37" i="20"/>
  <c r="J37" i="20"/>
  <c r="K37" i="20"/>
  <c r="L37" i="20"/>
  <c r="M37" i="20"/>
  <c r="N37" i="20"/>
  <c r="O37" i="20"/>
  <c r="P37" i="20"/>
  <c r="Q37" i="20"/>
  <c r="R37" i="20"/>
  <c r="S37" i="20"/>
  <c r="T37" i="20"/>
  <c r="U37" i="20"/>
  <c r="V37" i="20"/>
  <c r="W37" i="20"/>
  <c r="X37" i="20"/>
  <c r="Y37" i="20"/>
  <c r="Z37" i="20"/>
  <c r="AA37" i="20"/>
  <c r="AB37" i="20"/>
  <c r="AC37" i="20"/>
  <c r="AD37" i="20"/>
  <c r="AE37" i="20"/>
  <c r="AF37" i="20"/>
  <c r="AG37" i="20"/>
  <c r="AH37" i="20"/>
  <c r="AI37" i="20"/>
  <c r="AJ37" i="20"/>
  <c r="AK37" i="20"/>
  <c r="AL37" i="20"/>
  <c r="AM37" i="20"/>
  <c r="AN37" i="20"/>
  <c r="AO37" i="20"/>
  <c r="AP37" i="20"/>
  <c r="AQ37" i="20"/>
  <c r="AR37" i="20"/>
  <c r="AS37" i="20"/>
  <c r="AT37" i="20"/>
  <c r="AU37" i="20"/>
  <c r="C38" i="20"/>
  <c r="AV38" i="20"/>
  <c r="AV43" i="20" s="1"/>
  <c r="D38" i="20"/>
  <c r="D43" i="20" s="1"/>
  <c r="E38" i="20"/>
  <c r="F38" i="20"/>
  <c r="F43" i="20" s="1"/>
  <c r="G38" i="20"/>
  <c r="H38" i="20"/>
  <c r="I38" i="20"/>
  <c r="J38" i="20"/>
  <c r="J43" i="20" s="1"/>
  <c r="K38" i="20"/>
  <c r="K43" i="20" s="1"/>
  <c r="L38" i="20"/>
  <c r="L43" i="20" s="1"/>
  <c r="M38" i="20"/>
  <c r="N38" i="20"/>
  <c r="N43" i="20" s="1"/>
  <c r="O38" i="20"/>
  <c r="O43" i="20" s="1"/>
  <c r="P38" i="20"/>
  <c r="Q38" i="20"/>
  <c r="R38" i="20"/>
  <c r="R43" i="20" s="1"/>
  <c r="S38" i="20"/>
  <c r="T38" i="20"/>
  <c r="T43" i="20" s="1"/>
  <c r="U38" i="20"/>
  <c r="V38" i="20"/>
  <c r="V43" i="20" s="1"/>
  <c r="W38" i="20"/>
  <c r="X38" i="20"/>
  <c r="X43" i="20" s="1"/>
  <c r="Y38" i="20"/>
  <c r="Z38" i="20"/>
  <c r="Z43" i="20" s="1"/>
  <c r="AA38" i="20"/>
  <c r="AA43" i="20" s="1"/>
  <c r="AB38" i="20"/>
  <c r="AC38" i="20"/>
  <c r="AC43" i="20" s="1"/>
  <c r="AD38" i="20"/>
  <c r="AD43" i="20" s="1"/>
  <c r="AE38" i="20"/>
  <c r="AF38" i="20"/>
  <c r="AF43" i="20"/>
  <c r="AG38" i="20"/>
  <c r="AG43" i="20" s="1"/>
  <c r="AH38" i="20"/>
  <c r="AH43" i="20"/>
  <c r="AI38" i="20"/>
  <c r="AJ38" i="20"/>
  <c r="AJ43" i="20" s="1"/>
  <c r="AK38" i="20"/>
  <c r="AK43" i="20"/>
  <c r="AL38" i="20"/>
  <c r="AL43" i="20" s="1"/>
  <c r="AM38" i="20"/>
  <c r="AN38" i="20"/>
  <c r="AO38" i="20"/>
  <c r="AO43" i="20" s="1"/>
  <c r="AP38" i="20"/>
  <c r="AQ38" i="20"/>
  <c r="AR38" i="20"/>
  <c r="AR43" i="20" s="1"/>
  <c r="AS38" i="20"/>
  <c r="AS43" i="20" s="1"/>
  <c r="AT38" i="20"/>
  <c r="AU38" i="20"/>
  <c r="AU43" i="20"/>
  <c r="C39" i="20"/>
  <c r="AV39" i="20" s="1"/>
  <c r="D39" i="20"/>
  <c r="E39" i="20"/>
  <c r="F39" i="20"/>
  <c r="G39" i="20"/>
  <c r="H39" i="20"/>
  <c r="I39" i="20"/>
  <c r="J39" i="20"/>
  <c r="K39" i="20"/>
  <c r="L39" i="20"/>
  <c r="M39" i="20"/>
  <c r="N39" i="20"/>
  <c r="O39" i="20"/>
  <c r="P39" i="20"/>
  <c r="Q39" i="20"/>
  <c r="R39" i="20"/>
  <c r="S39" i="20"/>
  <c r="T39" i="20"/>
  <c r="U39" i="20"/>
  <c r="V39" i="20"/>
  <c r="W39" i="20"/>
  <c r="X39" i="20"/>
  <c r="Y39" i="20"/>
  <c r="Z39" i="20"/>
  <c r="AA39" i="20"/>
  <c r="AB39" i="20"/>
  <c r="AC39" i="20"/>
  <c r="AD39" i="20"/>
  <c r="AE39" i="20"/>
  <c r="AF39" i="20"/>
  <c r="AG39" i="20"/>
  <c r="AH39" i="20"/>
  <c r="AI39" i="20"/>
  <c r="AJ39" i="20"/>
  <c r="AK39" i="20"/>
  <c r="AL39" i="20"/>
  <c r="AM39" i="20"/>
  <c r="AN39" i="20"/>
  <c r="AO39" i="20"/>
  <c r="AP39" i="20"/>
  <c r="AQ39" i="20"/>
  <c r="AR39" i="20"/>
  <c r="AS39" i="20"/>
  <c r="AT39" i="20"/>
  <c r="AU39" i="20"/>
  <c r="C40" i="20"/>
  <c r="AV40" i="20"/>
  <c r="D40" i="20"/>
  <c r="E40" i="20"/>
  <c r="F40" i="20"/>
  <c r="G40" i="20"/>
  <c r="H40" i="20"/>
  <c r="I40" i="20"/>
  <c r="J40" i="20"/>
  <c r="K40" i="20"/>
  <c r="L40" i="20"/>
  <c r="M40" i="20"/>
  <c r="N40" i="20"/>
  <c r="O40" i="20"/>
  <c r="P40" i="20"/>
  <c r="Q40" i="20"/>
  <c r="R40" i="20"/>
  <c r="S40" i="20"/>
  <c r="T40" i="20"/>
  <c r="U40" i="20"/>
  <c r="V40" i="20"/>
  <c r="W40" i="20"/>
  <c r="X40" i="20"/>
  <c r="Y40" i="20"/>
  <c r="Z40" i="20"/>
  <c r="AA40" i="20"/>
  <c r="AB40" i="20"/>
  <c r="AC40" i="20"/>
  <c r="AD40" i="20"/>
  <c r="AE40" i="20"/>
  <c r="AF40" i="20"/>
  <c r="AG40" i="20"/>
  <c r="AH40" i="20"/>
  <c r="AI40" i="20"/>
  <c r="AJ40" i="20"/>
  <c r="AK40" i="20"/>
  <c r="AL40" i="20"/>
  <c r="AM40" i="20"/>
  <c r="AN40" i="20"/>
  <c r="AO40" i="20"/>
  <c r="AP40" i="20"/>
  <c r="AQ40" i="20"/>
  <c r="AR40" i="20"/>
  <c r="AS40" i="20"/>
  <c r="AT40" i="20"/>
  <c r="AU40" i="20"/>
  <c r="C41" i="20"/>
  <c r="AV41" i="20" s="1"/>
  <c r="D41" i="20"/>
  <c r="E41" i="20"/>
  <c r="F41" i="20"/>
  <c r="G41" i="20"/>
  <c r="H41" i="20"/>
  <c r="I41" i="20"/>
  <c r="J41" i="20"/>
  <c r="K41" i="20"/>
  <c r="L41" i="20"/>
  <c r="M41" i="20"/>
  <c r="N41" i="20"/>
  <c r="O41" i="20"/>
  <c r="P41" i="20"/>
  <c r="Q41" i="20"/>
  <c r="R41" i="20"/>
  <c r="S41" i="20"/>
  <c r="T41" i="20"/>
  <c r="U41" i="20"/>
  <c r="V41" i="20"/>
  <c r="W41" i="20"/>
  <c r="X41" i="20"/>
  <c r="Y41" i="20"/>
  <c r="Z41" i="20"/>
  <c r="AA41" i="20"/>
  <c r="AB41" i="20"/>
  <c r="AC41" i="20"/>
  <c r="AD41" i="20"/>
  <c r="AE41" i="20"/>
  <c r="AF41" i="20"/>
  <c r="AG41" i="20"/>
  <c r="AH41" i="20"/>
  <c r="AI41" i="20"/>
  <c r="AJ41" i="20"/>
  <c r="AK41" i="20"/>
  <c r="AL41" i="20"/>
  <c r="AM41" i="20"/>
  <c r="AN41" i="20"/>
  <c r="AO41" i="20"/>
  <c r="AP41" i="20"/>
  <c r="AQ41" i="20"/>
  <c r="AR41" i="20"/>
  <c r="AS41" i="20"/>
  <c r="AT41" i="20"/>
  <c r="AU41" i="20"/>
  <c r="C42" i="20"/>
  <c r="AV42" i="20"/>
  <c r="D42" i="20"/>
  <c r="E42" i="20"/>
  <c r="F42" i="20"/>
  <c r="G42" i="20"/>
  <c r="H42" i="20"/>
  <c r="I42" i="20"/>
  <c r="J42" i="20"/>
  <c r="K42" i="20"/>
  <c r="L42" i="20"/>
  <c r="M42" i="20"/>
  <c r="N42" i="20"/>
  <c r="O42" i="20"/>
  <c r="P42" i="20"/>
  <c r="Q42" i="20"/>
  <c r="R42" i="20"/>
  <c r="S42" i="20"/>
  <c r="T42" i="20"/>
  <c r="U42" i="20"/>
  <c r="V42" i="20"/>
  <c r="W42" i="20"/>
  <c r="X42" i="20"/>
  <c r="Y42" i="20"/>
  <c r="Z42" i="20"/>
  <c r="AA42" i="20"/>
  <c r="AB42" i="20"/>
  <c r="AC42" i="20"/>
  <c r="AD42" i="20"/>
  <c r="AE42" i="20"/>
  <c r="AF42" i="20"/>
  <c r="AG42" i="20"/>
  <c r="AH42" i="20"/>
  <c r="AI42" i="20"/>
  <c r="AJ42" i="20"/>
  <c r="AK42" i="20"/>
  <c r="AL42" i="20"/>
  <c r="AM42" i="20"/>
  <c r="AN42" i="20"/>
  <c r="AO42" i="20"/>
  <c r="AP42" i="20"/>
  <c r="AQ42" i="20"/>
  <c r="AR42" i="20"/>
  <c r="AS42" i="20"/>
  <c r="AT42" i="20"/>
  <c r="AU42" i="20"/>
  <c r="AE43" i="20"/>
  <c r="F44" i="20"/>
  <c r="N44" i="20"/>
  <c r="AD44" i="20"/>
  <c r="AL44" i="20"/>
  <c r="AT44" i="20"/>
  <c r="C10" i="15"/>
  <c r="D10" i="15"/>
  <c r="E10" i="15"/>
  <c r="F10" i="15"/>
  <c r="G10" i="15"/>
  <c r="H10" i="15"/>
  <c r="I10" i="15"/>
  <c r="J10" i="15"/>
  <c r="K10" i="15"/>
  <c r="L10" i="15"/>
  <c r="M10" i="15"/>
  <c r="N10" i="15"/>
  <c r="O10" i="15"/>
  <c r="P10" i="15"/>
  <c r="Q10" i="15"/>
  <c r="R10" i="15"/>
  <c r="S10" i="15"/>
  <c r="T10" i="15"/>
  <c r="U10" i="15"/>
  <c r="V10" i="15"/>
  <c r="W10" i="15"/>
  <c r="X10" i="15"/>
  <c r="Y10" i="15"/>
  <c r="Z10" i="15"/>
  <c r="AA10" i="15"/>
  <c r="AB10" i="15"/>
  <c r="AC10" i="15"/>
  <c r="AD10" i="15"/>
  <c r="AE10" i="15"/>
  <c r="AF10" i="15"/>
  <c r="AG10" i="15"/>
  <c r="AH10" i="15"/>
  <c r="AI10" i="15"/>
  <c r="AJ10" i="15"/>
  <c r="AK10" i="15"/>
  <c r="AL10" i="15"/>
  <c r="AM10" i="15"/>
  <c r="AN10" i="15"/>
  <c r="AP10" i="15"/>
  <c r="AR10" i="15"/>
  <c r="AS10" i="15"/>
  <c r="AS9" i="15" s="1"/>
  <c r="AT10" i="15"/>
  <c r="AU10" i="15"/>
  <c r="AV10" i="15"/>
  <c r="AW10" i="15"/>
  <c r="AW9" i="15" s="1"/>
  <c r="AX10" i="15"/>
  <c r="AY10" i="15"/>
  <c r="AZ10" i="15"/>
  <c r="C11" i="15"/>
  <c r="D11" i="15"/>
  <c r="E11" i="15"/>
  <c r="F11" i="15"/>
  <c r="G11" i="15"/>
  <c r="H11" i="15"/>
  <c r="I11" i="15"/>
  <c r="J11" i="15"/>
  <c r="K11" i="15"/>
  <c r="L11" i="15"/>
  <c r="M11" i="15"/>
  <c r="N11" i="15"/>
  <c r="O11" i="15"/>
  <c r="P11" i="15"/>
  <c r="Q11" i="15"/>
  <c r="R11" i="15"/>
  <c r="S11" i="15"/>
  <c r="T11" i="15"/>
  <c r="U11" i="15"/>
  <c r="V11" i="15"/>
  <c r="W11" i="15"/>
  <c r="X11" i="15"/>
  <c r="Y11" i="15"/>
  <c r="Z11" i="15"/>
  <c r="AA11" i="15"/>
  <c r="AB11" i="15"/>
  <c r="AC11" i="15"/>
  <c r="AD11" i="15"/>
  <c r="AE11" i="15"/>
  <c r="AF11" i="15"/>
  <c r="AG11" i="15"/>
  <c r="AH11" i="15"/>
  <c r="AI11" i="15"/>
  <c r="AJ11" i="15"/>
  <c r="AK11" i="15"/>
  <c r="AL11" i="15"/>
  <c r="AM11" i="15"/>
  <c r="AN11" i="15"/>
  <c r="AP11" i="15"/>
  <c r="AQ11" i="15"/>
  <c r="AR11" i="15"/>
  <c r="AS11" i="15"/>
  <c r="AT11" i="15"/>
  <c r="AU11" i="15"/>
  <c r="AV11" i="15"/>
  <c r="AV9" i="15" s="1"/>
  <c r="AW11" i="15"/>
  <c r="AX11" i="15"/>
  <c r="C12" i="15"/>
  <c r="D12" i="15"/>
  <c r="E12" i="15"/>
  <c r="F12" i="15"/>
  <c r="G12" i="15"/>
  <c r="H12" i="15"/>
  <c r="H9" i="15" s="1"/>
  <c r="I12" i="15"/>
  <c r="J12" i="15"/>
  <c r="K12" i="15"/>
  <c r="L12" i="15"/>
  <c r="M12" i="15"/>
  <c r="N12" i="15"/>
  <c r="O12" i="15"/>
  <c r="P12" i="15"/>
  <c r="P9" i="15" s="1"/>
  <c r="Q12" i="15"/>
  <c r="R12" i="15"/>
  <c r="S12" i="15"/>
  <c r="T12" i="15"/>
  <c r="U12" i="15"/>
  <c r="V12" i="15"/>
  <c r="W12" i="15"/>
  <c r="X12" i="15"/>
  <c r="Y12" i="15"/>
  <c r="Z12" i="15"/>
  <c r="AA12" i="15"/>
  <c r="AB12" i="15"/>
  <c r="AC12" i="15"/>
  <c r="AD12" i="15"/>
  <c r="AE12" i="15"/>
  <c r="AF12" i="15"/>
  <c r="AF9" i="15" s="1"/>
  <c r="AG12" i="15"/>
  <c r="AH12" i="15"/>
  <c r="AI12" i="15"/>
  <c r="AJ12" i="15"/>
  <c r="AK12" i="15"/>
  <c r="AL12" i="15"/>
  <c r="AM12" i="15"/>
  <c r="AP12" i="15"/>
  <c r="AP9" i="15" s="1"/>
  <c r="AQ12" i="15"/>
  <c r="AR12" i="15"/>
  <c r="AS12" i="15"/>
  <c r="AT12" i="15"/>
  <c r="AT9" i="15" s="1"/>
  <c r="AU12" i="15"/>
  <c r="AV12" i="15"/>
  <c r="AW12" i="15"/>
  <c r="AX12" i="15"/>
  <c r="C13" i="15"/>
  <c r="D13" i="15"/>
  <c r="E13" i="15"/>
  <c r="F13" i="15"/>
  <c r="G13" i="15"/>
  <c r="H13" i="15"/>
  <c r="I13" i="15"/>
  <c r="I9" i="15" s="1"/>
  <c r="J13" i="15"/>
  <c r="K13" i="15"/>
  <c r="L13" i="15"/>
  <c r="M13" i="15"/>
  <c r="M9" i="15" s="1"/>
  <c r="N13" i="15"/>
  <c r="O13" i="15"/>
  <c r="P13" i="15"/>
  <c r="Q13" i="15"/>
  <c r="R13" i="15"/>
  <c r="S13" i="15"/>
  <c r="T13" i="15"/>
  <c r="U13" i="15"/>
  <c r="V13" i="15"/>
  <c r="W13" i="15"/>
  <c r="X13" i="15"/>
  <c r="Y13" i="15"/>
  <c r="Z13" i="15"/>
  <c r="AA13" i="15"/>
  <c r="AB13" i="15"/>
  <c r="AC13" i="15"/>
  <c r="AD13" i="15"/>
  <c r="AE13" i="15"/>
  <c r="AF13" i="15"/>
  <c r="AG13" i="15"/>
  <c r="AH13" i="15"/>
  <c r="AI13" i="15"/>
  <c r="AJ13" i="15"/>
  <c r="AK13" i="15"/>
  <c r="AL13" i="15"/>
  <c r="AM13" i="15"/>
  <c r="AP13" i="15"/>
  <c r="AQ13" i="15"/>
  <c r="AR13" i="15"/>
  <c r="AS13" i="15"/>
  <c r="AT13" i="15"/>
  <c r="AU13" i="15"/>
  <c r="AV13" i="15"/>
  <c r="AW13" i="15"/>
  <c r="AX13" i="15"/>
  <c r="AZ9" i="15"/>
  <c r="C15" i="15"/>
  <c r="D15" i="15"/>
  <c r="E15" i="15"/>
  <c r="F15" i="15"/>
  <c r="G15" i="15"/>
  <c r="H15" i="15"/>
  <c r="I15" i="15"/>
  <c r="J15" i="15"/>
  <c r="J14" i="15" s="1"/>
  <c r="K15" i="15"/>
  <c r="L15" i="15"/>
  <c r="M15" i="15"/>
  <c r="N15" i="15"/>
  <c r="N14" i="15" s="1"/>
  <c r="O15" i="15"/>
  <c r="P15" i="15"/>
  <c r="Q15" i="15"/>
  <c r="R15" i="15"/>
  <c r="R14" i="15" s="1"/>
  <c r="S15" i="15"/>
  <c r="T15" i="15"/>
  <c r="U15" i="15"/>
  <c r="V15" i="15"/>
  <c r="W15" i="15"/>
  <c r="X15" i="15"/>
  <c r="Y15" i="15"/>
  <c r="Z15" i="15"/>
  <c r="Z14" i="15" s="1"/>
  <c r="AA15" i="15"/>
  <c r="AB15" i="15"/>
  <c r="AC15" i="15"/>
  <c r="AD15" i="15"/>
  <c r="AD14" i="15" s="1"/>
  <c r="AE15" i="15"/>
  <c r="AF15" i="15"/>
  <c r="AG15" i="15"/>
  <c r="AH15" i="15"/>
  <c r="AH14" i="15" s="1"/>
  <c r="AI15" i="15"/>
  <c r="AJ15" i="15"/>
  <c r="AK15" i="15"/>
  <c r="AL15" i="15"/>
  <c r="AM15" i="15"/>
  <c r="AN15" i="15"/>
  <c r="AP15" i="15"/>
  <c r="AQ15" i="15"/>
  <c r="AR15" i="15"/>
  <c r="AS15" i="15"/>
  <c r="AT15" i="15"/>
  <c r="AU15" i="15"/>
  <c r="AU14" i="15" s="1"/>
  <c r="AV15" i="15"/>
  <c r="AW15" i="15"/>
  <c r="AX15" i="15"/>
  <c r="C16" i="15"/>
  <c r="D16" i="15"/>
  <c r="E16" i="15"/>
  <c r="F16" i="15"/>
  <c r="G16" i="15"/>
  <c r="G14" i="15" s="1"/>
  <c r="H16" i="15"/>
  <c r="I16" i="15"/>
  <c r="J16" i="15"/>
  <c r="K16" i="15"/>
  <c r="K14" i="15" s="1"/>
  <c r="L16" i="15"/>
  <c r="M16" i="15"/>
  <c r="N16" i="15"/>
  <c r="O16" i="15"/>
  <c r="P16" i="15"/>
  <c r="Q16" i="15"/>
  <c r="R16" i="15"/>
  <c r="S16" i="15"/>
  <c r="S14" i="15" s="1"/>
  <c r="T16" i="15"/>
  <c r="U16" i="15"/>
  <c r="V16" i="15"/>
  <c r="W16" i="15"/>
  <c r="W14" i="15" s="1"/>
  <c r="X16" i="15"/>
  <c r="Y16" i="15"/>
  <c r="Z16" i="15"/>
  <c r="AA16" i="15"/>
  <c r="AA14" i="15" s="1"/>
  <c r="AB16" i="15"/>
  <c r="AC16" i="15"/>
  <c r="AD16" i="15"/>
  <c r="AE16" i="15"/>
  <c r="AE14" i="15" s="1"/>
  <c r="AF16" i="15"/>
  <c r="AG16" i="15"/>
  <c r="AH16" i="15"/>
  <c r="AI16" i="15"/>
  <c r="AI14" i="15" s="1"/>
  <c r="AJ16" i="15"/>
  <c r="AK16" i="15"/>
  <c r="AL16" i="15"/>
  <c r="AM16" i="15"/>
  <c r="AM14" i="15" s="1"/>
  <c r="AN16" i="15"/>
  <c r="AP16" i="15"/>
  <c r="AQ16" i="15"/>
  <c r="AR16" i="15"/>
  <c r="AS16" i="15"/>
  <c r="AT16" i="15"/>
  <c r="AU16" i="15"/>
  <c r="AV16" i="15"/>
  <c r="AV14" i="15" s="1"/>
  <c r="AW16" i="15"/>
  <c r="AX16" i="15"/>
  <c r="C18" i="15"/>
  <c r="D18" i="15"/>
  <c r="E18" i="15"/>
  <c r="F18" i="15"/>
  <c r="G18" i="15"/>
  <c r="H18" i="15"/>
  <c r="I18" i="15"/>
  <c r="J18" i="15"/>
  <c r="K18" i="15"/>
  <c r="L18" i="15"/>
  <c r="M18" i="15"/>
  <c r="N18" i="15"/>
  <c r="O18" i="15"/>
  <c r="P18" i="15"/>
  <c r="Q18" i="15"/>
  <c r="R18" i="15"/>
  <c r="S18" i="15"/>
  <c r="T18" i="15"/>
  <c r="U18" i="15"/>
  <c r="V18" i="15"/>
  <c r="W18" i="15"/>
  <c r="X18" i="15"/>
  <c r="Y18" i="15"/>
  <c r="Z18" i="15"/>
  <c r="AA18" i="15"/>
  <c r="AB18" i="15"/>
  <c r="AC18" i="15"/>
  <c r="AD18" i="15"/>
  <c r="AE18" i="15"/>
  <c r="AF18" i="15"/>
  <c r="AG18" i="15"/>
  <c r="AH18" i="15"/>
  <c r="AI18" i="15"/>
  <c r="AJ18" i="15"/>
  <c r="AK18" i="15"/>
  <c r="AL18" i="15"/>
  <c r="AM18" i="15"/>
  <c r="AN18" i="15"/>
  <c r="AP18" i="15"/>
  <c r="AQ18" i="15"/>
  <c r="AR18" i="15"/>
  <c r="AS18" i="15"/>
  <c r="AT18" i="15"/>
  <c r="AU18" i="15"/>
  <c r="AV18" i="15"/>
  <c r="AW18" i="15"/>
  <c r="AX18" i="15"/>
  <c r="C19" i="15"/>
  <c r="D19" i="15"/>
  <c r="E19" i="15"/>
  <c r="E17" i="15" s="1"/>
  <c r="F19" i="15"/>
  <c r="G19" i="15"/>
  <c r="H19" i="15"/>
  <c r="I19" i="15"/>
  <c r="J19" i="15"/>
  <c r="K19" i="15"/>
  <c r="L19" i="15"/>
  <c r="M19" i="15"/>
  <c r="M17" i="15" s="1"/>
  <c r="N19" i="15"/>
  <c r="O19" i="15"/>
  <c r="P19" i="15"/>
  <c r="Q19" i="15"/>
  <c r="Q17" i="15" s="1"/>
  <c r="R19" i="15"/>
  <c r="S19" i="15"/>
  <c r="T19" i="15"/>
  <c r="U19" i="15"/>
  <c r="U17" i="15" s="1"/>
  <c r="V19" i="15"/>
  <c r="W19" i="15"/>
  <c r="X19" i="15"/>
  <c r="Y19" i="15"/>
  <c r="Z19" i="15"/>
  <c r="AA19" i="15"/>
  <c r="AB19" i="15"/>
  <c r="AC19" i="15"/>
  <c r="AC17" i="15" s="1"/>
  <c r="AD19" i="15"/>
  <c r="AE19" i="15"/>
  <c r="AF19" i="15"/>
  <c r="AG19" i="15"/>
  <c r="AG17" i="15" s="1"/>
  <c r="AH19" i="15"/>
  <c r="AI19" i="15"/>
  <c r="AJ19" i="15"/>
  <c r="AK19" i="15"/>
  <c r="AK17" i="15" s="1"/>
  <c r="AL19" i="15"/>
  <c r="AM19" i="15"/>
  <c r="AN19" i="15"/>
  <c r="AP19" i="15"/>
  <c r="AP17" i="15" s="1"/>
  <c r="AQ19" i="15"/>
  <c r="AR19" i="15"/>
  <c r="AS19" i="15"/>
  <c r="AT19" i="15"/>
  <c r="AT17" i="15" s="1"/>
  <c r="AU19" i="15"/>
  <c r="AV19" i="15"/>
  <c r="AW19" i="15"/>
  <c r="AX19" i="15"/>
  <c r="AX17" i="15" s="1"/>
  <c r="C20" i="15"/>
  <c r="D20" i="15"/>
  <c r="E20" i="15"/>
  <c r="F20" i="15"/>
  <c r="G20" i="15"/>
  <c r="H20" i="15"/>
  <c r="I20" i="15"/>
  <c r="J20" i="15"/>
  <c r="K20" i="15"/>
  <c r="L20" i="15"/>
  <c r="M20" i="15"/>
  <c r="N20" i="15"/>
  <c r="O20" i="15"/>
  <c r="P20" i="15"/>
  <c r="Q20" i="15"/>
  <c r="R20" i="15"/>
  <c r="S20" i="15"/>
  <c r="T20" i="15"/>
  <c r="U20" i="15"/>
  <c r="V20" i="15"/>
  <c r="W20" i="15"/>
  <c r="X20" i="15"/>
  <c r="Y20" i="15"/>
  <c r="Z20" i="15"/>
  <c r="AA20" i="15"/>
  <c r="AB20" i="15"/>
  <c r="AC20" i="15"/>
  <c r="AD20" i="15"/>
  <c r="AE20" i="15"/>
  <c r="AF20" i="15"/>
  <c r="AG20" i="15"/>
  <c r="AH20" i="15"/>
  <c r="AI20" i="15"/>
  <c r="AJ20" i="15"/>
  <c r="AK20" i="15"/>
  <c r="AL20" i="15"/>
  <c r="AM20" i="15"/>
  <c r="AN20" i="15"/>
  <c r="AP20" i="15"/>
  <c r="AQ20" i="15"/>
  <c r="AR20" i="15"/>
  <c r="AS20" i="15"/>
  <c r="AT20" i="15"/>
  <c r="AU20" i="15"/>
  <c r="AV20" i="15"/>
  <c r="AW20" i="15"/>
  <c r="AX20" i="15"/>
  <c r="AY20" i="15"/>
  <c r="C21" i="15"/>
  <c r="D21" i="15"/>
  <c r="E21" i="15"/>
  <c r="F21" i="15"/>
  <c r="G21" i="15"/>
  <c r="H21" i="15"/>
  <c r="I21" i="15"/>
  <c r="J21" i="15"/>
  <c r="K21" i="15"/>
  <c r="L21" i="15"/>
  <c r="M21" i="15"/>
  <c r="N21" i="15"/>
  <c r="O21" i="15"/>
  <c r="P21" i="15"/>
  <c r="Q21" i="15"/>
  <c r="R21" i="15"/>
  <c r="S21" i="15"/>
  <c r="T21" i="15"/>
  <c r="U21" i="15"/>
  <c r="V21" i="15"/>
  <c r="W21" i="15"/>
  <c r="X21" i="15"/>
  <c r="Y21" i="15"/>
  <c r="Z21" i="15"/>
  <c r="AA21" i="15"/>
  <c r="AB21" i="15"/>
  <c r="AC21" i="15"/>
  <c r="AD21" i="15"/>
  <c r="AE21" i="15"/>
  <c r="AF21" i="15"/>
  <c r="AG21" i="15"/>
  <c r="AH21" i="15"/>
  <c r="AI21" i="15"/>
  <c r="AJ21" i="15"/>
  <c r="AK21" i="15"/>
  <c r="AL21" i="15"/>
  <c r="AM21" i="15"/>
  <c r="AN21" i="15"/>
  <c r="AP21" i="15"/>
  <c r="AQ21" i="15"/>
  <c r="AR21" i="15"/>
  <c r="AS21" i="15"/>
  <c r="AT21" i="15"/>
  <c r="AU21" i="15"/>
  <c r="AV21" i="15"/>
  <c r="AW21" i="15"/>
  <c r="AX21" i="15"/>
  <c r="AY21" i="15"/>
  <c r="C22" i="15"/>
  <c r="D22" i="15"/>
  <c r="E22" i="15"/>
  <c r="F22" i="15"/>
  <c r="G22" i="15"/>
  <c r="H22" i="15"/>
  <c r="I22" i="15"/>
  <c r="J22" i="15"/>
  <c r="K22" i="15"/>
  <c r="L22" i="15"/>
  <c r="M22" i="15"/>
  <c r="N22" i="15"/>
  <c r="O22" i="15"/>
  <c r="P22" i="15"/>
  <c r="Q22" i="15"/>
  <c r="R22" i="15"/>
  <c r="S22" i="15"/>
  <c r="T22" i="15"/>
  <c r="U22" i="15"/>
  <c r="V22" i="15"/>
  <c r="W22" i="15"/>
  <c r="X22" i="15"/>
  <c r="Y22" i="15"/>
  <c r="Z22" i="15"/>
  <c r="AA22" i="15"/>
  <c r="AB22" i="15"/>
  <c r="AC22" i="15"/>
  <c r="AD22" i="15"/>
  <c r="AE22" i="15"/>
  <c r="AF22" i="15"/>
  <c r="AG22" i="15"/>
  <c r="AH22" i="15"/>
  <c r="AI22" i="15"/>
  <c r="AJ22" i="15"/>
  <c r="AK22" i="15"/>
  <c r="AL22" i="15"/>
  <c r="AM22" i="15"/>
  <c r="AN22" i="15"/>
  <c r="AP22" i="15"/>
  <c r="AQ22" i="15"/>
  <c r="AR22" i="15"/>
  <c r="AS22" i="15"/>
  <c r="AT22" i="15"/>
  <c r="AU22" i="15"/>
  <c r="AV22" i="15"/>
  <c r="AW22" i="15"/>
  <c r="AX22" i="15"/>
  <c r="AY22" i="15"/>
  <c r="AZ22" i="15"/>
  <c r="C23" i="15"/>
  <c r="D23" i="15"/>
  <c r="E23" i="15"/>
  <c r="F23" i="15"/>
  <c r="G23" i="15"/>
  <c r="H23" i="15"/>
  <c r="I23" i="15"/>
  <c r="J23" i="15"/>
  <c r="K23" i="15"/>
  <c r="L23" i="15"/>
  <c r="M23" i="15"/>
  <c r="N23" i="15"/>
  <c r="O23" i="15"/>
  <c r="P23" i="15"/>
  <c r="Q23" i="15"/>
  <c r="R23" i="15"/>
  <c r="S23" i="15"/>
  <c r="T23" i="15"/>
  <c r="U23" i="15"/>
  <c r="V23" i="15"/>
  <c r="W23" i="15"/>
  <c r="X23" i="15"/>
  <c r="Y23" i="15"/>
  <c r="Z23" i="15"/>
  <c r="AA23" i="15"/>
  <c r="AB23" i="15"/>
  <c r="AC23" i="15"/>
  <c r="AD23" i="15"/>
  <c r="AE23" i="15"/>
  <c r="AF23" i="15"/>
  <c r="AG23" i="15"/>
  <c r="AH23" i="15"/>
  <c r="AI23" i="15"/>
  <c r="AJ23" i="15"/>
  <c r="AK23" i="15"/>
  <c r="AL23" i="15"/>
  <c r="AM23" i="15"/>
  <c r="AN23" i="15"/>
  <c r="AP23" i="15"/>
  <c r="AQ23" i="15"/>
  <c r="AR23" i="15"/>
  <c r="AS23" i="15"/>
  <c r="AT23" i="15"/>
  <c r="AU23" i="15"/>
  <c r="AV23" i="15"/>
  <c r="AW23" i="15"/>
  <c r="AX23" i="15"/>
  <c r="AY23" i="15"/>
  <c r="AZ23" i="15"/>
  <c r="C24" i="15"/>
  <c r="D24" i="15"/>
  <c r="E24" i="15"/>
  <c r="F24" i="15"/>
  <c r="G24" i="15"/>
  <c r="H24" i="15"/>
  <c r="I24" i="15"/>
  <c r="J24" i="15"/>
  <c r="K24" i="15"/>
  <c r="L24" i="15"/>
  <c r="M24" i="15"/>
  <c r="N24" i="15"/>
  <c r="O24" i="15"/>
  <c r="P24" i="15"/>
  <c r="Q24" i="15"/>
  <c r="R24" i="15"/>
  <c r="S24" i="15"/>
  <c r="T24" i="15"/>
  <c r="U24" i="15"/>
  <c r="V24" i="15"/>
  <c r="W24" i="15"/>
  <c r="X24" i="15"/>
  <c r="Y24" i="15"/>
  <c r="Z24" i="15"/>
  <c r="AA24" i="15"/>
  <c r="AB24" i="15"/>
  <c r="AC24" i="15"/>
  <c r="AD24" i="15"/>
  <c r="AE24" i="15"/>
  <c r="AF24" i="15"/>
  <c r="AG24" i="15"/>
  <c r="AH24" i="15"/>
  <c r="AI24" i="15"/>
  <c r="AJ24" i="15"/>
  <c r="AK24" i="15"/>
  <c r="AL24" i="15"/>
  <c r="AM24" i="15"/>
  <c r="AN24" i="15"/>
  <c r="AP24" i="15"/>
  <c r="AQ24" i="15"/>
  <c r="AR24" i="15"/>
  <c r="AS24" i="15"/>
  <c r="AS17" i="15" s="1"/>
  <c r="AS41" i="15" s="1"/>
  <c r="AT24" i="15"/>
  <c r="AU24" i="15"/>
  <c r="AV24" i="15"/>
  <c r="AW24" i="15"/>
  <c r="AX24" i="15"/>
  <c r="AY24" i="15"/>
  <c r="AZ24" i="15"/>
  <c r="C25" i="15"/>
  <c r="D25" i="15"/>
  <c r="E25" i="15"/>
  <c r="F25" i="15"/>
  <c r="G25" i="15"/>
  <c r="H25" i="15"/>
  <c r="I25" i="15"/>
  <c r="J25" i="15"/>
  <c r="K25" i="15"/>
  <c r="L25" i="15"/>
  <c r="M25" i="15"/>
  <c r="N25" i="15"/>
  <c r="O25" i="15"/>
  <c r="P25" i="15"/>
  <c r="Q25" i="15"/>
  <c r="R25" i="15"/>
  <c r="S25" i="15"/>
  <c r="T25" i="15"/>
  <c r="U25" i="15"/>
  <c r="V25" i="15"/>
  <c r="W25" i="15"/>
  <c r="X25" i="15"/>
  <c r="Y25" i="15"/>
  <c r="Z25" i="15"/>
  <c r="AA25" i="15"/>
  <c r="AB25" i="15"/>
  <c r="AC25" i="15"/>
  <c r="AD25" i="15"/>
  <c r="AE25" i="15"/>
  <c r="AF25" i="15"/>
  <c r="AG25" i="15"/>
  <c r="AH25" i="15"/>
  <c r="AI25" i="15"/>
  <c r="AJ25" i="15"/>
  <c r="AK25" i="15"/>
  <c r="AL25" i="15"/>
  <c r="AM25" i="15"/>
  <c r="AN25" i="15"/>
  <c r="AP25" i="15"/>
  <c r="AQ25" i="15"/>
  <c r="AR25" i="15"/>
  <c r="AS25" i="15"/>
  <c r="AT25" i="15"/>
  <c r="AU25" i="15"/>
  <c r="AV25" i="15"/>
  <c r="AW25" i="15"/>
  <c r="AX25" i="15"/>
  <c r="AY25" i="15"/>
  <c r="AZ25" i="15"/>
  <c r="C27" i="15"/>
  <c r="D27" i="15"/>
  <c r="E27" i="15"/>
  <c r="F27" i="15"/>
  <c r="G27" i="15"/>
  <c r="H27" i="15"/>
  <c r="I27" i="15"/>
  <c r="J27" i="15"/>
  <c r="K27" i="15"/>
  <c r="L27" i="15"/>
  <c r="M27" i="15"/>
  <c r="N27" i="15"/>
  <c r="O27" i="15"/>
  <c r="P27" i="15"/>
  <c r="Q27" i="15"/>
  <c r="R27" i="15"/>
  <c r="S27" i="15"/>
  <c r="T27" i="15"/>
  <c r="U27" i="15"/>
  <c r="V27" i="15"/>
  <c r="W27" i="15"/>
  <c r="X27" i="15"/>
  <c r="Y27" i="15"/>
  <c r="Z27" i="15"/>
  <c r="AA27" i="15"/>
  <c r="AB27" i="15"/>
  <c r="AC27" i="15"/>
  <c r="AD27" i="15"/>
  <c r="AE27" i="15"/>
  <c r="AF27" i="15"/>
  <c r="AG27" i="15"/>
  <c r="AH27" i="15"/>
  <c r="AI27" i="15"/>
  <c r="AJ27" i="15"/>
  <c r="AK27" i="15"/>
  <c r="AL27" i="15"/>
  <c r="AM27" i="15"/>
  <c r="AN27" i="15"/>
  <c r="AP27" i="15"/>
  <c r="AQ27" i="15"/>
  <c r="AR27" i="15"/>
  <c r="AS27" i="15"/>
  <c r="AT27" i="15"/>
  <c r="AU27" i="15"/>
  <c r="AV27" i="15"/>
  <c r="AW27" i="15"/>
  <c r="AX27" i="15"/>
  <c r="AY27" i="15"/>
  <c r="AZ27" i="15"/>
  <c r="C28" i="15"/>
  <c r="D28" i="15"/>
  <c r="E28" i="15"/>
  <c r="F28" i="15"/>
  <c r="G28" i="15"/>
  <c r="H28" i="15"/>
  <c r="I28" i="15"/>
  <c r="J28" i="15"/>
  <c r="K28" i="15"/>
  <c r="L28" i="15"/>
  <c r="M28" i="15"/>
  <c r="N28" i="15"/>
  <c r="O28" i="15"/>
  <c r="P28" i="15"/>
  <c r="Q28" i="15"/>
  <c r="R28" i="15"/>
  <c r="S28" i="15"/>
  <c r="T28" i="15"/>
  <c r="U28" i="15"/>
  <c r="V28" i="15"/>
  <c r="W28" i="15"/>
  <c r="X28" i="15"/>
  <c r="Y28" i="15"/>
  <c r="Y26" i="15" s="1"/>
  <c r="Y41" i="15" s="1"/>
  <c r="Z28" i="15"/>
  <c r="AA28" i="15"/>
  <c r="AB28" i="15"/>
  <c r="AC28" i="15"/>
  <c r="AD28" i="15"/>
  <c r="AE28" i="15"/>
  <c r="AF28" i="15"/>
  <c r="AG28" i="15"/>
  <c r="AH28" i="15"/>
  <c r="AI28" i="15"/>
  <c r="AJ28" i="15"/>
  <c r="AK28" i="15"/>
  <c r="AL28" i="15"/>
  <c r="AM28" i="15"/>
  <c r="AN28" i="15"/>
  <c r="AP28" i="15"/>
  <c r="AQ28" i="15"/>
  <c r="AR28" i="15"/>
  <c r="AS28" i="15"/>
  <c r="AT28" i="15"/>
  <c r="AU28" i="15"/>
  <c r="AV28" i="15"/>
  <c r="AW28" i="15"/>
  <c r="AX28" i="15"/>
  <c r="AY28" i="15"/>
  <c r="AZ28" i="15"/>
  <c r="C29" i="15"/>
  <c r="D29" i="15"/>
  <c r="E29" i="15"/>
  <c r="F29" i="15"/>
  <c r="G29" i="15"/>
  <c r="H29" i="15"/>
  <c r="I29" i="15"/>
  <c r="J29" i="15"/>
  <c r="K29" i="15"/>
  <c r="L29" i="15"/>
  <c r="L26" i="15" s="1"/>
  <c r="M29" i="15"/>
  <c r="N29" i="15"/>
  <c r="O29" i="15"/>
  <c r="P29" i="15"/>
  <c r="Q29" i="15"/>
  <c r="R29" i="15"/>
  <c r="S29" i="15"/>
  <c r="T29" i="15"/>
  <c r="U29" i="15"/>
  <c r="V29" i="15"/>
  <c r="W29" i="15"/>
  <c r="X29" i="15"/>
  <c r="Y29" i="15"/>
  <c r="Z29" i="15"/>
  <c r="AA29" i="15"/>
  <c r="AB29" i="15"/>
  <c r="AC29" i="15"/>
  <c r="AD29" i="15"/>
  <c r="AE29" i="15"/>
  <c r="AF29" i="15"/>
  <c r="AG29" i="15"/>
  <c r="AH29" i="15"/>
  <c r="AI29" i="15"/>
  <c r="AJ29" i="15"/>
  <c r="AK29" i="15"/>
  <c r="AL29" i="15"/>
  <c r="AM29" i="15"/>
  <c r="AN29" i="15"/>
  <c r="AP29" i="15"/>
  <c r="AQ29" i="15"/>
  <c r="AR29" i="15"/>
  <c r="AS29" i="15"/>
  <c r="AT29" i="15"/>
  <c r="AU29" i="15"/>
  <c r="AV29" i="15"/>
  <c r="AW29" i="15"/>
  <c r="AX29" i="15"/>
  <c r="AY29" i="15"/>
  <c r="AZ29" i="15"/>
  <c r="C30" i="15"/>
  <c r="C26" i="15" s="1"/>
  <c r="D30" i="15"/>
  <c r="E30" i="15"/>
  <c r="F30" i="15"/>
  <c r="G30" i="15"/>
  <c r="H30" i="15"/>
  <c r="I30" i="15"/>
  <c r="J30" i="15"/>
  <c r="K30" i="15"/>
  <c r="L30" i="15"/>
  <c r="M30" i="15"/>
  <c r="N30" i="15"/>
  <c r="O30" i="15"/>
  <c r="P30" i="15"/>
  <c r="Q30" i="15"/>
  <c r="R30" i="15"/>
  <c r="S30" i="15"/>
  <c r="T30" i="15"/>
  <c r="U30" i="15"/>
  <c r="V30" i="15"/>
  <c r="W30" i="15"/>
  <c r="X30" i="15"/>
  <c r="Y30" i="15"/>
  <c r="Z30" i="15"/>
  <c r="AA30" i="15"/>
  <c r="AB30" i="15"/>
  <c r="AC30" i="15"/>
  <c r="AD30" i="15"/>
  <c r="AE30" i="15"/>
  <c r="AF30" i="15"/>
  <c r="AG30" i="15"/>
  <c r="AH30" i="15"/>
  <c r="AI30" i="15"/>
  <c r="AI26" i="15" s="1"/>
  <c r="AJ30" i="15"/>
  <c r="AK30" i="15"/>
  <c r="AL30" i="15"/>
  <c r="AM30" i="15"/>
  <c r="AN30" i="15"/>
  <c r="AP30" i="15"/>
  <c r="AQ30" i="15"/>
  <c r="AR30" i="15"/>
  <c r="AR26" i="15" s="1"/>
  <c r="AS30" i="15"/>
  <c r="AT30" i="15"/>
  <c r="AU30" i="15"/>
  <c r="AV30" i="15"/>
  <c r="AW30" i="15"/>
  <c r="AX30" i="15"/>
  <c r="AY30" i="15"/>
  <c r="AZ30" i="15"/>
  <c r="C31" i="15"/>
  <c r="D31" i="15"/>
  <c r="E31" i="15"/>
  <c r="F31" i="15"/>
  <c r="G31" i="15"/>
  <c r="H31" i="15"/>
  <c r="I31" i="15"/>
  <c r="J31" i="15"/>
  <c r="K31" i="15"/>
  <c r="L31" i="15"/>
  <c r="M31" i="15"/>
  <c r="N31" i="15"/>
  <c r="O31" i="15"/>
  <c r="P31" i="15"/>
  <c r="Q31" i="15"/>
  <c r="R31" i="15"/>
  <c r="S31" i="15"/>
  <c r="T31" i="15"/>
  <c r="U31" i="15"/>
  <c r="V31" i="15"/>
  <c r="W31" i="15"/>
  <c r="X31" i="15"/>
  <c r="Y31" i="15"/>
  <c r="Z31" i="15"/>
  <c r="AA31" i="15"/>
  <c r="AB31" i="15"/>
  <c r="AC31" i="15"/>
  <c r="AD31" i="15"/>
  <c r="AD26" i="15" s="1"/>
  <c r="AE31" i="15"/>
  <c r="AF31" i="15"/>
  <c r="AG31" i="15"/>
  <c r="AH31" i="15"/>
  <c r="AI31" i="15"/>
  <c r="AJ31" i="15"/>
  <c r="AK31" i="15"/>
  <c r="AL31" i="15"/>
  <c r="AM31" i="15"/>
  <c r="AN31" i="15"/>
  <c r="AP31" i="15"/>
  <c r="AQ31" i="15"/>
  <c r="AR31" i="15"/>
  <c r="AS31" i="15"/>
  <c r="AT31" i="15"/>
  <c r="AU31" i="15"/>
  <c r="AV31" i="15"/>
  <c r="AW31" i="15"/>
  <c r="AX31" i="15"/>
  <c r="AY31" i="15"/>
  <c r="AZ31" i="15"/>
  <c r="C32" i="15"/>
  <c r="D32" i="15"/>
  <c r="E32" i="15"/>
  <c r="F32" i="15"/>
  <c r="G32" i="15"/>
  <c r="H32" i="15"/>
  <c r="I32" i="15"/>
  <c r="J32" i="15"/>
  <c r="K32" i="15"/>
  <c r="L32" i="15"/>
  <c r="M32" i="15"/>
  <c r="N32" i="15"/>
  <c r="O32" i="15"/>
  <c r="P32" i="15"/>
  <c r="Q32" i="15"/>
  <c r="R32" i="15"/>
  <c r="S32" i="15"/>
  <c r="T32" i="15"/>
  <c r="U32" i="15"/>
  <c r="V32" i="15"/>
  <c r="W32" i="15"/>
  <c r="X32" i="15"/>
  <c r="Y32" i="15"/>
  <c r="Z32" i="15"/>
  <c r="AA32" i="15"/>
  <c r="AB32" i="15"/>
  <c r="AC32" i="15"/>
  <c r="AD32" i="15"/>
  <c r="AE32" i="15"/>
  <c r="AF32" i="15"/>
  <c r="AG32" i="15"/>
  <c r="AH32" i="15"/>
  <c r="AI32" i="15"/>
  <c r="AJ32" i="15"/>
  <c r="AK32" i="15"/>
  <c r="AL32" i="15"/>
  <c r="AM32" i="15"/>
  <c r="AN32" i="15"/>
  <c r="AP32" i="15"/>
  <c r="AQ32" i="15"/>
  <c r="AR32" i="15"/>
  <c r="AS32" i="15"/>
  <c r="AT32" i="15"/>
  <c r="AU32" i="15"/>
  <c r="AV32" i="15"/>
  <c r="AW32" i="15"/>
  <c r="AX32" i="15"/>
  <c r="AY32" i="15"/>
  <c r="AZ32" i="15"/>
  <c r="C33" i="15"/>
  <c r="D33" i="15"/>
  <c r="E33" i="15"/>
  <c r="F33" i="15"/>
  <c r="G33" i="15"/>
  <c r="H33" i="15"/>
  <c r="I33" i="15"/>
  <c r="J33" i="15"/>
  <c r="K33" i="15"/>
  <c r="L33" i="15"/>
  <c r="M33" i="15"/>
  <c r="N33" i="15"/>
  <c r="O33" i="15"/>
  <c r="P33" i="15"/>
  <c r="Q33" i="15"/>
  <c r="R33" i="15"/>
  <c r="S33" i="15"/>
  <c r="T33" i="15"/>
  <c r="U33" i="15"/>
  <c r="V33" i="15"/>
  <c r="W33" i="15"/>
  <c r="X33" i="15"/>
  <c r="Y33" i="15"/>
  <c r="Z33" i="15"/>
  <c r="AA33" i="15"/>
  <c r="AB33" i="15"/>
  <c r="AC33" i="15"/>
  <c r="AD33" i="15"/>
  <c r="AE33" i="15"/>
  <c r="AF33" i="15"/>
  <c r="AG33" i="15"/>
  <c r="AH33" i="15"/>
  <c r="AI33" i="15"/>
  <c r="AJ33" i="15"/>
  <c r="AK33" i="15"/>
  <c r="AL33" i="15"/>
  <c r="AM33" i="15"/>
  <c r="AN33" i="15"/>
  <c r="AP33" i="15"/>
  <c r="AQ33" i="15"/>
  <c r="AR33" i="15"/>
  <c r="AS33" i="15"/>
  <c r="AT33" i="15"/>
  <c r="AU33" i="15"/>
  <c r="AV33" i="15"/>
  <c r="AW33" i="15"/>
  <c r="AX33" i="15"/>
  <c r="AY33" i="15"/>
  <c r="AZ33" i="15"/>
  <c r="C34" i="15"/>
  <c r="D34" i="15"/>
  <c r="E34" i="15"/>
  <c r="F34" i="15"/>
  <c r="G34" i="15"/>
  <c r="H34" i="15"/>
  <c r="I34" i="15"/>
  <c r="J34" i="15"/>
  <c r="K34" i="15"/>
  <c r="L34" i="15"/>
  <c r="M34" i="15"/>
  <c r="N34" i="15"/>
  <c r="O34" i="15"/>
  <c r="P34" i="15"/>
  <c r="Q34" i="15"/>
  <c r="R34" i="15"/>
  <c r="S34" i="15"/>
  <c r="T34" i="15"/>
  <c r="U34" i="15"/>
  <c r="V34" i="15"/>
  <c r="W34" i="15"/>
  <c r="X34" i="15"/>
  <c r="Y34" i="15"/>
  <c r="Z34" i="15"/>
  <c r="AA34" i="15"/>
  <c r="AB34" i="15"/>
  <c r="AC34" i="15"/>
  <c r="AD34" i="15"/>
  <c r="AE34" i="15"/>
  <c r="AF34" i="15"/>
  <c r="AG34" i="15"/>
  <c r="AH34" i="15"/>
  <c r="AI34" i="15"/>
  <c r="AJ34" i="15"/>
  <c r="AK34" i="15"/>
  <c r="AL34" i="15"/>
  <c r="AM34" i="15"/>
  <c r="AN34" i="15"/>
  <c r="AP34" i="15"/>
  <c r="AQ34" i="15"/>
  <c r="AR34" i="15"/>
  <c r="AS34" i="15"/>
  <c r="AT34" i="15"/>
  <c r="AU34" i="15"/>
  <c r="AV34" i="15"/>
  <c r="AW34" i="15"/>
  <c r="AX34" i="15"/>
  <c r="AY34" i="15"/>
  <c r="AZ34" i="15"/>
  <c r="C35" i="15"/>
  <c r="D35" i="15"/>
  <c r="E35" i="15"/>
  <c r="F35" i="15"/>
  <c r="G35" i="15"/>
  <c r="H35" i="15"/>
  <c r="I35" i="15"/>
  <c r="J35" i="15"/>
  <c r="K35" i="15"/>
  <c r="L35" i="15"/>
  <c r="M35" i="15"/>
  <c r="N35" i="15"/>
  <c r="O35" i="15"/>
  <c r="P35" i="15"/>
  <c r="Q35" i="15"/>
  <c r="R35" i="15"/>
  <c r="S35" i="15"/>
  <c r="T35" i="15"/>
  <c r="U35" i="15"/>
  <c r="V35" i="15"/>
  <c r="W35" i="15"/>
  <c r="X35" i="15"/>
  <c r="Y35" i="15"/>
  <c r="Z35" i="15"/>
  <c r="AA35" i="15"/>
  <c r="AB35" i="15"/>
  <c r="AC35" i="15"/>
  <c r="AD35" i="15"/>
  <c r="AE35" i="15"/>
  <c r="AF35" i="15"/>
  <c r="AG35" i="15"/>
  <c r="AH35" i="15"/>
  <c r="AI35" i="15"/>
  <c r="AJ35" i="15"/>
  <c r="AK35" i="15"/>
  <c r="AL35" i="15"/>
  <c r="AM35" i="15"/>
  <c r="AN35" i="15"/>
  <c r="AP35" i="15"/>
  <c r="AQ35" i="15"/>
  <c r="AR35" i="15"/>
  <c r="AS35" i="15"/>
  <c r="AT35" i="15"/>
  <c r="AU35" i="15"/>
  <c r="AV35" i="15"/>
  <c r="AW35" i="15"/>
  <c r="AX35" i="15"/>
  <c r="AY35" i="15"/>
  <c r="AZ35" i="15"/>
  <c r="C36" i="15"/>
  <c r="D36" i="15"/>
  <c r="E36" i="15"/>
  <c r="F36" i="15"/>
  <c r="G36" i="15"/>
  <c r="H36" i="15"/>
  <c r="I36" i="15"/>
  <c r="J36" i="15"/>
  <c r="K36" i="15"/>
  <c r="L36" i="15"/>
  <c r="M36" i="15"/>
  <c r="N36" i="15"/>
  <c r="O36" i="15"/>
  <c r="P36" i="15"/>
  <c r="Q36" i="15"/>
  <c r="R36" i="15"/>
  <c r="S36" i="15"/>
  <c r="T36" i="15"/>
  <c r="U36" i="15"/>
  <c r="V36" i="15"/>
  <c r="W36" i="15"/>
  <c r="X36" i="15"/>
  <c r="Y36" i="15"/>
  <c r="Z36" i="15"/>
  <c r="AA36" i="15"/>
  <c r="AB36" i="15"/>
  <c r="AC36" i="15"/>
  <c r="AD36" i="15"/>
  <c r="AE36" i="15"/>
  <c r="AF36" i="15"/>
  <c r="AG36" i="15"/>
  <c r="AH36" i="15"/>
  <c r="AI36" i="15"/>
  <c r="AJ36" i="15"/>
  <c r="AK36" i="15"/>
  <c r="AL36" i="15"/>
  <c r="AM36" i="15"/>
  <c r="AN36" i="15"/>
  <c r="AP36" i="15"/>
  <c r="AQ36" i="15"/>
  <c r="AR36" i="15"/>
  <c r="AS36" i="15"/>
  <c r="AT36" i="15"/>
  <c r="AU36" i="15"/>
  <c r="AV36" i="15"/>
  <c r="AW36" i="15"/>
  <c r="AX36" i="15"/>
  <c r="AY36" i="15"/>
  <c r="AZ36" i="15"/>
  <c r="C37" i="15"/>
  <c r="D37" i="15"/>
  <c r="E37" i="15"/>
  <c r="F37" i="15"/>
  <c r="G37" i="15"/>
  <c r="H37" i="15"/>
  <c r="I37" i="15"/>
  <c r="J37" i="15"/>
  <c r="K37" i="15"/>
  <c r="L37" i="15"/>
  <c r="M37" i="15"/>
  <c r="N37" i="15"/>
  <c r="O37" i="15"/>
  <c r="P37" i="15"/>
  <c r="Q37" i="15"/>
  <c r="R37" i="15"/>
  <c r="S37" i="15"/>
  <c r="T37" i="15"/>
  <c r="U37" i="15"/>
  <c r="V37" i="15"/>
  <c r="W37" i="15"/>
  <c r="X37" i="15"/>
  <c r="Y37" i="15"/>
  <c r="Z37" i="15"/>
  <c r="AA37" i="15"/>
  <c r="AB37" i="15"/>
  <c r="AC37" i="15"/>
  <c r="AD37" i="15"/>
  <c r="AE37" i="15"/>
  <c r="AF37" i="15"/>
  <c r="AG37" i="15"/>
  <c r="AH37" i="15"/>
  <c r="AI37" i="15"/>
  <c r="AJ37" i="15"/>
  <c r="AK37" i="15"/>
  <c r="AL37" i="15"/>
  <c r="AM37" i="15"/>
  <c r="AN37" i="15"/>
  <c r="AP37" i="15"/>
  <c r="AQ37" i="15"/>
  <c r="AR37" i="15"/>
  <c r="AS37" i="15"/>
  <c r="AT37" i="15"/>
  <c r="AU37" i="15"/>
  <c r="AV37" i="15"/>
  <c r="AW37" i="15"/>
  <c r="AX37" i="15"/>
  <c r="AY37" i="15"/>
  <c r="AZ37" i="15"/>
  <c r="C38" i="15"/>
  <c r="D38" i="15"/>
  <c r="E38" i="15"/>
  <c r="F38" i="15"/>
  <c r="G38" i="15"/>
  <c r="H38" i="15"/>
  <c r="I38" i="15"/>
  <c r="J38" i="15"/>
  <c r="K38" i="15"/>
  <c r="L38" i="15"/>
  <c r="M38" i="15"/>
  <c r="N38" i="15"/>
  <c r="O38" i="15"/>
  <c r="P38" i="15"/>
  <c r="Q38" i="15"/>
  <c r="R38" i="15"/>
  <c r="S38" i="15"/>
  <c r="T38" i="15"/>
  <c r="U38" i="15"/>
  <c r="V38" i="15"/>
  <c r="W38" i="15"/>
  <c r="X38" i="15"/>
  <c r="Y38" i="15"/>
  <c r="Z38" i="15"/>
  <c r="AA38" i="15"/>
  <c r="AB38" i="15"/>
  <c r="AC38" i="15"/>
  <c r="AD38" i="15"/>
  <c r="AE38" i="15"/>
  <c r="AF38" i="15"/>
  <c r="AG38" i="15"/>
  <c r="AH38" i="15"/>
  <c r="AI38" i="15"/>
  <c r="AJ38" i="15"/>
  <c r="AK38" i="15"/>
  <c r="AL38" i="15"/>
  <c r="AM38" i="15"/>
  <c r="AN38" i="15"/>
  <c r="AP38" i="15"/>
  <c r="AQ38" i="15"/>
  <c r="AR38" i="15"/>
  <c r="AS38" i="15"/>
  <c r="AT38" i="15"/>
  <c r="AU38" i="15"/>
  <c r="AV38" i="15"/>
  <c r="AW38" i="15"/>
  <c r="AX38" i="15"/>
  <c r="AY38" i="15"/>
  <c r="C39" i="15"/>
  <c r="D39" i="15"/>
  <c r="E39" i="15"/>
  <c r="F39" i="15"/>
  <c r="G39" i="15"/>
  <c r="H39" i="15"/>
  <c r="I39" i="15"/>
  <c r="J39" i="15"/>
  <c r="K39" i="15"/>
  <c r="L39" i="15"/>
  <c r="M39" i="15"/>
  <c r="N39" i="15"/>
  <c r="O39" i="15"/>
  <c r="P39" i="15"/>
  <c r="Q39" i="15"/>
  <c r="R39" i="15"/>
  <c r="S39" i="15"/>
  <c r="T39" i="15"/>
  <c r="U39" i="15"/>
  <c r="V39" i="15"/>
  <c r="W39" i="15"/>
  <c r="X39" i="15"/>
  <c r="Y39" i="15"/>
  <c r="Z39" i="15"/>
  <c r="AA39" i="15"/>
  <c r="AB39" i="15"/>
  <c r="AC39" i="15"/>
  <c r="AD39" i="15"/>
  <c r="AE39" i="15"/>
  <c r="AF39" i="15"/>
  <c r="AG39" i="15"/>
  <c r="AH39" i="15"/>
  <c r="AI39" i="15"/>
  <c r="AJ39" i="15"/>
  <c r="AK39" i="15"/>
  <c r="AL39" i="15"/>
  <c r="AM39" i="15"/>
  <c r="AN39" i="15"/>
  <c r="AP39" i="15"/>
  <c r="AQ39" i="15"/>
  <c r="AR39" i="15"/>
  <c r="AS39" i="15"/>
  <c r="AT39" i="15"/>
  <c r="AU39" i="15"/>
  <c r="AV39" i="15"/>
  <c r="AW39" i="15"/>
  <c r="AX39" i="15"/>
  <c r="AY39" i="15"/>
  <c r="AZ39" i="15"/>
  <c r="C40" i="15"/>
  <c r="D40" i="15"/>
  <c r="E40" i="15"/>
  <c r="F40" i="15"/>
  <c r="G40" i="15"/>
  <c r="H40" i="15"/>
  <c r="I40" i="15"/>
  <c r="J40" i="15"/>
  <c r="K40" i="15"/>
  <c r="L40" i="15"/>
  <c r="M40" i="15"/>
  <c r="N40" i="15"/>
  <c r="O40" i="15"/>
  <c r="P40" i="15"/>
  <c r="Q40" i="15"/>
  <c r="R40" i="15"/>
  <c r="S40" i="15"/>
  <c r="T40" i="15"/>
  <c r="U40" i="15"/>
  <c r="V40" i="15"/>
  <c r="W40" i="15"/>
  <c r="X40" i="15"/>
  <c r="Y40" i="15"/>
  <c r="Z40" i="15"/>
  <c r="AA40" i="15"/>
  <c r="AB40" i="15"/>
  <c r="AC40" i="15"/>
  <c r="AD40" i="15"/>
  <c r="AE40" i="15"/>
  <c r="AF40" i="15"/>
  <c r="AG40" i="15"/>
  <c r="AH40" i="15"/>
  <c r="AI40" i="15"/>
  <c r="AJ40" i="15"/>
  <c r="AK40" i="15"/>
  <c r="AL40" i="15"/>
  <c r="AM40" i="15"/>
  <c r="AN40" i="15"/>
  <c r="AP40" i="15"/>
  <c r="AQ40" i="15"/>
  <c r="AR40" i="15"/>
  <c r="AS40" i="15"/>
  <c r="AT40" i="15"/>
  <c r="AU40" i="15"/>
  <c r="AV40" i="15"/>
  <c r="AW40" i="15"/>
  <c r="AX40" i="15"/>
  <c r="AY40" i="15"/>
  <c r="AZ40" i="15"/>
  <c r="C42" i="15"/>
  <c r="D42" i="15"/>
  <c r="E42" i="15"/>
  <c r="F42" i="15"/>
  <c r="G42" i="15"/>
  <c r="H42" i="15"/>
  <c r="I42" i="15"/>
  <c r="J42" i="15"/>
  <c r="K42" i="15"/>
  <c r="L42" i="15"/>
  <c r="M42" i="15"/>
  <c r="N42" i="15"/>
  <c r="O42" i="15"/>
  <c r="P42" i="15"/>
  <c r="Q42" i="15"/>
  <c r="R42" i="15"/>
  <c r="S42" i="15"/>
  <c r="T42" i="15"/>
  <c r="U42" i="15"/>
  <c r="V42" i="15"/>
  <c r="X42" i="15"/>
  <c r="Y42" i="15"/>
  <c r="Z42" i="15"/>
  <c r="AA42" i="15"/>
  <c r="AB42" i="15"/>
  <c r="AC42" i="15"/>
  <c r="AD42" i="15"/>
  <c r="AE42" i="15"/>
  <c r="AF42" i="15"/>
  <c r="AG42" i="15"/>
  <c r="AH42" i="15"/>
  <c r="AI42" i="15"/>
  <c r="AJ42" i="15"/>
  <c r="AK42" i="15"/>
  <c r="AL42" i="15"/>
  <c r="AM42" i="15"/>
  <c r="AN42" i="15"/>
  <c r="AP42" i="15"/>
  <c r="AQ42" i="15"/>
  <c r="AR42" i="15"/>
  <c r="AS42" i="15"/>
  <c r="AT42" i="15"/>
  <c r="AU42" i="15"/>
  <c r="AV42" i="15"/>
  <c r="AW42" i="15"/>
  <c r="AX42" i="15"/>
  <c r="AY42" i="15"/>
  <c r="AZ42" i="15"/>
  <c r="C44" i="15"/>
  <c r="D44" i="15"/>
  <c r="E44" i="15"/>
  <c r="F44" i="15"/>
  <c r="G44" i="15"/>
  <c r="H44" i="15"/>
  <c r="I44" i="15"/>
  <c r="I43" i="15" s="1"/>
  <c r="J44" i="15"/>
  <c r="K44" i="15"/>
  <c r="L44" i="15"/>
  <c r="M44" i="15"/>
  <c r="N44" i="15"/>
  <c r="O44" i="15"/>
  <c r="P44" i="15"/>
  <c r="Q44" i="15"/>
  <c r="R44" i="15"/>
  <c r="S44" i="15"/>
  <c r="T44" i="15"/>
  <c r="U44" i="15"/>
  <c r="V44" i="15"/>
  <c r="X44" i="15"/>
  <c r="Y44" i="15"/>
  <c r="Z44" i="15"/>
  <c r="AA44" i="15"/>
  <c r="AB44" i="15"/>
  <c r="AC44" i="15"/>
  <c r="AD44" i="15"/>
  <c r="AE44" i="15"/>
  <c r="AF44" i="15"/>
  <c r="AG44" i="15"/>
  <c r="AH44" i="15"/>
  <c r="AI44" i="15"/>
  <c r="AJ44" i="15"/>
  <c r="AK44" i="15"/>
  <c r="AL44" i="15"/>
  <c r="AM44" i="15"/>
  <c r="AN44" i="15"/>
  <c r="AP44" i="15"/>
  <c r="AQ44" i="15"/>
  <c r="AR44" i="15"/>
  <c r="AS44" i="15"/>
  <c r="AT44" i="15"/>
  <c r="AU44" i="15"/>
  <c r="AV44" i="15"/>
  <c r="AW44" i="15"/>
  <c r="AX44" i="15"/>
  <c r="C45" i="15"/>
  <c r="C43" i="15" s="1"/>
  <c r="D45" i="15"/>
  <c r="E45" i="15"/>
  <c r="F45" i="15"/>
  <c r="G45" i="15"/>
  <c r="G43" i="15" s="1"/>
  <c r="H45" i="15"/>
  <c r="I45" i="15"/>
  <c r="J45" i="15"/>
  <c r="K45" i="15"/>
  <c r="K43" i="15" s="1"/>
  <c r="L45" i="15"/>
  <c r="M45" i="15"/>
  <c r="N45" i="15"/>
  <c r="O45" i="15"/>
  <c r="O43" i="15" s="1"/>
  <c r="P45" i="15"/>
  <c r="Q45" i="15"/>
  <c r="R45" i="15"/>
  <c r="S45" i="15"/>
  <c r="T45" i="15"/>
  <c r="U45" i="15"/>
  <c r="V45" i="15"/>
  <c r="X45" i="15"/>
  <c r="X43" i="15" s="1"/>
  <c r="Y45" i="15"/>
  <c r="Z45" i="15"/>
  <c r="AA45" i="15"/>
  <c r="AB45" i="15"/>
  <c r="AB43" i="15" s="1"/>
  <c r="AC45" i="15"/>
  <c r="AD45" i="15"/>
  <c r="AE45" i="15"/>
  <c r="AF45" i="15"/>
  <c r="AF43" i="15" s="1"/>
  <c r="AG45" i="15"/>
  <c r="AH45" i="15"/>
  <c r="AI45" i="15"/>
  <c r="AJ45" i="15"/>
  <c r="AJ43" i="15" s="1"/>
  <c r="AK45" i="15"/>
  <c r="AL45" i="15"/>
  <c r="AM45" i="15"/>
  <c r="AN45" i="15"/>
  <c r="AN43" i="15" s="1"/>
  <c r="AO45" i="15"/>
  <c r="AP45" i="15"/>
  <c r="AQ45" i="15"/>
  <c r="AR45" i="15"/>
  <c r="AR43" i="15" s="1"/>
  <c r="AS45" i="15"/>
  <c r="AT45" i="15"/>
  <c r="AU45" i="15"/>
  <c r="AV45" i="15"/>
  <c r="AV43" i="15" s="1"/>
  <c r="AW45" i="15"/>
  <c r="AX45" i="15"/>
  <c r="C46" i="15"/>
  <c r="D46" i="15"/>
  <c r="E46" i="15"/>
  <c r="F46" i="15"/>
  <c r="G46" i="15"/>
  <c r="H46" i="15"/>
  <c r="H43" i="15" s="1"/>
  <c r="I46" i="15"/>
  <c r="J46" i="15"/>
  <c r="K46" i="15"/>
  <c r="L46" i="15"/>
  <c r="L43" i="15" s="1"/>
  <c r="M46" i="15"/>
  <c r="N46" i="15"/>
  <c r="O46" i="15"/>
  <c r="P46" i="15"/>
  <c r="P43" i="15" s="1"/>
  <c r="Q46" i="15"/>
  <c r="R46" i="15"/>
  <c r="S46" i="15"/>
  <c r="T46" i="15"/>
  <c r="T43" i="15" s="1"/>
  <c r="U46" i="15"/>
  <c r="V46" i="15"/>
  <c r="X46" i="15"/>
  <c r="Y46" i="15"/>
  <c r="Z46" i="15"/>
  <c r="AA46" i="15"/>
  <c r="AB46" i="15"/>
  <c r="AC46" i="15"/>
  <c r="AC43" i="15" s="1"/>
  <c r="AD46" i="15"/>
  <c r="AE46" i="15"/>
  <c r="AF46" i="15"/>
  <c r="AG46" i="15"/>
  <c r="AG43" i="15" s="1"/>
  <c r="AH46" i="15"/>
  <c r="AI46" i="15"/>
  <c r="AJ46" i="15"/>
  <c r="AK46" i="15"/>
  <c r="AK43" i="15" s="1"/>
  <c r="AL46" i="15"/>
  <c r="AM46" i="15"/>
  <c r="AN46" i="15"/>
  <c r="AO46" i="15"/>
  <c r="AP46" i="15"/>
  <c r="AQ46" i="15"/>
  <c r="AR46" i="15"/>
  <c r="AS46" i="15"/>
  <c r="AS43" i="15" s="1"/>
  <c r="AT46" i="15"/>
  <c r="AU46" i="15"/>
  <c r="AV46" i="15"/>
  <c r="AW46" i="15"/>
  <c r="AW43" i="15" s="1"/>
  <c r="AX46" i="15"/>
  <c r="C47" i="15"/>
  <c r="D47" i="15"/>
  <c r="E47" i="15"/>
  <c r="F47" i="15"/>
  <c r="G47" i="15"/>
  <c r="H47" i="15"/>
  <c r="I47" i="15"/>
  <c r="J47" i="15"/>
  <c r="K47" i="15"/>
  <c r="L47" i="15"/>
  <c r="M47" i="15"/>
  <c r="N47" i="15"/>
  <c r="O47" i="15"/>
  <c r="P47" i="15"/>
  <c r="Q47" i="15"/>
  <c r="R47" i="15"/>
  <c r="S47" i="15"/>
  <c r="T47" i="15"/>
  <c r="U47" i="15"/>
  <c r="V47" i="15"/>
  <c r="X47" i="15"/>
  <c r="Y47" i="15"/>
  <c r="Z47" i="15"/>
  <c r="AA47" i="15"/>
  <c r="AB47" i="15"/>
  <c r="AC47" i="15"/>
  <c r="AD47" i="15"/>
  <c r="AE47" i="15"/>
  <c r="AF47" i="15"/>
  <c r="AG47" i="15"/>
  <c r="AH47" i="15"/>
  <c r="AI47" i="15"/>
  <c r="AJ47" i="15"/>
  <c r="AK47" i="15"/>
  <c r="AL47" i="15"/>
  <c r="AM47" i="15"/>
  <c r="AN47" i="15"/>
  <c r="AO47" i="15"/>
  <c r="AP47" i="15"/>
  <c r="AP43" i="15" s="1"/>
  <c r="AQ47" i="15"/>
  <c r="AR47" i="15"/>
  <c r="AS47" i="15"/>
  <c r="AT47" i="15"/>
  <c r="AT43" i="15" s="1"/>
  <c r="AU47" i="15"/>
  <c r="AV47" i="15"/>
  <c r="AW47" i="15"/>
  <c r="AX47" i="15"/>
  <c r="AX43" i="15" s="1"/>
  <c r="C48" i="15"/>
  <c r="D48" i="15"/>
  <c r="E48" i="15"/>
  <c r="F48" i="15"/>
  <c r="F43" i="15" s="1"/>
  <c r="G48" i="15"/>
  <c r="H48" i="15"/>
  <c r="I48" i="15"/>
  <c r="J48" i="15"/>
  <c r="J43" i="15" s="1"/>
  <c r="K48" i="15"/>
  <c r="L48" i="15"/>
  <c r="M48" i="15"/>
  <c r="N48" i="15"/>
  <c r="N43" i="15" s="1"/>
  <c r="O48" i="15"/>
  <c r="P48" i="15"/>
  <c r="Q48" i="15"/>
  <c r="R48" i="15"/>
  <c r="R43" i="15" s="1"/>
  <c r="S48" i="15"/>
  <c r="T48" i="15"/>
  <c r="U48" i="15"/>
  <c r="V48" i="15"/>
  <c r="X48" i="15"/>
  <c r="Y48" i="15"/>
  <c r="Z48" i="15"/>
  <c r="AA48" i="15"/>
  <c r="AA43" i="15" s="1"/>
  <c r="AB48" i="15"/>
  <c r="AC48" i="15"/>
  <c r="AD48" i="15"/>
  <c r="AE48" i="15"/>
  <c r="AE43" i="15" s="1"/>
  <c r="AF48" i="15"/>
  <c r="AG48" i="15"/>
  <c r="AH48" i="15"/>
  <c r="AI48" i="15"/>
  <c r="AI43" i="15" s="1"/>
  <c r="AJ48" i="15"/>
  <c r="AK48" i="15"/>
  <c r="AL48" i="15"/>
  <c r="AM48" i="15"/>
  <c r="AM43" i="15" s="1"/>
  <c r="AN48" i="15"/>
  <c r="AO48" i="15"/>
  <c r="AP48" i="15"/>
  <c r="AQ48" i="15"/>
  <c r="AR48" i="15"/>
  <c r="AS48" i="15"/>
  <c r="AT48" i="15"/>
  <c r="AU48" i="15"/>
  <c r="AV48" i="15"/>
  <c r="AW48" i="15"/>
  <c r="AX48" i="15"/>
  <c r="C49" i="15"/>
  <c r="D49" i="15"/>
  <c r="E49" i="15"/>
  <c r="F49" i="15"/>
  <c r="G49" i="15"/>
  <c r="H49" i="15"/>
  <c r="I49" i="15"/>
  <c r="J49" i="15"/>
  <c r="K49" i="15"/>
  <c r="L49" i="15"/>
  <c r="M49" i="15"/>
  <c r="N49" i="15"/>
  <c r="O49" i="15"/>
  <c r="P49" i="15"/>
  <c r="Q49" i="15"/>
  <c r="R49" i="15"/>
  <c r="S49" i="15"/>
  <c r="T49" i="15"/>
  <c r="U49" i="15"/>
  <c r="V49" i="15"/>
  <c r="X49" i="15"/>
  <c r="Y49" i="15"/>
  <c r="Z49" i="15"/>
  <c r="AA49" i="15"/>
  <c r="AB49" i="15"/>
  <c r="AC49" i="15"/>
  <c r="AD49" i="15"/>
  <c r="AE49" i="15"/>
  <c r="AF49" i="15"/>
  <c r="AG49" i="15"/>
  <c r="AH49" i="15"/>
  <c r="AI49" i="15"/>
  <c r="AJ49" i="15"/>
  <c r="AK49" i="15"/>
  <c r="AL49" i="15"/>
  <c r="AM49" i="15"/>
  <c r="AN49" i="15"/>
  <c r="AO49" i="15"/>
  <c r="AP49" i="15"/>
  <c r="AQ49" i="15"/>
  <c r="AR49" i="15"/>
  <c r="AS49" i="15"/>
  <c r="AT49" i="15"/>
  <c r="AU49" i="15"/>
  <c r="AV49" i="15"/>
  <c r="AW49" i="15"/>
  <c r="AX49" i="15"/>
  <c r="C51" i="15"/>
  <c r="D51" i="15"/>
  <c r="D50" i="15" s="1"/>
  <c r="E51" i="15"/>
  <c r="F51" i="15"/>
  <c r="G51" i="15"/>
  <c r="H51" i="15"/>
  <c r="H50" i="15" s="1"/>
  <c r="I51" i="15"/>
  <c r="J51" i="15"/>
  <c r="K51" i="15"/>
  <c r="L51" i="15"/>
  <c r="L50" i="15" s="1"/>
  <c r="M51" i="15"/>
  <c r="N51" i="15"/>
  <c r="O51" i="15"/>
  <c r="P51" i="15"/>
  <c r="P50" i="15" s="1"/>
  <c r="Q51" i="15"/>
  <c r="R51" i="15"/>
  <c r="S51" i="15"/>
  <c r="T51" i="15"/>
  <c r="U51" i="15"/>
  <c r="V51" i="15"/>
  <c r="X51" i="15"/>
  <c r="Y51" i="15"/>
  <c r="Y50" i="15" s="1"/>
  <c r="Z51" i="15"/>
  <c r="AA51" i="15"/>
  <c r="AB51" i="15"/>
  <c r="AC51" i="15"/>
  <c r="AC50" i="15" s="1"/>
  <c r="AD51" i="15"/>
  <c r="AE51" i="15"/>
  <c r="AF51" i="15"/>
  <c r="AG51" i="15"/>
  <c r="AG50" i="15" s="1"/>
  <c r="AH51" i="15"/>
  <c r="AI51" i="15"/>
  <c r="AJ51" i="15"/>
  <c r="AK51" i="15"/>
  <c r="AK50" i="15" s="1"/>
  <c r="AL51" i="15"/>
  <c r="AM51" i="15"/>
  <c r="AN51" i="15"/>
  <c r="AO51" i="15"/>
  <c r="AO50" i="15" s="1"/>
  <c r="AP51" i="15"/>
  <c r="AQ51" i="15"/>
  <c r="AR51" i="15"/>
  <c r="AS51" i="15"/>
  <c r="AT51" i="15"/>
  <c r="AU51" i="15"/>
  <c r="AV51" i="15"/>
  <c r="AW51" i="15"/>
  <c r="AW50" i="15" s="1"/>
  <c r="AX51" i="15"/>
  <c r="C52" i="15"/>
  <c r="D52" i="15"/>
  <c r="E52" i="15"/>
  <c r="E50" i="15" s="1"/>
  <c r="F52" i="15"/>
  <c r="G52" i="15"/>
  <c r="H52" i="15"/>
  <c r="I52" i="15"/>
  <c r="I50" i="15" s="1"/>
  <c r="J52" i="15"/>
  <c r="K52" i="15"/>
  <c r="L52" i="15"/>
  <c r="M52" i="15"/>
  <c r="N52" i="15"/>
  <c r="O52" i="15"/>
  <c r="P52" i="15"/>
  <c r="Q52" i="15"/>
  <c r="Q50" i="15" s="1"/>
  <c r="R52" i="15"/>
  <c r="S52" i="15"/>
  <c r="T52" i="15"/>
  <c r="U52" i="15"/>
  <c r="U50" i="15" s="1"/>
  <c r="V52" i="15"/>
  <c r="X52" i="15"/>
  <c r="Y52" i="15"/>
  <c r="Z52" i="15"/>
  <c r="Z50" i="15" s="1"/>
  <c r="AA52" i="15"/>
  <c r="AB52" i="15"/>
  <c r="AC52" i="15"/>
  <c r="AD52" i="15"/>
  <c r="AD50" i="15" s="1"/>
  <c r="AE52" i="15"/>
  <c r="AF52" i="15"/>
  <c r="AG52" i="15"/>
  <c r="AH52" i="15"/>
  <c r="AH50" i="15" s="1"/>
  <c r="AI52" i="15"/>
  <c r="AJ52" i="15"/>
  <c r="AK52" i="15"/>
  <c r="AL52" i="15"/>
  <c r="AL50" i="15" s="1"/>
  <c r="AM52" i="15"/>
  <c r="AN52" i="15"/>
  <c r="AO52" i="15"/>
  <c r="AP52" i="15"/>
  <c r="AP50" i="15" s="1"/>
  <c r="AQ52" i="15"/>
  <c r="AR52" i="15"/>
  <c r="AS52" i="15"/>
  <c r="AT52" i="15"/>
  <c r="AU52" i="15"/>
  <c r="AV52" i="15"/>
  <c r="AW52" i="15"/>
  <c r="AX52" i="15"/>
  <c r="AX50" i="15" s="1"/>
  <c r="C53" i="15"/>
  <c r="D53" i="15"/>
  <c r="E53" i="15"/>
  <c r="F53" i="15"/>
  <c r="F50" i="15" s="1"/>
  <c r="G53" i="15"/>
  <c r="H53" i="15"/>
  <c r="I53" i="15"/>
  <c r="J53" i="15"/>
  <c r="J50" i="15" s="1"/>
  <c r="K53" i="15"/>
  <c r="L53" i="15"/>
  <c r="M53" i="15"/>
  <c r="N53" i="15"/>
  <c r="O53" i="15"/>
  <c r="P53" i="15"/>
  <c r="Q53" i="15"/>
  <c r="R53" i="15"/>
  <c r="R50" i="15" s="1"/>
  <c r="S53" i="15"/>
  <c r="T53" i="15"/>
  <c r="U53" i="15"/>
  <c r="V53" i="15"/>
  <c r="V50" i="15" s="1"/>
  <c r="X53" i="15"/>
  <c r="Y53" i="15"/>
  <c r="Z53" i="15"/>
  <c r="AA53" i="15"/>
  <c r="AA50" i="15" s="1"/>
  <c r="AB53" i="15"/>
  <c r="AC53" i="15"/>
  <c r="AD53" i="15"/>
  <c r="AE53" i="15"/>
  <c r="AF53" i="15"/>
  <c r="AG53" i="15"/>
  <c r="AH53" i="15"/>
  <c r="AI53" i="15"/>
  <c r="AI50" i="15" s="1"/>
  <c r="AJ53" i="15"/>
  <c r="AK53" i="15"/>
  <c r="AL53" i="15"/>
  <c r="AM53" i="15"/>
  <c r="AM50" i="15" s="1"/>
  <c r="AN53" i="15"/>
  <c r="AO53" i="15"/>
  <c r="AP53" i="15"/>
  <c r="AQ53" i="15"/>
  <c r="AQ50" i="15" s="1"/>
  <c r="AR53" i="15"/>
  <c r="AS53" i="15"/>
  <c r="AT53" i="15"/>
  <c r="AU53" i="15"/>
  <c r="AU50" i="15" s="1"/>
  <c r="AV53" i="15"/>
  <c r="AW53" i="15"/>
  <c r="AX53" i="15"/>
  <c r="C54" i="15"/>
  <c r="C50" i="15" s="1"/>
  <c r="D54" i="15"/>
  <c r="E54" i="15"/>
  <c r="F54" i="15"/>
  <c r="G54" i="15"/>
  <c r="G50" i="15" s="1"/>
  <c r="H54" i="15"/>
  <c r="I54" i="15"/>
  <c r="J54" i="15"/>
  <c r="K54" i="15"/>
  <c r="K50" i="15" s="1"/>
  <c r="L54" i="15"/>
  <c r="M54" i="15"/>
  <c r="N54" i="15"/>
  <c r="O54" i="15"/>
  <c r="O50" i="15" s="1"/>
  <c r="P54" i="15"/>
  <c r="Q54" i="15"/>
  <c r="R54" i="15"/>
  <c r="S54" i="15"/>
  <c r="S50" i="15" s="1"/>
  <c r="T54" i="15"/>
  <c r="U54" i="15"/>
  <c r="V54" i="15"/>
  <c r="X54" i="15"/>
  <c r="X50" i="15" s="1"/>
  <c r="Y54" i="15"/>
  <c r="Z54" i="15"/>
  <c r="AA54" i="15"/>
  <c r="AB54" i="15"/>
  <c r="AB50" i="15" s="1"/>
  <c r="AC54" i="15"/>
  <c r="AD54" i="15"/>
  <c r="AE54" i="15"/>
  <c r="AF54" i="15"/>
  <c r="AF50" i="15" s="1"/>
  <c r="AG54" i="15"/>
  <c r="AH54" i="15"/>
  <c r="AI54" i="15"/>
  <c r="AJ54" i="15"/>
  <c r="AJ50" i="15" s="1"/>
  <c r="AJ81" i="15" s="1"/>
  <c r="AK54" i="15"/>
  <c r="AL54" i="15"/>
  <c r="AM54" i="15"/>
  <c r="AN54" i="15"/>
  <c r="AN50" i="15" s="1"/>
  <c r="AO54" i="15"/>
  <c r="AP54" i="15"/>
  <c r="AQ54" i="15"/>
  <c r="AR54" i="15"/>
  <c r="AR50" i="15" s="1"/>
  <c r="AS54" i="15"/>
  <c r="AT54" i="15"/>
  <c r="AU54" i="15"/>
  <c r="AV54" i="15"/>
  <c r="AV50" i="15" s="1"/>
  <c r="AW54" i="15"/>
  <c r="AX54" i="15"/>
  <c r="C56" i="15"/>
  <c r="D56" i="15"/>
  <c r="D55" i="15" s="1"/>
  <c r="E56" i="15"/>
  <c r="F56" i="15"/>
  <c r="G56" i="15"/>
  <c r="H56" i="15"/>
  <c r="H55" i="15" s="1"/>
  <c r="I56" i="15"/>
  <c r="J56" i="15"/>
  <c r="K56" i="15"/>
  <c r="L56" i="15"/>
  <c r="L55" i="15" s="1"/>
  <c r="M56" i="15"/>
  <c r="N56" i="15"/>
  <c r="O56" i="15"/>
  <c r="P56" i="15"/>
  <c r="P55" i="15" s="1"/>
  <c r="Q56" i="15"/>
  <c r="R56" i="15"/>
  <c r="S56" i="15"/>
  <c r="T56" i="15"/>
  <c r="T55" i="15" s="1"/>
  <c r="U56" i="15"/>
  <c r="V56" i="15"/>
  <c r="X56" i="15"/>
  <c r="Y56" i="15"/>
  <c r="Y55" i="15" s="1"/>
  <c r="Z56" i="15"/>
  <c r="AA56" i="15"/>
  <c r="AB56" i="15"/>
  <c r="AC56" i="15"/>
  <c r="AC55" i="15" s="1"/>
  <c r="AD56" i="15"/>
  <c r="AE56" i="15"/>
  <c r="AF56" i="15"/>
  <c r="AG56" i="15"/>
  <c r="AG55" i="15" s="1"/>
  <c r="AH56" i="15"/>
  <c r="AI56" i="15"/>
  <c r="AJ56" i="15"/>
  <c r="AK56" i="15"/>
  <c r="AL56" i="15"/>
  <c r="AM56" i="15"/>
  <c r="AN56" i="15"/>
  <c r="AO56" i="15"/>
  <c r="AO55" i="15" s="1"/>
  <c r="AP56" i="15"/>
  <c r="AQ56" i="15"/>
  <c r="AR56" i="15"/>
  <c r="AS56" i="15"/>
  <c r="AS55" i="15" s="1"/>
  <c r="AT56" i="15"/>
  <c r="AU56" i="15"/>
  <c r="AV56" i="15"/>
  <c r="AW56" i="15"/>
  <c r="AW55" i="15" s="1"/>
  <c r="AX56" i="15"/>
  <c r="C57" i="15"/>
  <c r="D57" i="15"/>
  <c r="E57" i="15"/>
  <c r="F57" i="15"/>
  <c r="G57" i="15"/>
  <c r="H57" i="15"/>
  <c r="I57" i="15"/>
  <c r="I55" i="15" s="1"/>
  <c r="J57" i="15"/>
  <c r="K57" i="15"/>
  <c r="L57" i="15"/>
  <c r="M57" i="15"/>
  <c r="M55" i="15" s="1"/>
  <c r="N57" i="15"/>
  <c r="O57" i="15"/>
  <c r="P57" i="15"/>
  <c r="Q57" i="15"/>
  <c r="Q55" i="15" s="1"/>
  <c r="R57" i="15"/>
  <c r="S57" i="15"/>
  <c r="T57" i="15"/>
  <c r="U57" i="15"/>
  <c r="U55" i="15" s="1"/>
  <c r="V57" i="15"/>
  <c r="X57" i="15"/>
  <c r="Y57" i="15"/>
  <c r="Z57" i="15"/>
  <c r="Z55" i="15" s="1"/>
  <c r="AA57" i="15"/>
  <c r="AB57" i="15"/>
  <c r="AC57" i="15"/>
  <c r="AD57" i="15"/>
  <c r="AE57" i="15"/>
  <c r="AF57" i="15"/>
  <c r="AG57" i="15"/>
  <c r="AH57" i="15"/>
  <c r="AH55" i="15" s="1"/>
  <c r="AI57" i="15"/>
  <c r="AJ57" i="15"/>
  <c r="AK57" i="15"/>
  <c r="AL57" i="15"/>
  <c r="AL55" i="15" s="1"/>
  <c r="AM57" i="15"/>
  <c r="AN57" i="15"/>
  <c r="AO57" i="15"/>
  <c r="AP57" i="15"/>
  <c r="AP55" i="15" s="1"/>
  <c r="AQ57" i="15"/>
  <c r="AR57" i="15"/>
  <c r="AS57" i="15"/>
  <c r="AT57" i="15"/>
  <c r="AT55" i="15" s="1"/>
  <c r="AU57" i="15"/>
  <c r="AV57" i="15"/>
  <c r="AW57" i="15"/>
  <c r="AX57" i="15"/>
  <c r="AX55" i="15" s="1"/>
  <c r="C59" i="15"/>
  <c r="D59" i="15"/>
  <c r="E59" i="15"/>
  <c r="F59" i="15"/>
  <c r="F58" i="15" s="1"/>
  <c r="G59" i="15"/>
  <c r="H59" i="15"/>
  <c r="I59" i="15"/>
  <c r="J59" i="15"/>
  <c r="J58" i="15" s="1"/>
  <c r="K59" i="15"/>
  <c r="L59" i="15"/>
  <c r="M59" i="15"/>
  <c r="N59" i="15"/>
  <c r="O59" i="15"/>
  <c r="P59" i="15"/>
  <c r="Q59" i="15"/>
  <c r="R59" i="15"/>
  <c r="R58" i="15" s="1"/>
  <c r="R88" i="15" s="1"/>
  <c r="S59" i="15"/>
  <c r="T59" i="15"/>
  <c r="U59" i="15"/>
  <c r="V59" i="15"/>
  <c r="V58" i="15" s="1"/>
  <c r="X59" i="15"/>
  <c r="Y59" i="15"/>
  <c r="Z59" i="15"/>
  <c r="AA59" i="15"/>
  <c r="AA58" i="15" s="1"/>
  <c r="AB59" i="15"/>
  <c r="AC59" i="15"/>
  <c r="AD59" i="15"/>
  <c r="AE59" i="15"/>
  <c r="AE58" i="15" s="1"/>
  <c r="AE88" i="15" s="1"/>
  <c r="AF59" i="15"/>
  <c r="AG59" i="15"/>
  <c r="AH59" i="15"/>
  <c r="AI59" i="15"/>
  <c r="AI58" i="15" s="1"/>
  <c r="AI88" i="15" s="1"/>
  <c r="AJ59" i="15"/>
  <c r="AK59" i="15"/>
  <c r="AL59" i="15"/>
  <c r="AM59" i="15"/>
  <c r="AM58" i="15" s="1"/>
  <c r="AN59" i="15"/>
  <c r="AO59" i="15"/>
  <c r="AP59" i="15"/>
  <c r="AQ59" i="15"/>
  <c r="AQ58" i="15" s="1"/>
  <c r="AR59" i="15"/>
  <c r="AS59" i="15"/>
  <c r="AT59" i="15"/>
  <c r="AU59" i="15"/>
  <c r="AV59" i="15"/>
  <c r="AW59" i="15"/>
  <c r="AX59" i="15"/>
  <c r="C60" i="15"/>
  <c r="C58" i="15" s="1"/>
  <c r="D60" i="15"/>
  <c r="E60" i="15"/>
  <c r="E58" i="15" s="1"/>
  <c r="F60" i="15"/>
  <c r="G60" i="15"/>
  <c r="G58" i="15" s="1"/>
  <c r="G88" i="15" s="1"/>
  <c r="H60" i="15"/>
  <c r="I60" i="15"/>
  <c r="I58" i="15" s="1"/>
  <c r="I88" i="15" s="1"/>
  <c r="J60" i="15"/>
  <c r="K60" i="15"/>
  <c r="L60" i="15"/>
  <c r="M60" i="15"/>
  <c r="M58" i="15"/>
  <c r="M88" i="15" s="1"/>
  <c r="N60" i="15"/>
  <c r="O60" i="15"/>
  <c r="P60" i="15"/>
  <c r="Q60" i="15"/>
  <c r="Q58" i="15" s="1"/>
  <c r="R60" i="15"/>
  <c r="S60" i="15"/>
  <c r="T60" i="15"/>
  <c r="T58" i="15" s="1"/>
  <c r="T88" i="15" s="1"/>
  <c r="U60" i="15"/>
  <c r="U58" i="15" s="1"/>
  <c r="V60" i="15"/>
  <c r="X60" i="15"/>
  <c r="Y60" i="15"/>
  <c r="Y58" i="15" s="1"/>
  <c r="Y88" i="15" s="1"/>
  <c r="Z60" i="15"/>
  <c r="AA60" i="15"/>
  <c r="AB60" i="15"/>
  <c r="AC60" i="15"/>
  <c r="AC58" i="15" s="1"/>
  <c r="AD60" i="15"/>
  <c r="AE60" i="15"/>
  <c r="AF60" i="15"/>
  <c r="AG60" i="15"/>
  <c r="AG58" i="15" s="1"/>
  <c r="AG88" i="15" s="1"/>
  <c r="AH60" i="15"/>
  <c r="AI60" i="15"/>
  <c r="AJ60" i="15"/>
  <c r="AJ58" i="15" s="1"/>
  <c r="AK60" i="15"/>
  <c r="AK58" i="15"/>
  <c r="AL60" i="15"/>
  <c r="AM60" i="15"/>
  <c r="AN60" i="15"/>
  <c r="AO60" i="15"/>
  <c r="AO58" i="15" s="1"/>
  <c r="AP60" i="15"/>
  <c r="AQ60" i="15"/>
  <c r="AR60" i="15"/>
  <c r="AS60" i="15"/>
  <c r="AS58" i="15" s="1"/>
  <c r="AT60" i="15"/>
  <c r="AU60" i="15"/>
  <c r="AV60" i="15"/>
  <c r="AW60" i="15"/>
  <c r="AW58" i="15" s="1"/>
  <c r="AX60" i="15"/>
  <c r="AX58" i="15" s="1"/>
  <c r="C62" i="15"/>
  <c r="D62" i="15"/>
  <c r="E62" i="15"/>
  <c r="F62" i="15"/>
  <c r="F61" i="15" s="1"/>
  <c r="G62" i="15"/>
  <c r="H62" i="15"/>
  <c r="I62" i="15"/>
  <c r="J62" i="15"/>
  <c r="K62" i="15"/>
  <c r="L62" i="15"/>
  <c r="M62" i="15"/>
  <c r="N62" i="15"/>
  <c r="O62" i="15"/>
  <c r="P62" i="15"/>
  <c r="Q62" i="15"/>
  <c r="R62" i="15"/>
  <c r="S62" i="15"/>
  <c r="T62" i="15"/>
  <c r="U62" i="15"/>
  <c r="V62" i="15"/>
  <c r="X62" i="15"/>
  <c r="Y62" i="15"/>
  <c r="Z62" i="15"/>
  <c r="AA62" i="15"/>
  <c r="AB62" i="15"/>
  <c r="AC62" i="15"/>
  <c r="AD62" i="15"/>
  <c r="AE62" i="15"/>
  <c r="AF62" i="15"/>
  <c r="AG62" i="15"/>
  <c r="AH62" i="15"/>
  <c r="AI62" i="15"/>
  <c r="AJ62" i="15"/>
  <c r="AK62" i="15"/>
  <c r="AL62" i="15"/>
  <c r="AM62" i="15"/>
  <c r="AN62" i="15"/>
  <c r="AO62" i="15"/>
  <c r="AP62" i="15"/>
  <c r="AQ62" i="15"/>
  <c r="AR62" i="15"/>
  <c r="AS62" i="15"/>
  <c r="AT62" i="15"/>
  <c r="AU62" i="15"/>
  <c r="AV62" i="15"/>
  <c r="AW62" i="15"/>
  <c r="AX62" i="15"/>
  <c r="C63" i="15"/>
  <c r="C61" i="15" s="1"/>
  <c r="D63" i="15"/>
  <c r="E63" i="15"/>
  <c r="F63" i="15"/>
  <c r="G63" i="15"/>
  <c r="G61" i="15" s="1"/>
  <c r="H63" i="15"/>
  <c r="I63" i="15"/>
  <c r="J63" i="15"/>
  <c r="K63" i="15"/>
  <c r="K61" i="15" s="1"/>
  <c r="L63" i="15"/>
  <c r="M63" i="15"/>
  <c r="N63" i="15"/>
  <c r="O63" i="15"/>
  <c r="O61" i="15" s="1"/>
  <c r="P63" i="15"/>
  <c r="Q63" i="15"/>
  <c r="R63" i="15"/>
  <c r="S63" i="15"/>
  <c r="S61" i="15" s="1"/>
  <c r="T63" i="15"/>
  <c r="U63" i="15"/>
  <c r="V63" i="15"/>
  <c r="X63" i="15"/>
  <c r="X61" i="15" s="1"/>
  <c r="Y63" i="15"/>
  <c r="Z63" i="15"/>
  <c r="AA63" i="15"/>
  <c r="AB63" i="15"/>
  <c r="AB61" i="15" s="1"/>
  <c r="AC63" i="15"/>
  <c r="AD63" i="15"/>
  <c r="AE63" i="15"/>
  <c r="AF63" i="15"/>
  <c r="AF61" i="15" s="1"/>
  <c r="AG63" i="15"/>
  <c r="AH63" i="15"/>
  <c r="AI63" i="15"/>
  <c r="AJ63" i="15"/>
  <c r="AJ61" i="15" s="1"/>
  <c r="AK63" i="15"/>
  <c r="AL63" i="15"/>
  <c r="AM63" i="15"/>
  <c r="AN63" i="15"/>
  <c r="AN61" i="15" s="1"/>
  <c r="AO63" i="15"/>
  <c r="AP63" i="15"/>
  <c r="AQ63" i="15"/>
  <c r="AR63" i="15"/>
  <c r="AS63" i="15"/>
  <c r="AT63" i="15"/>
  <c r="AU63" i="15"/>
  <c r="AV63" i="15"/>
  <c r="AV61" i="15" s="1"/>
  <c r="AW63" i="15"/>
  <c r="AX63" i="15"/>
  <c r="C64" i="15"/>
  <c r="D64" i="15"/>
  <c r="E64" i="15"/>
  <c r="F64" i="15"/>
  <c r="G64" i="15"/>
  <c r="H64" i="15"/>
  <c r="I64" i="15"/>
  <c r="J64" i="15"/>
  <c r="K64" i="15"/>
  <c r="L64" i="15"/>
  <c r="M64" i="15"/>
  <c r="N64" i="15"/>
  <c r="O64" i="15"/>
  <c r="P64" i="15"/>
  <c r="Q64" i="15"/>
  <c r="R64" i="15"/>
  <c r="S64" i="15"/>
  <c r="T64" i="15"/>
  <c r="U64" i="15"/>
  <c r="V64" i="15"/>
  <c r="X64" i="15"/>
  <c r="Y64" i="15"/>
  <c r="Z64" i="15"/>
  <c r="AA64" i="15"/>
  <c r="AB64" i="15"/>
  <c r="AC64" i="15"/>
  <c r="AD64" i="15"/>
  <c r="AE64" i="15"/>
  <c r="AF64" i="15"/>
  <c r="AG64" i="15"/>
  <c r="AH64" i="15"/>
  <c r="AI64" i="15"/>
  <c r="AJ64" i="15"/>
  <c r="AK64" i="15"/>
  <c r="AL64" i="15"/>
  <c r="AM64" i="15"/>
  <c r="AN64" i="15"/>
  <c r="AO64" i="15"/>
  <c r="AP64" i="15"/>
  <c r="AQ64" i="15"/>
  <c r="AR64" i="15"/>
  <c r="AS64" i="15"/>
  <c r="AT64" i="15"/>
  <c r="AU64" i="15"/>
  <c r="AV64" i="15"/>
  <c r="AW64" i="15"/>
  <c r="AX64" i="15"/>
  <c r="C65" i="15"/>
  <c r="D65" i="15"/>
  <c r="E65" i="15"/>
  <c r="F65" i="15"/>
  <c r="G65" i="15"/>
  <c r="H65" i="15"/>
  <c r="I65" i="15"/>
  <c r="I61" i="15" s="1"/>
  <c r="J65" i="15"/>
  <c r="K65" i="15"/>
  <c r="L65" i="15"/>
  <c r="M65" i="15"/>
  <c r="M61" i="15" s="1"/>
  <c r="N65" i="15"/>
  <c r="O65" i="15"/>
  <c r="P65" i="15"/>
  <c r="Q65" i="15"/>
  <c r="Q61" i="15" s="1"/>
  <c r="R65" i="15"/>
  <c r="S65" i="15"/>
  <c r="T65" i="15"/>
  <c r="U65" i="15"/>
  <c r="U61" i="15" s="1"/>
  <c r="V65" i="15"/>
  <c r="X65" i="15"/>
  <c r="Y65" i="15"/>
  <c r="Z65" i="15"/>
  <c r="Z61" i="15" s="1"/>
  <c r="AA65" i="15"/>
  <c r="AB65" i="15"/>
  <c r="AC65" i="15"/>
  <c r="AD65" i="15"/>
  <c r="AD61" i="15" s="1"/>
  <c r="AE65" i="15"/>
  <c r="AF65" i="15"/>
  <c r="AG65" i="15"/>
  <c r="AH65" i="15"/>
  <c r="AH61" i="15" s="1"/>
  <c r="AI65" i="15"/>
  <c r="AJ65" i="15"/>
  <c r="AK65" i="15"/>
  <c r="AL65" i="15"/>
  <c r="AL61" i="15" s="1"/>
  <c r="AM65" i="15"/>
  <c r="AN65" i="15"/>
  <c r="AO65" i="15"/>
  <c r="AP65" i="15"/>
  <c r="AP61" i="15" s="1"/>
  <c r="AQ65" i="15"/>
  <c r="AR65" i="15"/>
  <c r="AS65" i="15"/>
  <c r="AT65" i="15"/>
  <c r="AT61" i="15" s="1"/>
  <c r="AU65" i="15"/>
  <c r="AV65" i="15"/>
  <c r="AW65" i="15"/>
  <c r="AX65" i="15"/>
  <c r="AX61" i="15" s="1"/>
  <c r="C66" i="15"/>
  <c r="D66" i="15"/>
  <c r="E66" i="15"/>
  <c r="F66" i="15"/>
  <c r="G66" i="15"/>
  <c r="H66" i="15"/>
  <c r="I66" i="15"/>
  <c r="J66" i="15"/>
  <c r="K66" i="15"/>
  <c r="L66" i="15"/>
  <c r="M66" i="15"/>
  <c r="N66" i="15"/>
  <c r="O66" i="15"/>
  <c r="P66" i="15"/>
  <c r="Q66" i="15"/>
  <c r="R66" i="15"/>
  <c r="S66" i="15"/>
  <c r="T66" i="15"/>
  <c r="U66" i="15"/>
  <c r="V66" i="15"/>
  <c r="X66" i="15"/>
  <c r="Y66" i="15"/>
  <c r="Z66" i="15"/>
  <c r="AA66" i="15"/>
  <c r="AB66" i="15"/>
  <c r="AC66" i="15"/>
  <c r="AD66" i="15"/>
  <c r="AE66" i="15"/>
  <c r="AF66" i="15"/>
  <c r="AG66" i="15"/>
  <c r="AH66" i="15"/>
  <c r="AI66" i="15"/>
  <c r="AJ66" i="15"/>
  <c r="AK66" i="15"/>
  <c r="AL66" i="15"/>
  <c r="AM66" i="15"/>
  <c r="AN66" i="15"/>
  <c r="AO66" i="15"/>
  <c r="AP66" i="15"/>
  <c r="AQ66" i="15"/>
  <c r="AR66" i="15"/>
  <c r="AS66" i="15"/>
  <c r="AT66" i="15"/>
  <c r="AU66" i="15"/>
  <c r="AV66" i="15"/>
  <c r="AW66" i="15"/>
  <c r="AX66" i="15"/>
  <c r="D67" i="15"/>
  <c r="E67" i="15"/>
  <c r="F67" i="15"/>
  <c r="G67" i="15"/>
  <c r="H67" i="15"/>
  <c r="I67" i="15"/>
  <c r="J67" i="15"/>
  <c r="K67" i="15"/>
  <c r="L67" i="15"/>
  <c r="M67" i="15"/>
  <c r="N67" i="15"/>
  <c r="O67" i="15"/>
  <c r="P67" i="15"/>
  <c r="Q67" i="15"/>
  <c r="R67" i="15"/>
  <c r="S67" i="15"/>
  <c r="T67" i="15"/>
  <c r="U67" i="15"/>
  <c r="V67" i="15"/>
  <c r="X67" i="15"/>
  <c r="Y67" i="15"/>
  <c r="Z67" i="15"/>
  <c r="AA67" i="15"/>
  <c r="AB67" i="15"/>
  <c r="AC67" i="15"/>
  <c r="AD67" i="15"/>
  <c r="AE67" i="15"/>
  <c r="AF67" i="15"/>
  <c r="AG67" i="15"/>
  <c r="AH67" i="15"/>
  <c r="AI67" i="15"/>
  <c r="AJ67" i="15"/>
  <c r="AK67" i="15"/>
  <c r="AL67" i="15"/>
  <c r="AM67" i="15"/>
  <c r="AN67" i="15"/>
  <c r="AO67" i="15"/>
  <c r="AP67" i="15"/>
  <c r="AQ67" i="15"/>
  <c r="AR67" i="15"/>
  <c r="AS67" i="15"/>
  <c r="AT67" i="15"/>
  <c r="AU67" i="15"/>
  <c r="AV67" i="15"/>
  <c r="AW67" i="15"/>
  <c r="AX67" i="15"/>
  <c r="C69" i="15"/>
  <c r="D69" i="15"/>
  <c r="E69" i="15"/>
  <c r="F69" i="15"/>
  <c r="G69" i="15"/>
  <c r="H69" i="15"/>
  <c r="I69" i="15"/>
  <c r="J69" i="15"/>
  <c r="K69" i="15"/>
  <c r="L69" i="15"/>
  <c r="M69" i="15"/>
  <c r="N69" i="15"/>
  <c r="O69" i="15"/>
  <c r="P69" i="15"/>
  <c r="Q69" i="15"/>
  <c r="R69" i="15"/>
  <c r="S69" i="15"/>
  <c r="T69" i="15"/>
  <c r="U69" i="15"/>
  <c r="V69" i="15"/>
  <c r="X69" i="15"/>
  <c r="Y69" i="15"/>
  <c r="Z69" i="15"/>
  <c r="AA69" i="15"/>
  <c r="AB69" i="15"/>
  <c r="AC69" i="15"/>
  <c r="AD69" i="15"/>
  <c r="AE69" i="15"/>
  <c r="AF69" i="15"/>
  <c r="AG69" i="15"/>
  <c r="AH69" i="15"/>
  <c r="AI69" i="15"/>
  <c r="AJ69" i="15"/>
  <c r="AK69" i="15"/>
  <c r="AL69" i="15"/>
  <c r="AL68" i="15" s="1"/>
  <c r="AM69" i="15"/>
  <c r="AN69" i="15"/>
  <c r="AO69" i="15"/>
  <c r="AP69" i="15"/>
  <c r="AQ69" i="15"/>
  <c r="AR69" i="15"/>
  <c r="AS69" i="15"/>
  <c r="AT69" i="15"/>
  <c r="AU69" i="15"/>
  <c r="AV69" i="15"/>
  <c r="AW69" i="15"/>
  <c r="AX69" i="15"/>
  <c r="C70" i="15"/>
  <c r="D70" i="15"/>
  <c r="E70" i="15"/>
  <c r="F70" i="15"/>
  <c r="F68" i="15" s="1"/>
  <c r="G70" i="15"/>
  <c r="H70" i="15"/>
  <c r="I70" i="15"/>
  <c r="J70" i="15"/>
  <c r="K70" i="15"/>
  <c r="L70" i="15"/>
  <c r="M70" i="15"/>
  <c r="N70" i="15"/>
  <c r="O70" i="15"/>
  <c r="P70" i="15"/>
  <c r="Q70" i="15"/>
  <c r="R70" i="15"/>
  <c r="S70" i="15"/>
  <c r="T70" i="15"/>
  <c r="U70" i="15"/>
  <c r="V70" i="15"/>
  <c r="X70" i="15"/>
  <c r="Y70" i="15"/>
  <c r="Z70" i="15"/>
  <c r="AA70" i="15"/>
  <c r="AB70" i="15"/>
  <c r="AC70" i="15"/>
  <c r="AD70" i="15"/>
  <c r="AE70" i="15"/>
  <c r="AF70" i="15"/>
  <c r="AG70" i="15"/>
  <c r="AH70" i="15"/>
  <c r="AI70" i="15"/>
  <c r="AJ70" i="15"/>
  <c r="AK70" i="15"/>
  <c r="AL70" i="15"/>
  <c r="AM70" i="15"/>
  <c r="AN70" i="15"/>
  <c r="AO70" i="15"/>
  <c r="AP70" i="15"/>
  <c r="AQ70" i="15"/>
  <c r="AR70" i="15"/>
  <c r="AS70" i="15"/>
  <c r="AT70" i="15"/>
  <c r="AU70" i="15"/>
  <c r="AU68" i="15" s="1"/>
  <c r="AV70" i="15"/>
  <c r="AW70" i="15"/>
  <c r="AX70" i="15"/>
  <c r="C71" i="15"/>
  <c r="D71" i="15"/>
  <c r="E71" i="15"/>
  <c r="F71" i="15"/>
  <c r="G71" i="15"/>
  <c r="H71" i="15"/>
  <c r="I71" i="15"/>
  <c r="J71" i="15"/>
  <c r="K71" i="15"/>
  <c r="K68" i="15" s="1"/>
  <c r="L71" i="15"/>
  <c r="M71" i="15"/>
  <c r="N71" i="15"/>
  <c r="O71" i="15"/>
  <c r="P71" i="15"/>
  <c r="Q71" i="15"/>
  <c r="R71" i="15"/>
  <c r="S71" i="15"/>
  <c r="T71" i="15"/>
  <c r="U71" i="15"/>
  <c r="V71" i="15"/>
  <c r="X71" i="15"/>
  <c r="Y71" i="15"/>
  <c r="Z71" i="15"/>
  <c r="AA71" i="15"/>
  <c r="AB71" i="15"/>
  <c r="AC71" i="15"/>
  <c r="AD71" i="15"/>
  <c r="AE71" i="15"/>
  <c r="AF71" i="15"/>
  <c r="AG71" i="15"/>
  <c r="AH71" i="15"/>
  <c r="AI71" i="15"/>
  <c r="AJ71" i="15"/>
  <c r="AK71" i="15"/>
  <c r="AL71" i="15"/>
  <c r="AM71" i="15"/>
  <c r="AN71" i="15"/>
  <c r="AO71" i="15"/>
  <c r="AP71" i="15"/>
  <c r="AQ71" i="15"/>
  <c r="AR71" i="15"/>
  <c r="AS71" i="15"/>
  <c r="AT71" i="15"/>
  <c r="AU71" i="15"/>
  <c r="AV71" i="15"/>
  <c r="AW71" i="15"/>
  <c r="AX71" i="15"/>
  <c r="C72" i="15"/>
  <c r="D72" i="15"/>
  <c r="E72" i="15"/>
  <c r="F72" i="15"/>
  <c r="G72" i="15"/>
  <c r="H72" i="15"/>
  <c r="I72" i="15"/>
  <c r="J72" i="15"/>
  <c r="K72" i="15"/>
  <c r="L72" i="15"/>
  <c r="M72" i="15"/>
  <c r="N72" i="15"/>
  <c r="O72" i="15"/>
  <c r="P72" i="15"/>
  <c r="Q72" i="15"/>
  <c r="R72" i="15"/>
  <c r="S72" i="15"/>
  <c r="T72" i="15"/>
  <c r="T68" i="15" s="1"/>
  <c r="U72" i="15"/>
  <c r="V72" i="15"/>
  <c r="X72" i="15"/>
  <c r="Y72" i="15"/>
  <c r="Z72" i="15"/>
  <c r="AA72" i="15"/>
  <c r="AB72" i="15"/>
  <c r="AC72" i="15"/>
  <c r="AC68" i="15" s="1"/>
  <c r="AD72" i="15"/>
  <c r="AE72" i="15"/>
  <c r="AF72" i="15"/>
  <c r="AG72" i="15"/>
  <c r="AH72" i="15"/>
  <c r="AI72" i="15"/>
  <c r="AJ72" i="15"/>
  <c r="AK72" i="15"/>
  <c r="AL72" i="15"/>
  <c r="AM72" i="15"/>
  <c r="AN72" i="15"/>
  <c r="AO72" i="15"/>
  <c r="AP72" i="15"/>
  <c r="AQ72" i="15"/>
  <c r="AR72" i="15"/>
  <c r="AS72" i="15"/>
  <c r="AT72" i="15"/>
  <c r="AU72" i="15"/>
  <c r="AV72" i="15"/>
  <c r="AW72" i="15"/>
  <c r="AX72" i="15"/>
  <c r="C73" i="15"/>
  <c r="D73" i="15"/>
  <c r="E73" i="15"/>
  <c r="F73" i="15"/>
  <c r="G73" i="15"/>
  <c r="H73" i="15"/>
  <c r="I73" i="15"/>
  <c r="J73" i="15"/>
  <c r="K73" i="15"/>
  <c r="L73" i="15"/>
  <c r="M73" i="15"/>
  <c r="N73" i="15"/>
  <c r="O73" i="15"/>
  <c r="P73" i="15"/>
  <c r="Q73" i="15"/>
  <c r="R73" i="15"/>
  <c r="S73" i="15"/>
  <c r="T73" i="15"/>
  <c r="U73" i="15"/>
  <c r="V73" i="15"/>
  <c r="X73" i="15"/>
  <c r="Y73" i="15"/>
  <c r="Z73" i="15"/>
  <c r="AA73" i="15"/>
  <c r="AB73" i="15"/>
  <c r="AC73" i="15"/>
  <c r="AD73" i="15"/>
  <c r="AE73" i="15"/>
  <c r="AF73" i="15"/>
  <c r="AG73" i="15"/>
  <c r="AH73" i="15"/>
  <c r="AI73" i="15"/>
  <c r="AJ73" i="15"/>
  <c r="AK73" i="15"/>
  <c r="AL73" i="15"/>
  <c r="AM73" i="15"/>
  <c r="AN73" i="15"/>
  <c r="AO73" i="15"/>
  <c r="AP73" i="15"/>
  <c r="AQ73" i="15"/>
  <c r="AR73" i="15"/>
  <c r="AS73" i="15"/>
  <c r="AT73" i="15"/>
  <c r="AU73" i="15"/>
  <c r="AV73" i="15"/>
  <c r="AW73" i="15"/>
  <c r="AX73" i="15"/>
  <c r="C74" i="15"/>
  <c r="D74" i="15"/>
  <c r="E74" i="15"/>
  <c r="F74" i="15"/>
  <c r="G74" i="15"/>
  <c r="H74" i="15"/>
  <c r="I74" i="15"/>
  <c r="J74" i="15"/>
  <c r="K74" i="15"/>
  <c r="L74" i="15"/>
  <c r="M74" i="15"/>
  <c r="N74" i="15"/>
  <c r="O74" i="15"/>
  <c r="P74" i="15"/>
  <c r="Q74" i="15"/>
  <c r="R74" i="15"/>
  <c r="S74" i="15"/>
  <c r="T74" i="15"/>
  <c r="U74" i="15"/>
  <c r="V74" i="15"/>
  <c r="X74" i="15"/>
  <c r="Y74" i="15"/>
  <c r="Z74" i="15"/>
  <c r="AA74" i="15"/>
  <c r="AB74" i="15"/>
  <c r="AC74" i="15"/>
  <c r="AD74" i="15"/>
  <c r="AE74" i="15"/>
  <c r="AF74" i="15"/>
  <c r="AG74" i="15"/>
  <c r="AH74" i="15"/>
  <c r="AI74" i="15"/>
  <c r="AJ74" i="15"/>
  <c r="AK74" i="15"/>
  <c r="AL74" i="15"/>
  <c r="AM74" i="15"/>
  <c r="AN74" i="15"/>
  <c r="AO74" i="15"/>
  <c r="AP74" i="15"/>
  <c r="AQ74" i="15"/>
  <c r="AR74" i="15"/>
  <c r="AS74" i="15"/>
  <c r="AT74" i="15"/>
  <c r="AU74" i="15"/>
  <c r="AV74" i="15"/>
  <c r="AW74" i="15"/>
  <c r="AX74" i="15"/>
  <c r="C75" i="15"/>
  <c r="D75" i="15"/>
  <c r="E75" i="15"/>
  <c r="F75" i="15"/>
  <c r="G75" i="15"/>
  <c r="H75" i="15"/>
  <c r="I75" i="15"/>
  <c r="J75" i="15"/>
  <c r="K75" i="15"/>
  <c r="L75" i="15"/>
  <c r="M75" i="15"/>
  <c r="N75" i="15"/>
  <c r="O75" i="15"/>
  <c r="P75" i="15"/>
  <c r="Q75" i="15"/>
  <c r="R75" i="15"/>
  <c r="S75" i="15"/>
  <c r="T75" i="15"/>
  <c r="U75" i="15"/>
  <c r="V75" i="15"/>
  <c r="X75" i="15"/>
  <c r="Y75" i="15"/>
  <c r="Z75" i="15"/>
  <c r="AA75" i="15"/>
  <c r="AB75" i="15"/>
  <c r="AC75" i="15"/>
  <c r="AD75" i="15"/>
  <c r="AE75" i="15"/>
  <c r="AF75" i="15"/>
  <c r="AG75" i="15"/>
  <c r="AH75" i="15"/>
  <c r="AI75" i="15"/>
  <c r="AJ75" i="15"/>
  <c r="AK75" i="15"/>
  <c r="AL75" i="15"/>
  <c r="AM75" i="15"/>
  <c r="AN75" i="15"/>
  <c r="AO75" i="15"/>
  <c r="AP75" i="15"/>
  <c r="AQ75" i="15"/>
  <c r="AR75" i="15"/>
  <c r="AS75" i="15"/>
  <c r="AT75" i="15"/>
  <c r="AU75" i="15"/>
  <c r="AV75" i="15"/>
  <c r="AW75" i="15"/>
  <c r="AX75" i="15"/>
  <c r="C76" i="15"/>
  <c r="D76" i="15"/>
  <c r="E76" i="15"/>
  <c r="F76" i="15"/>
  <c r="G76" i="15"/>
  <c r="H76" i="15"/>
  <c r="I76" i="15"/>
  <c r="J76" i="15"/>
  <c r="K76" i="15"/>
  <c r="L76" i="15"/>
  <c r="M76" i="15"/>
  <c r="N76" i="15"/>
  <c r="O76" i="15"/>
  <c r="P76" i="15"/>
  <c r="Q76" i="15"/>
  <c r="R76" i="15"/>
  <c r="S76" i="15"/>
  <c r="T76" i="15"/>
  <c r="U76" i="15"/>
  <c r="V76" i="15"/>
  <c r="X76" i="15"/>
  <c r="Y76" i="15"/>
  <c r="Z76" i="15"/>
  <c r="AA76" i="15"/>
  <c r="AB76" i="15"/>
  <c r="AC76" i="15"/>
  <c r="AD76" i="15"/>
  <c r="AE76" i="15"/>
  <c r="AF76" i="15"/>
  <c r="AG76" i="15"/>
  <c r="AH76" i="15"/>
  <c r="AI76" i="15"/>
  <c r="AJ76" i="15"/>
  <c r="AK76" i="15"/>
  <c r="AL76" i="15"/>
  <c r="AM76" i="15"/>
  <c r="AN76" i="15"/>
  <c r="AO76" i="15"/>
  <c r="AP76" i="15"/>
  <c r="AQ76" i="15"/>
  <c r="AR76" i="15"/>
  <c r="AS76" i="15"/>
  <c r="AT76" i="15"/>
  <c r="AU76" i="15"/>
  <c r="AV76" i="15"/>
  <c r="AW76" i="15"/>
  <c r="AX76" i="15"/>
  <c r="C77" i="15"/>
  <c r="D77" i="15"/>
  <c r="E77" i="15"/>
  <c r="F77" i="15"/>
  <c r="G77" i="15"/>
  <c r="H77" i="15"/>
  <c r="I77" i="15"/>
  <c r="J77" i="15"/>
  <c r="K77" i="15"/>
  <c r="L77" i="15"/>
  <c r="M77" i="15"/>
  <c r="N77" i="15"/>
  <c r="O77" i="15"/>
  <c r="P77" i="15"/>
  <c r="Q77" i="15"/>
  <c r="R77" i="15"/>
  <c r="S77" i="15"/>
  <c r="T77" i="15"/>
  <c r="U77" i="15"/>
  <c r="V77" i="15"/>
  <c r="X77" i="15"/>
  <c r="Y77" i="15"/>
  <c r="Z77" i="15"/>
  <c r="AA77" i="15"/>
  <c r="AB77" i="15"/>
  <c r="AC77" i="15"/>
  <c r="AD77" i="15"/>
  <c r="AE77" i="15"/>
  <c r="AF77" i="15"/>
  <c r="AG77" i="15"/>
  <c r="AH77" i="15"/>
  <c r="AI77" i="15"/>
  <c r="AJ77" i="15"/>
  <c r="AK77" i="15"/>
  <c r="AL77" i="15"/>
  <c r="AM77" i="15"/>
  <c r="AN77" i="15"/>
  <c r="AO77" i="15"/>
  <c r="AP77" i="15"/>
  <c r="AQ77" i="15"/>
  <c r="AR77" i="15"/>
  <c r="AS77" i="15"/>
  <c r="AT77" i="15"/>
  <c r="AU77" i="15"/>
  <c r="AV77" i="15"/>
  <c r="AW77" i="15"/>
  <c r="AX77" i="15"/>
  <c r="C78" i="15"/>
  <c r="D78" i="15"/>
  <c r="E78" i="15"/>
  <c r="F78" i="15"/>
  <c r="G78" i="15"/>
  <c r="H78" i="15"/>
  <c r="I78" i="15"/>
  <c r="J78" i="15"/>
  <c r="K78" i="15"/>
  <c r="L78" i="15"/>
  <c r="M78" i="15"/>
  <c r="N78" i="15"/>
  <c r="O78" i="15"/>
  <c r="P78" i="15"/>
  <c r="Q78" i="15"/>
  <c r="R78" i="15"/>
  <c r="S78" i="15"/>
  <c r="T78" i="15"/>
  <c r="U78" i="15"/>
  <c r="V78" i="15"/>
  <c r="X78" i="15"/>
  <c r="Y78" i="15"/>
  <c r="Z78" i="15"/>
  <c r="AA78" i="15"/>
  <c r="AB78" i="15"/>
  <c r="AC78" i="15"/>
  <c r="AD78" i="15"/>
  <c r="AE78" i="15"/>
  <c r="AF78" i="15"/>
  <c r="AG78" i="15"/>
  <c r="AH78" i="15"/>
  <c r="AI78" i="15"/>
  <c r="AJ78" i="15"/>
  <c r="AK78" i="15"/>
  <c r="AL78" i="15"/>
  <c r="AM78" i="15"/>
  <c r="AN78" i="15"/>
  <c r="AO78" i="15"/>
  <c r="AP78" i="15"/>
  <c r="AQ78" i="15"/>
  <c r="AR78" i="15"/>
  <c r="AS78" i="15"/>
  <c r="AT78" i="15"/>
  <c r="AU78" i="15"/>
  <c r="AV78" i="15"/>
  <c r="AW78" i="15"/>
  <c r="AX78" i="15"/>
  <c r="C79" i="15"/>
  <c r="D79" i="15"/>
  <c r="E79" i="15"/>
  <c r="F79" i="15"/>
  <c r="G79" i="15"/>
  <c r="H79" i="15"/>
  <c r="I79" i="15"/>
  <c r="J79" i="15"/>
  <c r="K79" i="15"/>
  <c r="L79" i="15"/>
  <c r="M79" i="15"/>
  <c r="N79" i="15"/>
  <c r="O79" i="15"/>
  <c r="P79" i="15"/>
  <c r="Q79" i="15"/>
  <c r="R79" i="15"/>
  <c r="S79" i="15"/>
  <c r="T79" i="15"/>
  <c r="U79" i="15"/>
  <c r="V79" i="15"/>
  <c r="X79" i="15"/>
  <c r="Y79" i="15"/>
  <c r="Z79" i="15"/>
  <c r="AA79" i="15"/>
  <c r="AB79" i="15"/>
  <c r="AC79" i="15"/>
  <c r="AD79" i="15"/>
  <c r="AE79" i="15"/>
  <c r="AF79" i="15"/>
  <c r="AG79" i="15"/>
  <c r="AH79" i="15"/>
  <c r="AI79" i="15"/>
  <c r="AJ79" i="15"/>
  <c r="AK79" i="15"/>
  <c r="AL79" i="15"/>
  <c r="AM79" i="15"/>
  <c r="AN79" i="15"/>
  <c r="AO79" i="15"/>
  <c r="AP79" i="15"/>
  <c r="AQ79" i="15"/>
  <c r="AR79" i="15"/>
  <c r="AS79" i="15"/>
  <c r="AT79" i="15"/>
  <c r="AU79" i="15"/>
  <c r="AV79" i="15"/>
  <c r="AW79" i="15"/>
  <c r="AX79" i="15"/>
  <c r="C80" i="15"/>
  <c r="D80" i="15"/>
  <c r="E80" i="15"/>
  <c r="F80" i="15"/>
  <c r="G80" i="15"/>
  <c r="H80" i="15"/>
  <c r="I80" i="15"/>
  <c r="J80" i="15"/>
  <c r="K80" i="15"/>
  <c r="L80" i="15"/>
  <c r="M80" i="15"/>
  <c r="N80" i="15"/>
  <c r="O80" i="15"/>
  <c r="P80" i="15"/>
  <c r="Q80" i="15"/>
  <c r="R80" i="15"/>
  <c r="S80" i="15"/>
  <c r="T80" i="15"/>
  <c r="U80" i="15"/>
  <c r="V80" i="15"/>
  <c r="X80" i="15"/>
  <c r="Y80" i="15"/>
  <c r="Z80" i="15"/>
  <c r="AA80" i="15"/>
  <c r="AB80" i="15"/>
  <c r="AC80" i="15"/>
  <c r="AD80" i="15"/>
  <c r="AE80" i="15"/>
  <c r="AF80" i="15"/>
  <c r="AG80" i="15"/>
  <c r="AH80" i="15"/>
  <c r="AI80" i="15"/>
  <c r="AJ80" i="15"/>
  <c r="AK80" i="15"/>
  <c r="AL80" i="15"/>
  <c r="AM80" i="15"/>
  <c r="AN80" i="15"/>
  <c r="AO80" i="15"/>
  <c r="AP80" i="15"/>
  <c r="AQ80" i="15"/>
  <c r="AR80" i="15"/>
  <c r="AS80" i="15"/>
  <c r="AT80" i="15"/>
  <c r="AU80" i="15"/>
  <c r="AV80" i="15"/>
  <c r="AW80" i="15"/>
  <c r="AX80" i="15"/>
  <c r="B18" i="3"/>
  <c r="C18" i="3"/>
  <c r="D18" i="3"/>
  <c r="B19" i="3"/>
  <c r="C19" i="3"/>
  <c r="D19" i="3"/>
  <c r="D22" i="3"/>
  <c r="E22" i="3" s="1"/>
  <c r="D24" i="3"/>
  <c r="B30" i="3"/>
  <c r="B41" i="3" s="1"/>
  <c r="B54" i="3" s="1"/>
  <c r="B66" i="3" s="1"/>
  <c r="B76" i="3" s="1"/>
  <c r="B87" i="3" s="1"/>
  <c r="B101" i="3" s="1"/>
  <c r="B112" i="3" s="1"/>
  <c r="B127" i="3" s="1"/>
  <c r="B135" i="3" s="1"/>
  <c r="C30" i="3"/>
  <c r="C41" i="3"/>
  <c r="C54" i="3" s="1"/>
  <c r="C66" i="3" s="1"/>
  <c r="C76" i="3" s="1"/>
  <c r="C87" i="3" s="1"/>
  <c r="C101" i="3" s="1"/>
  <c r="C112" i="3" s="1"/>
  <c r="C127" i="3" s="1"/>
  <c r="C135" i="3" s="1"/>
  <c r="D30" i="3"/>
  <c r="D41" i="3" s="1"/>
  <c r="D54" i="3" s="1"/>
  <c r="D66" i="3" s="1"/>
  <c r="D76" i="3" s="1"/>
  <c r="D87" i="3" s="1"/>
  <c r="D101" i="3" s="1"/>
  <c r="D112" i="3" s="1"/>
  <c r="D127" i="3" s="1"/>
  <c r="D135" i="3" s="1"/>
  <c r="B31" i="3"/>
  <c r="B42" i="3"/>
  <c r="B55" i="3" s="1"/>
  <c r="B67" i="3" s="1"/>
  <c r="B77" i="3" s="1"/>
  <c r="B88" i="3" s="1"/>
  <c r="B113" i="3" s="1"/>
  <c r="B128" i="3" s="1"/>
  <c r="B136" i="3" s="1"/>
  <c r="C31" i="3"/>
  <c r="D31" i="3"/>
  <c r="D42" i="3" s="1"/>
  <c r="D55" i="3" s="1"/>
  <c r="D67" i="3" s="1"/>
  <c r="D77" i="3" s="1"/>
  <c r="D88" i="3" s="1"/>
  <c r="B32" i="3"/>
  <c r="B43" i="3" s="1"/>
  <c r="B56" i="3" s="1"/>
  <c r="B68" i="3" s="1"/>
  <c r="B78" i="3" s="1"/>
  <c r="B89" i="3" s="1"/>
  <c r="B103" i="3" s="1"/>
  <c r="B114" i="3" s="1"/>
  <c r="B129" i="3" s="1"/>
  <c r="B137" i="3" s="1"/>
  <c r="C32" i="3"/>
  <c r="C43" i="3"/>
  <c r="C56" i="3" s="1"/>
  <c r="C68" i="3" s="1"/>
  <c r="C78" i="3" s="1"/>
  <c r="C89" i="3" s="1"/>
  <c r="C103" i="3" s="1"/>
  <c r="C114" i="3" s="1"/>
  <c r="C129" i="3" s="1"/>
  <c r="C137" i="3" s="1"/>
  <c r="D32" i="3"/>
  <c r="D43" i="3" s="1"/>
  <c r="D56" i="3" s="1"/>
  <c r="D68" i="3" s="1"/>
  <c r="D78" i="3" s="1"/>
  <c r="D89" i="3" s="1"/>
  <c r="D103" i="3" s="1"/>
  <c r="D114" i="3" s="1"/>
  <c r="D129" i="3" s="1"/>
  <c r="D137" i="3" s="1"/>
  <c r="D33" i="3"/>
  <c r="C42" i="3"/>
  <c r="C55" i="3" s="1"/>
  <c r="C67" i="3" s="1"/>
  <c r="C77" i="3" s="1"/>
  <c r="C88" i="3" s="1"/>
  <c r="C102" i="3" s="1"/>
  <c r="B46" i="3"/>
  <c r="C81" i="3"/>
  <c r="D79" i="3"/>
  <c r="D80" i="3"/>
  <c r="B81" i="3"/>
  <c r="B102" i="3"/>
  <c r="C119" i="3"/>
  <c r="F120" i="3"/>
  <c r="B121" i="3"/>
  <c r="C121" i="3"/>
  <c r="F130" i="3"/>
  <c r="D161" i="3"/>
  <c r="D163" i="3"/>
  <c r="D169" i="3"/>
  <c r="D170" i="3"/>
  <c r="W55" i="15"/>
  <c r="BK43" i="14"/>
  <c r="W44" i="14"/>
  <c r="W44" i="39"/>
  <c r="W45" i="39" s="1"/>
  <c r="W38" i="14"/>
  <c r="BK40" i="14"/>
  <c r="D57" i="3" s="1"/>
  <c r="BK32" i="14"/>
  <c r="D115" i="3" s="1"/>
  <c r="BK43" i="39"/>
  <c r="AZ35" i="11"/>
  <c r="AZ32" i="11"/>
  <c r="S38" i="14"/>
  <c r="BK36" i="39"/>
  <c r="BK32" i="39"/>
  <c r="BK41" i="14"/>
  <c r="D58" i="3" s="1"/>
  <c r="F58" i="3" s="1"/>
  <c r="S44" i="14"/>
  <c r="BK36" i="14"/>
  <c r="BH43" i="15"/>
  <c r="BD43" i="15"/>
  <c r="BB26" i="15"/>
  <c r="BG17" i="15"/>
  <c r="BE17" i="15"/>
  <c r="AV55" i="15"/>
  <c r="AF55" i="15"/>
  <c r="AV58" i="15"/>
  <c r="AR58" i="15"/>
  <c r="AN58" i="15"/>
  <c r="AF58" i="15"/>
  <c r="AB58" i="15"/>
  <c r="AB88" i="15" s="1"/>
  <c r="X58" i="15"/>
  <c r="P58" i="15"/>
  <c r="L58" i="15"/>
  <c r="H58" i="15"/>
  <c r="D58" i="15"/>
  <c r="AU58" i="15"/>
  <c r="K58" i="15"/>
  <c r="K88" i="15" s="1"/>
  <c r="AJ55" i="15"/>
  <c r="AR55" i="15"/>
  <c r="AN55" i="15"/>
  <c r="AB55" i="15"/>
  <c r="X55" i="15"/>
  <c r="AV17" i="15"/>
  <c r="AR17" i="15"/>
  <c r="AN17" i="15"/>
  <c r="X17" i="15"/>
  <c r="H17" i="15"/>
  <c r="AZ14" i="15"/>
  <c r="AR14" i="15"/>
  <c r="AN14" i="15"/>
  <c r="AJ14" i="15"/>
  <c r="AF14" i="15"/>
  <c r="AF88" i="15" s="1"/>
  <c r="AB14" i="15"/>
  <c r="X14" i="15"/>
  <c r="T14" i="15"/>
  <c r="P14" i="15"/>
  <c r="AK55" i="15"/>
  <c r="E55" i="15"/>
  <c r="T50" i="15"/>
  <c r="S58" i="15"/>
  <c r="O58" i="15"/>
  <c r="Z43" i="15"/>
  <c r="AX14" i="15"/>
  <c r="AT14" i="15"/>
  <c r="AP14" i="15"/>
  <c r="AL14" i="15"/>
  <c r="V14" i="15"/>
  <c r="F14" i="15"/>
  <c r="V68" i="15"/>
  <c r="AI61" i="15"/>
  <c r="AS26" i="15"/>
  <c r="I26" i="15"/>
  <c r="AY9" i="15"/>
  <c r="AU9" i="15"/>
  <c r="AQ9" i="15"/>
  <c r="AA9" i="15"/>
  <c r="K9" i="15"/>
  <c r="AS68" i="15"/>
  <c r="M68" i="15"/>
  <c r="AU55" i="15"/>
  <c r="AQ55" i="15"/>
  <c r="AM55" i="15"/>
  <c r="AI55" i="15"/>
  <c r="AE55" i="15"/>
  <c r="AA55" i="15"/>
  <c r="S55" i="15"/>
  <c r="O55" i="15"/>
  <c r="K55" i="15"/>
  <c r="G55" i="15"/>
  <c r="C55" i="15"/>
  <c r="AZ43" i="15"/>
  <c r="AT26" i="15"/>
  <c r="N26" i="15"/>
  <c r="Y17" i="15"/>
  <c r="I17" i="15"/>
  <c r="AQ14" i="15"/>
  <c r="O14" i="15"/>
  <c r="O88" i="15" s="1"/>
  <c r="C14" i="15"/>
  <c r="AJ68" i="15"/>
  <c r="D68" i="15"/>
  <c r="V61" i="15"/>
  <c r="AK61" i="15"/>
  <c r="E61" i="15"/>
  <c r="AT58" i="15"/>
  <c r="AP58" i="15"/>
  <c r="AL58" i="15"/>
  <c r="AH58" i="15"/>
  <c r="AD58" i="15"/>
  <c r="Z58" i="15"/>
  <c r="N58" i="15"/>
  <c r="N88" i="15" s="1"/>
  <c r="AE50" i="15"/>
  <c r="AT50" i="15"/>
  <c r="N50" i="15"/>
  <c r="AY26" i="15"/>
  <c r="S26" i="15"/>
  <c r="AL17" i="15"/>
  <c r="V17" i="15"/>
  <c r="F17" i="15"/>
  <c r="L14" i="15"/>
  <c r="H14" i="15"/>
  <c r="H88" i="15" s="1"/>
  <c r="D14" i="15"/>
  <c r="D88" i="15" s="1"/>
  <c r="AX9" i="15"/>
  <c r="AL9" i="15"/>
  <c r="AH9" i="15"/>
  <c r="AD9" i="15"/>
  <c r="Z9" i="15"/>
  <c r="V9" i="15"/>
  <c r="R9" i="15"/>
  <c r="N9" i="15"/>
  <c r="J9" i="15"/>
  <c r="F9" i="15"/>
  <c r="AK9" i="15"/>
  <c r="AG9" i="15"/>
  <c r="AC9" i="15"/>
  <c r="Y9" i="15"/>
  <c r="U9" i="15"/>
  <c r="Q9" i="15"/>
  <c r="E9" i="15"/>
  <c r="AE68" i="15"/>
  <c r="AR61" i="15"/>
  <c r="L61" i="15"/>
  <c r="AD55" i="15"/>
  <c r="V55" i="15"/>
  <c r="R55" i="15"/>
  <c r="N55" i="15"/>
  <c r="J55" i="15"/>
  <c r="F55" i="15"/>
  <c r="AS50" i="15"/>
  <c r="M50" i="15"/>
  <c r="V43" i="15"/>
  <c r="Y43" i="15"/>
  <c r="AQ17" i="15"/>
  <c r="AM17" i="15"/>
  <c r="AI17" i="15"/>
  <c r="AE17" i="15"/>
  <c r="AA17" i="15"/>
  <c r="W17" i="15"/>
  <c r="S17" i="15"/>
  <c r="O17" i="15"/>
  <c r="K17" i="15"/>
  <c r="G17" i="15"/>
  <c r="C17" i="15"/>
  <c r="AW14" i="15"/>
  <c r="AS14" i="15"/>
  <c r="AK14" i="15"/>
  <c r="AK88" i="15" s="1"/>
  <c r="AG14" i="15"/>
  <c r="AC14" i="15"/>
  <c r="Y14" i="15"/>
  <c r="U14" i="15"/>
  <c r="Q14" i="15"/>
  <c r="M14" i="15"/>
  <c r="I14" i="15"/>
  <c r="E14" i="15"/>
  <c r="D121" i="3"/>
  <c r="E121" i="3" s="1"/>
  <c r="E120" i="3"/>
  <c r="E58" i="3"/>
  <c r="E33" i="3"/>
  <c r="AY43" i="15"/>
  <c r="S43" i="15"/>
  <c r="D43" i="15"/>
  <c r="AB26" i="15"/>
  <c r="W45" i="14"/>
  <c r="W45" i="11" s="1"/>
  <c r="W44" i="11"/>
  <c r="S45" i="14"/>
  <c r="S45" i="11" s="1"/>
  <c r="S44" i="11"/>
  <c r="V63" i="14"/>
  <c r="V61" i="11" s="1"/>
  <c r="V71" i="14"/>
  <c r="V69" i="11" s="1"/>
  <c r="V22" i="11"/>
  <c r="V24" i="14"/>
  <c r="V24" i="11" s="1"/>
  <c r="V28" i="14"/>
  <c r="V28" i="11" s="1"/>
  <c r="V30" i="14"/>
  <c r="V30" i="11" s="1"/>
  <c r="V64" i="14"/>
  <c r="V62" i="11" s="1"/>
  <c r="V29" i="14"/>
  <c r="V29" i="11" s="1"/>
  <c r="AR39" i="14"/>
  <c r="AR39" i="11" s="1"/>
  <c r="AR38" i="11"/>
  <c r="AN39" i="14"/>
  <c r="AN39" i="11" s="1"/>
  <c r="AN38" i="11"/>
  <c r="AJ39" i="14"/>
  <c r="AJ39" i="11" s="1"/>
  <c r="AJ38" i="11"/>
  <c r="AB39" i="14"/>
  <c r="AB39" i="11"/>
  <c r="AB38" i="11"/>
  <c r="X39" i="14"/>
  <c r="X39" i="11" s="1"/>
  <c r="X38" i="11"/>
  <c r="T39" i="14"/>
  <c r="T39" i="11"/>
  <c r="T38" i="11"/>
  <c r="L39" i="14"/>
  <c r="L39" i="11" s="1"/>
  <c r="L38" i="11"/>
  <c r="H39" i="14"/>
  <c r="H39" i="11" s="1"/>
  <c r="H38" i="11"/>
  <c r="D39" i="14"/>
  <c r="D39" i="11"/>
  <c r="D38" i="11"/>
  <c r="AX31" i="14"/>
  <c r="AX31" i="11" s="1"/>
  <c r="AX27" i="11"/>
  <c r="AP31" i="14"/>
  <c r="AP31" i="11" s="1"/>
  <c r="AP27" i="11"/>
  <c r="AL27" i="11"/>
  <c r="AH31" i="14"/>
  <c r="AH31" i="11" s="1"/>
  <c r="AH27" i="11"/>
  <c r="AD31" i="14"/>
  <c r="AD31" i="11"/>
  <c r="AD27" i="11"/>
  <c r="Z31" i="14"/>
  <c r="Z31" i="11" s="1"/>
  <c r="Z27" i="11"/>
  <c r="V31" i="14"/>
  <c r="V31" i="11" s="1"/>
  <c r="V27" i="11"/>
  <c r="R31" i="14"/>
  <c r="R31" i="11" s="1"/>
  <c r="R27" i="11"/>
  <c r="AZ51" i="11"/>
  <c r="AS45" i="14"/>
  <c r="AS45" i="11" s="1"/>
  <c r="AS44" i="11"/>
  <c r="AO45" i="14"/>
  <c r="AO45" i="11"/>
  <c r="AO44" i="11"/>
  <c r="AK45" i="14"/>
  <c r="AK45" i="11" s="1"/>
  <c r="AK44" i="11"/>
  <c r="AG45" i="14"/>
  <c r="AG45" i="11" s="1"/>
  <c r="AG44" i="11"/>
  <c r="AC45" i="14"/>
  <c r="AC45" i="11"/>
  <c r="AC44" i="11"/>
  <c r="Y45" i="14"/>
  <c r="Y45" i="11" s="1"/>
  <c r="Y44" i="11"/>
  <c r="U45" i="14"/>
  <c r="U45" i="11" s="1"/>
  <c r="U44" i="11"/>
  <c r="Q45" i="14"/>
  <c r="Q45" i="11"/>
  <c r="Q44" i="11"/>
  <c r="E45" i="14"/>
  <c r="E45" i="11" s="1"/>
  <c r="E44" i="11"/>
  <c r="W39" i="14"/>
  <c r="W39" i="11"/>
  <c r="W38" i="11"/>
  <c r="AX63" i="14"/>
  <c r="AX61" i="11" s="1"/>
  <c r="AX71" i="14"/>
  <c r="AX69" i="11"/>
  <c r="AX22" i="11"/>
  <c r="AX24" i="14"/>
  <c r="AX24" i="11"/>
  <c r="AX30" i="14"/>
  <c r="AX30" i="11" s="1"/>
  <c r="AX64" i="14"/>
  <c r="AX62" i="11" s="1"/>
  <c r="AX29" i="14"/>
  <c r="AX29" i="11" s="1"/>
  <c r="AX28" i="14"/>
  <c r="AX28" i="11" s="1"/>
  <c r="AH63" i="14"/>
  <c r="AH61" i="11"/>
  <c r="AH71" i="14"/>
  <c r="AH69" i="11" s="1"/>
  <c r="AH22" i="11"/>
  <c r="AH24" i="14"/>
  <c r="AH24" i="11"/>
  <c r="AH30" i="14"/>
  <c r="AH30" i="11" s="1"/>
  <c r="AH64" i="14"/>
  <c r="AH62" i="11"/>
  <c r="AH29" i="14"/>
  <c r="AH29" i="11" s="1"/>
  <c r="AH28" i="14"/>
  <c r="AH28" i="11" s="1"/>
  <c r="AD63" i="14"/>
  <c r="AD61" i="11" s="1"/>
  <c r="AD71" i="14"/>
  <c r="AD69" i="11" s="1"/>
  <c r="AD22" i="11"/>
  <c r="AD24" i="14"/>
  <c r="AD24" i="11"/>
  <c r="AD30" i="14"/>
  <c r="AD30" i="11"/>
  <c r="AD64" i="14"/>
  <c r="AD62" i="11"/>
  <c r="AD29" i="14"/>
  <c r="AD29" i="11"/>
  <c r="AD28" i="14"/>
  <c r="AD28" i="11"/>
  <c r="R63" i="14"/>
  <c r="R61" i="11"/>
  <c r="R71" i="14"/>
  <c r="R69" i="11"/>
  <c r="R22" i="11"/>
  <c r="R24" i="14"/>
  <c r="R24" i="11" s="1"/>
  <c r="R28" i="14"/>
  <c r="R28" i="11"/>
  <c r="R30" i="14"/>
  <c r="R30" i="11" s="1"/>
  <c r="R64" i="14"/>
  <c r="R62" i="11" s="1"/>
  <c r="R29" i="14"/>
  <c r="R29" i="11" s="1"/>
  <c r="N31" i="14"/>
  <c r="N31" i="11"/>
  <c r="N63" i="14"/>
  <c r="N61" i="11" s="1"/>
  <c r="N71" i="14"/>
  <c r="N69" i="11" s="1"/>
  <c r="N22" i="11"/>
  <c r="N24" i="14"/>
  <c r="N24" i="11"/>
  <c r="N28" i="14"/>
  <c r="N28" i="11"/>
  <c r="N30" i="14"/>
  <c r="N30" i="11"/>
  <c r="N64" i="14"/>
  <c r="N62" i="11"/>
  <c r="N29" i="14"/>
  <c r="N29" i="11"/>
  <c r="AV29" i="14"/>
  <c r="AV29" i="11"/>
  <c r="AV28" i="14"/>
  <c r="AV28" i="11"/>
  <c r="AV63" i="14"/>
  <c r="AV61" i="11"/>
  <c r="AV71" i="14"/>
  <c r="AV69" i="11"/>
  <c r="AV22" i="11"/>
  <c r="AV24" i="14"/>
  <c r="AV24" i="11" s="1"/>
  <c r="AV30" i="14"/>
  <c r="AV30" i="11"/>
  <c r="AV64" i="14"/>
  <c r="AV62" i="11" s="1"/>
  <c r="AN29" i="14"/>
  <c r="AN29" i="11"/>
  <c r="AN28" i="14"/>
  <c r="AN28" i="11"/>
  <c r="AN63" i="14"/>
  <c r="AN61" i="11"/>
  <c r="AN71" i="14"/>
  <c r="AN69" i="11"/>
  <c r="AN22" i="11"/>
  <c r="AN24" i="14"/>
  <c r="AN24" i="11" s="1"/>
  <c r="AN30" i="14"/>
  <c r="AN30" i="11" s="1"/>
  <c r="AN64" i="14"/>
  <c r="AN62" i="11"/>
  <c r="AF29" i="14"/>
  <c r="AF29" i="11" s="1"/>
  <c r="AF28" i="14"/>
  <c r="AF28" i="11" s="1"/>
  <c r="AF63" i="14"/>
  <c r="AF61" i="11" s="1"/>
  <c r="AF71" i="14"/>
  <c r="AF69" i="11"/>
  <c r="AF22" i="11"/>
  <c r="AF24" i="14"/>
  <c r="AF24" i="11" s="1"/>
  <c r="AF30" i="14"/>
  <c r="AF30" i="11" s="1"/>
  <c r="AF64" i="14"/>
  <c r="AF62" i="11" s="1"/>
  <c r="L29" i="14"/>
  <c r="L29" i="11" s="1"/>
  <c r="L63" i="14"/>
  <c r="L61" i="11"/>
  <c r="L71" i="14"/>
  <c r="L69" i="11" s="1"/>
  <c r="L22" i="11"/>
  <c r="L24" i="14"/>
  <c r="L24" i="11"/>
  <c r="L28" i="14"/>
  <c r="L28" i="11"/>
  <c r="L30" i="14"/>
  <c r="L30" i="11"/>
  <c r="L64" i="14"/>
  <c r="L62" i="11"/>
  <c r="H29" i="14"/>
  <c r="H29" i="11"/>
  <c r="H63" i="14"/>
  <c r="H61" i="11"/>
  <c r="H71" i="14"/>
  <c r="H69" i="11"/>
  <c r="H22" i="11"/>
  <c r="H24" i="14"/>
  <c r="H24" i="11" s="1"/>
  <c r="H28" i="14"/>
  <c r="H28" i="11" s="1"/>
  <c r="H30" i="14"/>
  <c r="H30" i="11"/>
  <c r="H64" i="14"/>
  <c r="H62" i="11" s="1"/>
  <c r="D9" i="15"/>
  <c r="AV27" i="11"/>
  <c r="AV31" i="14"/>
  <c r="AV31" i="11" s="1"/>
  <c r="AR27" i="11"/>
  <c r="AJ27" i="11"/>
  <c r="AF27" i="11"/>
  <c r="AF31" i="14"/>
  <c r="AF31" i="11"/>
  <c r="X27" i="11"/>
  <c r="T27" i="11"/>
  <c r="T31" i="14"/>
  <c r="T31" i="11"/>
  <c r="P27" i="11"/>
  <c r="L27" i="11"/>
  <c r="L31" i="14"/>
  <c r="L31" i="11"/>
  <c r="H27" i="11"/>
  <c r="H31" i="14"/>
  <c r="H31" i="11" s="1"/>
  <c r="AW38" i="39"/>
  <c r="AW39" i="39"/>
  <c r="AW37" i="39"/>
  <c r="AU18" i="39"/>
  <c r="AU37" i="39"/>
  <c r="AM18" i="39"/>
  <c r="AM37" i="39"/>
  <c r="G18" i="39"/>
  <c r="G37" i="39"/>
  <c r="AZ60" i="14"/>
  <c r="AZ62" i="14" s="1"/>
  <c r="AV60" i="14"/>
  <c r="AV62" i="14" s="1"/>
  <c r="AV60" i="11" s="1"/>
  <c r="AR60" i="14"/>
  <c r="AN60" i="14"/>
  <c r="AJ60" i="14"/>
  <c r="AF60" i="14"/>
  <c r="AF58" i="11" s="1"/>
  <c r="AB60" i="14"/>
  <c r="X60" i="14"/>
  <c r="X62" i="14" s="1"/>
  <c r="X60" i="11" s="1"/>
  <c r="T60" i="14"/>
  <c r="P60" i="14"/>
  <c r="P62" i="14" s="1"/>
  <c r="P60" i="11" s="1"/>
  <c r="L60" i="14"/>
  <c r="H60" i="14"/>
  <c r="H58" i="11" s="1"/>
  <c r="D60" i="14"/>
  <c r="D44" i="14"/>
  <c r="BK35" i="14"/>
  <c r="D118" i="3" s="1"/>
  <c r="E118" i="3" s="1"/>
  <c r="T28" i="14"/>
  <c r="T28" i="11" s="1"/>
  <c r="D28" i="14"/>
  <c r="D28" i="11" s="1"/>
  <c r="AZ24" i="14"/>
  <c r="T24" i="14"/>
  <c r="T24" i="11" s="1"/>
  <c r="D24" i="14"/>
  <c r="D24" i="11" s="1"/>
  <c r="BK33" i="39"/>
  <c r="AW60" i="14"/>
  <c r="AW58" i="11" s="1"/>
  <c r="AS60" i="14"/>
  <c r="AO60" i="14"/>
  <c r="AO58" i="11" s="1"/>
  <c r="AK60" i="14"/>
  <c r="AG60" i="14"/>
  <c r="AG58" i="11" s="1"/>
  <c r="AC60" i="14"/>
  <c r="Y60" i="14"/>
  <c r="Y58" i="11" s="1"/>
  <c r="U60" i="14"/>
  <c r="Q60" i="14"/>
  <c r="M60" i="14"/>
  <c r="I60" i="14"/>
  <c r="I62" i="14" s="1"/>
  <c r="I60" i="11" s="1"/>
  <c r="E60" i="14"/>
  <c r="D27" i="14"/>
  <c r="D27" i="11" s="1"/>
  <c r="AZ31" i="39"/>
  <c r="AZ63" i="39"/>
  <c r="AZ71" i="39"/>
  <c r="AZ30" i="39"/>
  <c r="AZ64" i="39"/>
  <c r="AZ29" i="39"/>
  <c r="AZ28" i="39"/>
  <c r="AV31" i="39"/>
  <c r="AV63" i="39"/>
  <c r="AV71" i="39"/>
  <c r="AV24" i="39"/>
  <c r="AV30" i="39"/>
  <c r="AV64" i="39"/>
  <c r="AV29" i="39"/>
  <c r="AV28" i="39"/>
  <c r="AR31" i="39"/>
  <c r="AR63" i="39"/>
  <c r="AR71" i="39"/>
  <c r="AR30" i="39"/>
  <c r="AR64" i="39"/>
  <c r="AR29" i="39"/>
  <c r="AR28" i="39"/>
  <c r="AN31" i="39"/>
  <c r="AN63" i="39"/>
  <c r="AN71" i="39"/>
  <c r="AN24" i="39"/>
  <c r="AN30" i="39"/>
  <c r="AN64" i="39"/>
  <c r="AN29" i="39"/>
  <c r="AN28" i="39"/>
  <c r="AF31" i="39"/>
  <c r="AF63" i="39"/>
  <c r="AF71" i="39"/>
  <c r="AF24" i="39"/>
  <c r="AF30" i="39"/>
  <c r="AF64" i="39"/>
  <c r="AF29" i="39"/>
  <c r="AF28" i="39"/>
  <c r="AB31" i="39"/>
  <c r="AB63" i="39"/>
  <c r="AB24" i="39"/>
  <c r="AB30" i="39"/>
  <c r="AB64" i="39"/>
  <c r="AB29" i="39"/>
  <c r="X31" i="39"/>
  <c r="X63" i="39"/>
  <c r="X24" i="39"/>
  <c r="X30" i="39"/>
  <c r="X64" i="39"/>
  <c r="X29" i="39"/>
  <c r="T31" i="39"/>
  <c r="T63" i="39"/>
  <c r="T71" i="39"/>
  <c r="T24" i="39"/>
  <c r="T28" i="39"/>
  <c r="T30" i="39"/>
  <c r="T64" i="39"/>
  <c r="T29" i="39"/>
  <c r="P31" i="39"/>
  <c r="P63" i="39"/>
  <c r="P71" i="39"/>
  <c r="P24" i="39"/>
  <c r="P28" i="39"/>
  <c r="P30" i="39"/>
  <c r="P64" i="39"/>
  <c r="P29" i="39"/>
  <c r="L31" i="39"/>
  <c r="L63" i="39"/>
  <c r="L71" i="39"/>
  <c r="L24" i="39"/>
  <c r="L28" i="39"/>
  <c r="L30" i="39"/>
  <c r="L64" i="39"/>
  <c r="L29" i="39"/>
  <c r="H31" i="39"/>
  <c r="H63" i="39"/>
  <c r="H71" i="39"/>
  <c r="H28" i="39"/>
  <c r="H30" i="39"/>
  <c r="H64" i="39"/>
  <c r="H29" i="39"/>
  <c r="D31" i="39"/>
  <c r="D63" i="39"/>
  <c r="D71" i="39"/>
  <c r="D24" i="39"/>
  <c r="D28" i="39"/>
  <c r="D30" i="39"/>
  <c r="D64" i="39"/>
  <c r="D29" i="39"/>
  <c r="AX60" i="14"/>
  <c r="AX62" i="14" s="1"/>
  <c r="AX60" i="11" s="1"/>
  <c r="AT60" i="14"/>
  <c r="AP60" i="14"/>
  <c r="AP62" i="14" s="1"/>
  <c r="AP60" i="11" s="1"/>
  <c r="AL60" i="14"/>
  <c r="AH60" i="14"/>
  <c r="AD60" i="14"/>
  <c r="Z60" i="14"/>
  <c r="Z58" i="11" s="1"/>
  <c r="V60" i="14"/>
  <c r="R60" i="14"/>
  <c r="R58" i="11" s="1"/>
  <c r="N60" i="14"/>
  <c r="J60" i="14"/>
  <c r="J62" i="14" s="1"/>
  <c r="J60" i="11" s="1"/>
  <c r="F60" i="14"/>
  <c r="AW33" i="14"/>
  <c r="BK33" i="14" s="1"/>
  <c r="BK60" i="39"/>
  <c r="C62" i="39"/>
  <c r="BK62" i="39" s="1"/>
  <c r="AW30" i="39"/>
  <c r="AW64" i="39"/>
  <c r="AW29" i="39"/>
  <c r="AW28" i="39"/>
  <c r="AW31" i="39"/>
  <c r="AW63" i="39"/>
  <c r="AS24" i="39"/>
  <c r="AS30" i="39"/>
  <c r="AS64" i="39"/>
  <c r="AS29" i="39"/>
  <c r="AS28" i="39"/>
  <c r="AS31" i="39"/>
  <c r="AS63" i="39"/>
  <c r="AS71" i="39"/>
  <c r="AO24" i="39"/>
  <c r="AO30" i="39"/>
  <c r="AO64" i="39"/>
  <c r="AO29" i="39"/>
  <c r="AO28" i="39"/>
  <c r="AO31" i="39"/>
  <c r="AO63" i="39"/>
  <c r="AO71" i="39"/>
  <c r="AK24" i="39"/>
  <c r="AK30" i="39"/>
  <c r="AK64" i="39"/>
  <c r="AK29" i="39"/>
  <c r="AK28" i="39"/>
  <c r="AK31" i="39"/>
  <c r="AK63" i="39"/>
  <c r="AK71" i="39"/>
  <c r="AG24" i="39"/>
  <c r="AG30" i="39"/>
  <c r="AG64" i="39"/>
  <c r="AG29" i="39"/>
  <c r="AG28" i="39"/>
  <c r="AG31" i="39"/>
  <c r="AG63" i="39"/>
  <c r="AG71" i="39"/>
  <c r="AC24" i="39"/>
  <c r="AC30" i="39"/>
  <c r="AC64" i="39"/>
  <c r="AC29" i="39"/>
  <c r="AC31" i="39"/>
  <c r="AC63" i="39"/>
  <c r="AC71" i="39"/>
  <c r="Y30" i="39"/>
  <c r="Y64" i="39"/>
  <c r="Y29" i="39"/>
  <c r="Y31" i="39"/>
  <c r="Y63" i="39"/>
  <c r="Y71" i="39"/>
  <c r="U28" i="39"/>
  <c r="U30" i="39"/>
  <c r="U64" i="39"/>
  <c r="U29" i="39"/>
  <c r="U31" i="39"/>
  <c r="U63" i="39"/>
  <c r="Q28" i="39"/>
  <c r="Q30" i="39"/>
  <c r="Q64" i="39"/>
  <c r="Q29" i="39"/>
  <c r="Q31" i="39"/>
  <c r="Q63" i="39"/>
  <c r="M24" i="39"/>
  <c r="M28" i="39"/>
  <c r="M30" i="39"/>
  <c r="M64" i="39"/>
  <c r="M29" i="39"/>
  <c r="M31" i="39"/>
  <c r="M63" i="39"/>
  <c r="I24" i="39"/>
  <c r="I28" i="39"/>
  <c r="I30" i="39"/>
  <c r="I64" i="39"/>
  <c r="I29" i="39"/>
  <c r="I31" i="39"/>
  <c r="I63" i="39"/>
  <c r="E24" i="39"/>
  <c r="E28" i="39"/>
  <c r="E30" i="39"/>
  <c r="E64" i="39"/>
  <c r="E29" i="39"/>
  <c r="E31" i="39"/>
  <c r="E63" i="39"/>
  <c r="AZ38" i="39"/>
  <c r="AZ39" i="39" s="1"/>
  <c r="AZ37" i="39"/>
  <c r="AZ18" i="39"/>
  <c r="H38" i="39"/>
  <c r="H39" i="39" s="1"/>
  <c r="H37" i="39"/>
  <c r="H18" i="39"/>
  <c r="D37" i="39"/>
  <c r="D38" i="39"/>
  <c r="D39" i="39" s="1"/>
  <c r="D18" i="39"/>
  <c r="BK37" i="35"/>
  <c r="C124" i="3" s="1"/>
  <c r="AY60" i="14"/>
  <c r="AY62" i="14" s="1"/>
  <c r="AU60" i="14"/>
  <c r="AQ60" i="14"/>
  <c r="AM60" i="14"/>
  <c r="AM62" i="14" s="1"/>
  <c r="AM60" i="11" s="1"/>
  <c r="AI60" i="14"/>
  <c r="AE60" i="14"/>
  <c r="AE58" i="11" s="1"/>
  <c r="AA60" i="14"/>
  <c r="W60" i="14"/>
  <c r="W58" i="11" s="1"/>
  <c r="S60" i="14"/>
  <c r="O60" i="14"/>
  <c r="O62" i="14" s="1"/>
  <c r="O60" i="11" s="1"/>
  <c r="K60" i="14"/>
  <c r="G60" i="14"/>
  <c r="G62" i="14" s="1"/>
  <c r="G60" i="11" s="1"/>
  <c r="C60" i="14"/>
  <c r="F44" i="39"/>
  <c r="F45" i="39" s="1"/>
  <c r="F38" i="39"/>
  <c r="F39" i="39" s="1"/>
  <c r="BK23" i="39"/>
  <c r="AJ22" i="39"/>
  <c r="AJ24" i="39" s="1"/>
  <c r="C17" i="39"/>
  <c r="C11" i="39"/>
  <c r="BK74" i="35"/>
  <c r="BK55" i="35"/>
  <c r="BK70" i="39"/>
  <c r="F57" i="3"/>
  <c r="L88" i="15"/>
  <c r="P88" i="15"/>
  <c r="X88" i="15"/>
  <c r="S88" i="15"/>
  <c r="I41" i="15"/>
  <c r="E88" i="15"/>
  <c r="J88" i="15"/>
  <c r="Z88" i="15"/>
  <c r="C88" i="15"/>
  <c r="AT41" i="15"/>
  <c r="C18" i="39"/>
  <c r="V62" i="14"/>
  <c r="V60" i="11"/>
  <c r="V58" i="11"/>
  <c r="U62" i="14"/>
  <c r="U60" i="11" s="1"/>
  <c r="U58" i="11"/>
  <c r="AK62" i="14"/>
  <c r="AK60" i="11" s="1"/>
  <c r="AK58" i="11"/>
  <c r="AN62" i="14"/>
  <c r="AN60" i="11" s="1"/>
  <c r="AN58" i="11"/>
  <c r="AM58" i="11"/>
  <c r="AH62" i="14"/>
  <c r="AH60" i="11" s="1"/>
  <c r="AH58" i="11"/>
  <c r="Q62" i="14"/>
  <c r="Q60" i="11" s="1"/>
  <c r="Q58" i="11"/>
  <c r="AW62" i="14"/>
  <c r="AW60" i="11" s="1"/>
  <c r="D62" i="14"/>
  <c r="D60" i="11" s="1"/>
  <c r="D58" i="11"/>
  <c r="T62" i="14"/>
  <c r="T60" i="11"/>
  <c r="T58" i="11"/>
  <c r="AJ62" i="14"/>
  <c r="AJ60" i="11" s="1"/>
  <c r="AJ58" i="11"/>
  <c r="C38" i="39"/>
  <c r="K62" i="14"/>
  <c r="K60" i="11" s="1"/>
  <c r="K58" i="11"/>
  <c r="AQ62" i="14"/>
  <c r="AQ60" i="11"/>
  <c r="AQ58" i="11"/>
  <c r="AL62" i="14"/>
  <c r="AL60" i="11" s="1"/>
  <c r="AL58" i="11"/>
  <c r="C62" i="14"/>
  <c r="C60" i="11" s="1"/>
  <c r="C58" i="11"/>
  <c r="S62" i="14"/>
  <c r="S60" i="11" s="1"/>
  <c r="S58" i="11"/>
  <c r="AI62" i="14"/>
  <c r="AI60" i="11"/>
  <c r="AI58" i="11"/>
  <c r="N62" i="14"/>
  <c r="N60" i="11" s="1"/>
  <c r="N58" i="11"/>
  <c r="AD62" i="14"/>
  <c r="AD60" i="11" s="1"/>
  <c r="AD58" i="11"/>
  <c r="AT62" i="14"/>
  <c r="AT60" i="11"/>
  <c r="AT58" i="11"/>
  <c r="M62" i="14"/>
  <c r="M60" i="11" s="1"/>
  <c r="M58" i="11"/>
  <c r="AC62" i="14"/>
  <c r="AC60" i="11"/>
  <c r="AC58" i="11"/>
  <c r="AS62" i="14"/>
  <c r="AS60" i="11" s="1"/>
  <c r="AS58" i="11"/>
  <c r="AV58" i="11"/>
  <c r="AA62" i="14"/>
  <c r="AA60" i="11"/>
  <c r="AA58" i="11"/>
  <c r="F62" i="14"/>
  <c r="F60" i="11" s="1"/>
  <c r="F58" i="11"/>
  <c r="E62" i="14"/>
  <c r="E60" i="11"/>
  <c r="E58" i="11"/>
  <c r="AJ31" i="39"/>
  <c r="AJ30" i="39"/>
  <c r="AJ28" i="39"/>
  <c r="AE62" i="14"/>
  <c r="AE60" i="11" s="1"/>
  <c r="AU62" i="14"/>
  <c r="AU60" i="11" s="1"/>
  <c r="AU58" i="11"/>
  <c r="Z62" i="14"/>
  <c r="Z60" i="11" s="1"/>
  <c r="AP58" i="11"/>
  <c r="Y62" i="14"/>
  <c r="Y60" i="11" s="1"/>
  <c r="D45" i="14"/>
  <c r="D45" i="11" s="1"/>
  <c r="D44" i="11"/>
  <c r="L62" i="14"/>
  <c r="L60" i="11" s="1"/>
  <c r="L58" i="11"/>
  <c r="AB62" i="14"/>
  <c r="AB60" i="11" s="1"/>
  <c r="AB58" i="11"/>
  <c r="AR62" i="14"/>
  <c r="AR60" i="11"/>
  <c r="AR58" i="11"/>
  <c r="C39" i="39"/>
  <c r="F121" i="3"/>
  <c r="B119" i="3"/>
  <c r="B123" i="3" s="1"/>
  <c r="F117" i="3"/>
  <c r="F115" i="3"/>
  <c r="AS44" i="20"/>
  <c r="AO44" i="20"/>
  <c r="AK44" i="20"/>
  <c r="AG44" i="20"/>
  <c r="AC44" i="20"/>
  <c r="Y44" i="20"/>
  <c r="U44" i="20"/>
  <c r="Q44" i="20"/>
  <c r="M44" i="20"/>
  <c r="I44" i="20"/>
  <c r="E44" i="20"/>
  <c r="AV17" i="20"/>
  <c r="AV15" i="20"/>
  <c r="C35" i="3"/>
  <c r="C36" i="3"/>
  <c r="D113" i="3"/>
  <c r="D128" i="3" s="1"/>
  <c r="D136" i="3" s="1"/>
  <c r="D102" i="3"/>
  <c r="AU44" i="20"/>
  <c r="AQ44" i="20"/>
  <c r="AI44" i="20"/>
  <c r="AE44" i="20"/>
  <c r="AA44" i="20"/>
  <c r="S44" i="20"/>
  <c r="K44" i="20"/>
  <c r="C122" i="3"/>
  <c r="AM43" i="20"/>
  <c r="W43" i="20"/>
  <c r="G43" i="20"/>
  <c r="AS71" i="14"/>
  <c r="AS69" i="11" s="1"/>
  <c r="Y71" i="14"/>
  <c r="Y69" i="11" s="1"/>
  <c r="AF44" i="20"/>
  <c r="AM44" i="20"/>
  <c r="W44" i="20"/>
  <c r="G44" i="20"/>
  <c r="S43" i="20"/>
  <c r="AK68" i="11"/>
  <c r="U68" i="11"/>
  <c r="E68" i="11"/>
  <c r="C64" i="11"/>
  <c r="AZ64" i="11" s="1"/>
  <c r="AE71" i="14"/>
  <c r="AE69" i="11" s="1"/>
  <c r="E57" i="3"/>
  <c r="C44" i="20"/>
  <c r="AI43" i="20"/>
  <c r="C43" i="20"/>
  <c r="AB43" i="20"/>
  <c r="AC68" i="11"/>
  <c r="M68" i="11"/>
  <c r="E130" i="3"/>
  <c r="AQ43" i="20"/>
  <c r="AV14" i="20"/>
  <c r="C70" i="11"/>
  <c r="AZ70" i="11"/>
  <c r="E115" i="3"/>
  <c r="AV16" i="20"/>
  <c r="AI68" i="11"/>
  <c r="AA68" i="11"/>
  <c r="W68" i="11"/>
  <c r="S68" i="11"/>
  <c r="O68" i="11"/>
  <c r="K68" i="11"/>
  <c r="G68" i="11"/>
  <c r="E117" i="3"/>
  <c r="C46" i="3"/>
  <c r="AJ44" i="20"/>
  <c r="D44" i="20"/>
  <c r="C19" i="29"/>
  <c r="AV12" i="20"/>
  <c r="BK69" i="14"/>
  <c r="B166" i="3" s="1"/>
  <c r="D166" i="3" s="1"/>
  <c r="BK65" i="14"/>
  <c r="B162" i="3" s="1"/>
  <c r="D162" i="3" s="1"/>
  <c r="C23" i="3"/>
  <c r="C90" i="3" s="1"/>
  <c r="AP68" i="11"/>
  <c r="AW59" i="37"/>
  <c r="AV61" i="37"/>
  <c r="AV55" i="37"/>
  <c r="AV73" i="37"/>
  <c r="C123" i="3"/>
  <c r="B122" i="3"/>
  <c r="C91" i="3"/>
  <c r="C131" i="3" s="1"/>
  <c r="C139" i="3" s="1"/>
  <c r="C140" i="3" s="1"/>
  <c r="C25" i="3"/>
  <c r="BC11" i="14"/>
  <c r="BC13" i="14"/>
  <c r="AL11" i="39"/>
  <c r="AL13" i="39"/>
  <c r="AH11" i="39"/>
  <c r="AH13" i="39"/>
  <c r="AD11" i="39"/>
  <c r="AD12" i="39"/>
  <c r="AD13" i="39"/>
  <c r="R11" i="39"/>
  <c r="R13" i="39"/>
  <c r="N11" i="39"/>
  <c r="N13" i="39"/>
  <c r="J11" i="39"/>
  <c r="J13" i="39"/>
  <c r="F11" i="39"/>
  <c r="F12" i="39"/>
  <c r="F13" i="39"/>
  <c r="AY12" i="39"/>
  <c r="AY13" i="39"/>
  <c r="AY11" i="39"/>
  <c r="AU11" i="39"/>
  <c r="AU12" i="39"/>
  <c r="AU13" i="39"/>
  <c r="AI11" i="39"/>
  <c r="AI12" i="39"/>
  <c r="AI13" i="39"/>
  <c r="AE11" i="39"/>
  <c r="AE12" i="39"/>
  <c r="AE13" i="39"/>
  <c r="AA12" i="39"/>
  <c r="AA13" i="39"/>
  <c r="AA11" i="39"/>
  <c r="AX13" i="39"/>
  <c r="AT13" i="39"/>
  <c r="AP13" i="39"/>
  <c r="Z13" i="39"/>
  <c r="V13" i="39"/>
  <c r="AT12" i="39"/>
  <c r="AC11" i="39"/>
  <c r="AZ11" i="14"/>
  <c r="AV11" i="14"/>
  <c r="AV11" i="11"/>
  <c r="AR11" i="14"/>
  <c r="AR11" i="11"/>
  <c r="AN11" i="14"/>
  <c r="AN11" i="11"/>
  <c r="AJ11" i="14"/>
  <c r="AJ11" i="11"/>
  <c r="AF11" i="14"/>
  <c r="AF11" i="11"/>
  <c r="AB11" i="14"/>
  <c r="AB11" i="11"/>
  <c r="X11" i="14"/>
  <c r="X11" i="11"/>
  <c r="T11" i="14"/>
  <c r="T11" i="11"/>
  <c r="P11" i="14"/>
  <c r="P11" i="11"/>
  <c r="L11" i="14"/>
  <c r="L11" i="11"/>
  <c r="H11" i="14"/>
  <c r="H11" i="11"/>
  <c r="D11" i="14"/>
  <c r="D11" i="11"/>
  <c r="AW13" i="39"/>
  <c r="AS13" i="39"/>
  <c r="AG13" i="39"/>
  <c r="AC13" i="39"/>
  <c r="Y13" i="39"/>
  <c r="AG12" i="39"/>
  <c r="BA12" i="14"/>
  <c r="AZ47" i="11"/>
  <c r="AZ49" i="11" s="1"/>
  <c r="AZ46" i="11"/>
  <c r="BK49" i="14"/>
  <c r="D49" i="11"/>
  <c r="AV18" i="20"/>
  <c r="AV44" i="20"/>
  <c r="AN43" i="20"/>
  <c r="D68" i="11"/>
  <c r="AT43" i="20"/>
  <c r="AP43" i="20"/>
  <c r="P43" i="20"/>
  <c r="H43" i="20"/>
  <c r="V88" i="15" l="1"/>
  <c r="V81" i="15"/>
  <c r="K81" i="15"/>
  <c r="F81" i="15"/>
  <c r="D116" i="3"/>
  <c r="AT27" i="14"/>
  <c r="AT26" i="11"/>
  <c r="AQ27" i="14"/>
  <c r="AQ26" i="11"/>
  <c r="AM27" i="14"/>
  <c r="AM26" i="11"/>
  <c r="J28" i="14"/>
  <c r="J28" i="11" s="1"/>
  <c r="J29" i="14"/>
  <c r="J29" i="11" s="1"/>
  <c r="J30" i="14"/>
  <c r="J30" i="11" s="1"/>
  <c r="J63" i="14"/>
  <c r="J61" i="11" s="1"/>
  <c r="J71" i="14"/>
  <c r="J69" i="11" s="1"/>
  <c r="J22" i="11"/>
  <c r="J24" i="14"/>
  <c r="J24" i="11" s="1"/>
  <c r="J64" i="14"/>
  <c r="J62" i="11" s="1"/>
  <c r="AW22" i="14"/>
  <c r="AW30" i="14" s="1"/>
  <c r="AW30" i="11" s="1"/>
  <c r="AW21" i="11"/>
  <c r="AQ18" i="14"/>
  <c r="AQ18" i="11" s="1"/>
  <c r="AQ37" i="14"/>
  <c r="AQ37" i="11" s="1"/>
  <c r="AJ17" i="11"/>
  <c r="W17" i="39"/>
  <c r="W19" i="39"/>
  <c r="H12" i="39"/>
  <c r="H13" i="39"/>
  <c r="D13" i="39"/>
  <c r="D12" i="39"/>
  <c r="BK8" i="39"/>
  <c r="AN11" i="39"/>
  <c r="AN55" i="39"/>
  <c r="AJ11" i="39"/>
  <c r="AJ55" i="39"/>
  <c r="AF11" i="39"/>
  <c r="AF55" i="39"/>
  <c r="AB11" i="39"/>
  <c r="AB55" i="39"/>
  <c r="X11" i="39"/>
  <c r="X55" i="39"/>
  <c r="T11" i="39"/>
  <c r="T55" i="39"/>
  <c r="H11" i="39"/>
  <c r="BK7" i="39"/>
  <c r="M9" i="39"/>
  <c r="M9" i="14"/>
  <c r="I9" i="39"/>
  <c r="I9" i="14"/>
  <c r="BG50" i="15"/>
  <c r="AY50" i="15"/>
  <c r="BA50" i="15"/>
  <c r="W68" i="15"/>
  <c r="W81" i="15" s="1"/>
  <c r="B33" i="3"/>
  <c r="AV22" i="37"/>
  <c r="C113" i="3"/>
  <c r="C128" i="3" s="1"/>
  <c r="C136" i="3" s="1"/>
  <c r="AO62" i="14"/>
  <c r="AO60" i="11" s="1"/>
  <c r="I58" i="11"/>
  <c r="J58" i="11"/>
  <c r="O58" i="11"/>
  <c r="AJ29" i="39"/>
  <c r="AJ71" i="39"/>
  <c r="AF62" i="14"/>
  <c r="AF60" i="11" s="1"/>
  <c r="X58" i="11"/>
  <c r="AG62" i="14"/>
  <c r="AG60" i="11" s="1"/>
  <c r="D31" i="14"/>
  <c r="D31" i="11" s="1"/>
  <c r="AX58" i="11"/>
  <c r="R62" i="14"/>
  <c r="R60" i="11" s="1"/>
  <c r="AW33" i="11"/>
  <c r="AZ33" i="11" s="1"/>
  <c r="W62" i="14"/>
  <c r="W60" i="11" s="1"/>
  <c r="H62" i="14"/>
  <c r="H60" i="11" s="1"/>
  <c r="AZ60" i="11" s="1"/>
  <c r="F118" i="3"/>
  <c r="AR9" i="15"/>
  <c r="AR41" i="15" s="1"/>
  <c r="I45" i="14"/>
  <c r="I45" i="11" s="1"/>
  <c r="I44" i="11"/>
  <c r="AZ43" i="11"/>
  <c r="T42" i="11"/>
  <c r="M44" i="14"/>
  <c r="C132" i="3"/>
  <c r="P58" i="11"/>
  <c r="G58" i="11"/>
  <c r="AZ58" i="11" s="1"/>
  <c r="AW68" i="15"/>
  <c r="AO68" i="15"/>
  <c r="AK68" i="15"/>
  <c r="AK81" i="15" s="1"/>
  <c r="AG68" i="15"/>
  <c r="Y68" i="15"/>
  <c r="P68" i="15"/>
  <c r="L68" i="15"/>
  <c r="L81" i="15" s="1"/>
  <c r="H68" i="15"/>
  <c r="AV68" i="15"/>
  <c r="AR68" i="15"/>
  <c r="AR81" i="15" s="1"/>
  <c r="AN68" i="15"/>
  <c r="AN81" i="15" s="1"/>
  <c r="AN82" i="15" s="1"/>
  <c r="AF68" i="15"/>
  <c r="AF81" i="15" s="1"/>
  <c r="AB68" i="15"/>
  <c r="AB81" i="15" s="1"/>
  <c r="AB82" i="15" s="1"/>
  <c r="X68" i="15"/>
  <c r="X81" i="15" s="1"/>
  <c r="S68" i="15"/>
  <c r="S81" i="15" s="1"/>
  <c r="O68" i="15"/>
  <c r="G68" i="15"/>
  <c r="G81" i="15" s="1"/>
  <c r="C68" i="15"/>
  <c r="C81" i="15" s="1"/>
  <c r="AQ68" i="15"/>
  <c r="AM68" i="15"/>
  <c r="AM81" i="15" s="1"/>
  <c r="AI68" i="15"/>
  <c r="AI81" i="15" s="1"/>
  <c r="AA68" i="15"/>
  <c r="R68" i="15"/>
  <c r="N68" i="15"/>
  <c r="J68" i="15"/>
  <c r="AX68" i="15"/>
  <c r="AX81" i="15" s="1"/>
  <c r="AT68" i="15"/>
  <c r="AT81" i="15" s="1"/>
  <c r="AT82" i="15" s="1"/>
  <c r="AP68" i="15"/>
  <c r="AP81" i="15" s="1"/>
  <c r="AH68" i="15"/>
  <c r="AD68" i="15"/>
  <c r="Z68" i="15"/>
  <c r="U68" i="15"/>
  <c r="Q68" i="15"/>
  <c r="I68" i="15"/>
  <c r="I81" i="15" s="1"/>
  <c r="I82" i="15" s="1"/>
  <c r="E68" i="15"/>
  <c r="AW61" i="15"/>
  <c r="AW81" i="15" s="1"/>
  <c r="AS61" i="15"/>
  <c r="AS81" i="15" s="1"/>
  <c r="AS82" i="15" s="1"/>
  <c r="AO61" i="15"/>
  <c r="AG61" i="15"/>
  <c r="AG81" i="15" s="1"/>
  <c r="AC61" i="15"/>
  <c r="Y61" i="15"/>
  <c r="Y81" i="15" s="1"/>
  <c r="Y82" i="15" s="1"/>
  <c r="T61" i="15"/>
  <c r="T81" i="15" s="1"/>
  <c r="P61" i="15"/>
  <c r="P81" i="15" s="1"/>
  <c r="H61" i="15"/>
  <c r="H81" i="15" s="1"/>
  <c r="D61" i="15"/>
  <c r="D81" i="15" s="1"/>
  <c r="AU61" i="15"/>
  <c r="AQ61" i="15"/>
  <c r="AM61" i="15"/>
  <c r="AE61" i="15"/>
  <c r="AA61" i="15"/>
  <c r="AA81" i="15" s="1"/>
  <c r="R61" i="15"/>
  <c r="N61" i="15"/>
  <c r="N81" i="15" s="1"/>
  <c r="J61" i="15"/>
  <c r="BI61" i="15" s="1"/>
  <c r="F88" i="15"/>
  <c r="Z81" i="15"/>
  <c r="AE81" i="15"/>
  <c r="AV81" i="15"/>
  <c r="O81" i="15"/>
  <c r="AU43" i="15"/>
  <c r="AQ43" i="15"/>
  <c r="AQ81" i="15" s="1"/>
  <c r="AL43" i="15"/>
  <c r="AL81" i="15" s="1"/>
  <c r="AH43" i="15"/>
  <c r="AD43" i="15"/>
  <c r="U43" i="15"/>
  <c r="U81" i="15" s="1"/>
  <c r="Q43" i="15"/>
  <c r="Q81" i="15" s="1"/>
  <c r="M43" i="15"/>
  <c r="M81" i="15" s="1"/>
  <c r="E43" i="15"/>
  <c r="E81" i="15" s="1"/>
  <c r="AH81" i="15"/>
  <c r="AZ26" i="15"/>
  <c r="AZ41" i="15" s="1"/>
  <c r="AV26" i="15"/>
  <c r="AV41" i="15" s="1"/>
  <c r="AM26" i="15"/>
  <c r="AE26" i="15"/>
  <c r="AA26" i="15"/>
  <c r="AA41" i="15" s="1"/>
  <c r="AA82" i="15" s="1"/>
  <c r="W26" i="15"/>
  <c r="O26" i="15"/>
  <c r="K26" i="15"/>
  <c r="K41" i="15" s="1"/>
  <c r="K82" i="15" s="1"/>
  <c r="G26" i="15"/>
  <c r="AW26" i="15"/>
  <c r="AN26" i="15"/>
  <c r="AN41" i="15" s="1"/>
  <c r="AJ26" i="15"/>
  <c r="AF26" i="15"/>
  <c r="X26" i="15"/>
  <c r="T26" i="15"/>
  <c r="P26" i="15"/>
  <c r="H26" i="15"/>
  <c r="H41" i="15" s="1"/>
  <c r="H82" i="15" s="1"/>
  <c r="D26" i="15"/>
  <c r="AX26" i="15"/>
  <c r="AX41" i="15" s="1"/>
  <c r="AX82" i="15" s="1"/>
  <c r="AP26" i="15"/>
  <c r="AK26" i="15"/>
  <c r="AK41" i="15" s="1"/>
  <c r="AG26" i="15"/>
  <c r="AG41" i="15" s="1"/>
  <c r="AG82" i="15" s="1"/>
  <c r="AC26" i="15"/>
  <c r="AC41" i="15" s="1"/>
  <c r="U26" i="15"/>
  <c r="U41" i="15" s="1"/>
  <c r="U82" i="15" s="1"/>
  <c r="Q26" i="15"/>
  <c r="Q41" i="15" s="1"/>
  <c r="Q82" i="15" s="1"/>
  <c r="M26" i="15"/>
  <c r="M41" i="15" s="1"/>
  <c r="M82" i="15" s="1"/>
  <c r="E26" i="15"/>
  <c r="E41" i="15" s="1"/>
  <c r="AU26" i="15"/>
  <c r="AQ26" i="15"/>
  <c r="AQ41" i="15" s="1"/>
  <c r="AQ82" i="15" s="1"/>
  <c r="AL26" i="15"/>
  <c r="AL41" i="15" s="1"/>
  <c r="AL82" i="15" s="1"/>
  <c r="AH26" i="15"/>
  <c r="Z26" i="15"/>
  <c r="V26" i="15"/>
  <c r="V41" i="15" s="1"/>
  <c r="V82" i="15" s="1"/>
  <c r="R26" i="15"/>
  <c r="J26" i="15"/>
  <c r="F26" i="15"/>
  <c r="F41" i="15" s="1"/>
  <c r="F82" i="15" s="1"/>
  <c r="AU17" i="15"/>
  <c r="AU41" i="15" s="1"/>
  <c r="AH17" i="15"/>
  <c r="AH41" i="15" s="1"/>
  <c r="AH82" i="15" s="1"/>
  <c r="AD17" i="15"/>
  <c r="AD41" i="15" s="1"/>
  <c r="Z17" i="15"/>
  <c r="Z41" i="15" s="1"/>
  <c r="Z82" i="15" s="1"/>
  <c r="R17" i="15"/>
  <c r="R41" i="15" s="1"/>
  <c r="R82" i="15" s="1"/>
  <c r="N17" i="15"/>
  <c r="N41" i="15" s="1"/>
  <c r="J17" i="15"/>
  <c r="AW17" i="15"/>
  <c r="AW41" i="15" s="1"/>
  <c r="AJ17" i="15"/>
  <c r="AF17" i="15"/>
  <c r="AB17" i="15"/>
  <c r="T17" i="15"/>
  <c r="P17" i="15"/>
  <c r="P41" i="15" s="1"/>
  <c r="P82" i="15" s="1"/>
  <c r="L17" i="15"/>
  <c r="D17" i="15"/>
  <c r="D41" i="15" s="1"/>
  <c r="D82" i="15" s="1"/>
  <c r="AA88" i="15"/>
  <c r="W88" i="15"/>
  <c r="AP41" i="15"/>
  <c r="AM9" i="15"/>
  <c r="AM41" i="15" s="1"/>
  <c r="AI9" i="15"/>
  <c r="AI41" i="15" s="1"/>
  <c r="AE9" i="15"/>
  <c r="AE41" i="15" s="1"/>
  <c r="AE82" i="15" s="1"/>
  <c r="W9" i="15"/>
  <c r="W41" i="15" s="1"/>
  <c r="S9" i="15"/>
  <c r="S41" i="15" s="1"/>
  <c r="S82" i="15" s="1"/>
  <c r="O9" i="15"/>
  <c r="O41" i="15" s="1"/>
  <c r="O82" i="15" s="1"/>
  <c r="G9" i="15"/>
  <c r="G41" i="15" s="1"/>
  <c r="C9" i="15"/>
  <c r="C41" i="15" s="1"/>
  <c r="AV37" i="37"/>
  <c r="B124" i="3" s="1"/>
  <c r="BK9" i="39"/>
  <c r="AV38" i="37"/>
  <c r="AJ64" i="39"/>
  <c r="AJ63" i="39"/>
  <c r="BK60" i="14"/>
  <c r="R81" i="15"/>
  <c r="BK62" i="14"/>
  <c r="AL88" i="15"/>
  <c r="S39" i="14"/>
  <c r="S39" i="11" s="1"/>
  <c r="S38" i="11"/>
  <c r="Q88" i="15"/>
  <c r="AB9" i="15"/>
  <c r="AB41" i="15" s="1"/>
  <c r="X9" i="15"/>
  <c r="X41" i="15" s="1"/>
  <c r="X82" i="15" s="1"/>
  <c r="T9" i="15"/>
  <c r="T41" i="15" s="1"/>
  <c r="T82" i="15" s="1"/>
  <c r="J41" i="15"/>
  <c r="L9" i="15"/>
  <c r="L41" i="15" s="1"/>
  <c r="C13" i="29"/>
  <c r="AV13" i="20"/>
  <c r="AN54" i="14"/>
  <c r="AN54" i="11" s="1"/>
  <c r="AN55" i="14"/>
  <c r="AN55" i="11" s="1"/>
  <c r="AN74" i="14"/>
  <c r="AN53" i="11"/>
  <c r="X54" i="14"/>
  <c r="X54" i="11" s="1"/>
  <c r="X55" i="14"/>
  <c r="X55" i="11" s="1"/>
  <c r="X74" i="14"/>
  <c r="X53" i="11"/>
  <c r="R74" i="14"/>
  <c r="R55" i="14"/>
  <c r="R55" i="11" s="1"/>
  <c r="R53" i="11"/>
  <c r="AD88" i="15"/>
  <c r="AJ88" i="15"/>
  <c r="Y43" i="20"/>
  <c r="M43" i="20"/>
  <c r="I43" i="20"/>
  <c r="E43" i="20"/>
  <c r="AZ41" i="11"/>
  <c r="AZ40" i="11"/>
  <c r="AH88" i="15"/>
  <c r="U88" i="15"/>
  <c r="AJ9" i="15"/>
  <c r="AJ41" i="15" s="1"/>
  <c r="AJ82" i="15" s="1"/>
  <c r="AZ15" i="11"/>
  <c r="AT45" i="14"/>
  <c r="AT45" i="11" s="1"/>
  <c r="AT44" i="11"/>
  <c r="N45" i="14"/>
  <c r="N45" i="11" s="1"/>
  <c r="N44" i="11"/>
  <c r="V44" i="14"/>
  <c r="AZ59" i="11"/>
  <c r="AZ56" i="11"/>
  <c r="AZ50" i="11"/>
  <c r="AZ10" i="11"/>
  <c r="BK59" i="14"/>
  <c r="AS54" i="14"/>
  <c r="AS54" i="11" s="1"/>
  <c r="AS74" i="14"/>
  <c r="AS55" i="14"/>
  <c r="AS55" i="11" s="1"/>
  <c r="AP74" i="14"/>
  <c r="AP55" i="14"/>
  <c r="AP55" i="11" s="1"/>
  <c r="AC54" i="14"/>
  <c r="AC54" i="11" s="1"/>
  <c r="AC74" i="14"/>
  <c r="AC55" i="14"/>
  <c r="AC55" i="11" s="1"/>
  <c r="Z74" i="14"/>
  <c r="Z55" i="14"/>
  <c r="Z55" i="11" s="1"/>
  <c r="I31" i="14"/>
  <c r="I31" i="11" s="1"/>
  <c r="AZ29" i="14"/>
  <c r="AZ28" i="14"/>
  <c r="AZ64" i="14"/>
  <c r="AZ63" i="14"/>
  <c r="AZ53" i="11"/>
  <c r="AZ52" i="11"/>
  <c r="AV54" i="14"/>
  <c r="AV54" i="11" s="1"/>
  <c r="AV55" i="14"/>
  <c r="AV55" i="11" s="1"/>
  <c r="AF54" i="14"/>
  <c r="AF54" i="11" s="1"/>
  <c r="AF55" i="14"/>
  <c r="AF55" i="11" s="1"/>
  <c r="M54" i="14"/>
  <c r="M54" i="11" s="1"/>
  <c r="M74" i="14"/>
  <c r="M55" i="14"/>
  <c r="M55" i="11" s="1"/>
  <c r="I54" i="14"/>
  <c r="I54" i="11" s="1"/>
  <c r="I74" i="14"/>
  <c r="I55" i="14"/>
  <c r="I55" i="11" s="1"/>
  <c r="E54" i="14"/>
  <c r="E54" i="11" s="1"/>
  <c r="E74" i="14"/>
  <c r="E55" i="14"/>
  <c r="E55" i="11" s="1"/>
  <c r="C54" i="14"/>
  <c r="C54" i="11" s="1"/>
  <c r="C74" i="14"/>
  <c r="BK51" i="14"/>
  <c r="D105" i="3" s="1"/>
  <c r="AW42" i="14"/>
  <c r="AW42" i="11" s="1"/>
  <c r="AW36" i="11"/>
  <c r="AD42" i="14"/>
  <c r="AD42" i="11" s="1"/>
  <c r="AD36" i="11"/>
  <c r="Z42" i="14"/>
  <c r="Z42" i="11" s="1"/>
  <c r="Z36" i="11"/>
  <c r="V42" i="14"/>
  <c r="V42" i="11" s="1"/>
  <c r="V36" i="11"/>
  <c r="AZ36" i="11" s="1"/>
  <c r="R37" i="14"/>
  <c r="R37" i="11" s="1"/>
  <c r="R38" i="14"/>
  <c r="T29" i="14"/>
  <c r="T29" i="11" s="1"/>
  <c r="T63" i="14"/>
  <c r="T61" i="11" s="1"/>
  <c r="T22" i="11"/>
  <c r="U43" i="20"/>
  <c r="Q43" i="20"/>
  <c r="AZ14" i="11"/>
  <c r="BK53" i="14"/>
  <c r="AX74" i="14"/>
  <c r="AX55" i="14"/>
  <c r="AX55" i="11" s="1"/>
  <c r="AK54" i="14"/>
  <c r="AK54" i="11" s="1"/>
  <c r="AK74" i="14"/>
  <c r="AK55" i="14"/>
  <c r="AK55" i="11" s="1"/>
  <c r="AH74" i="14"/>
  <c r="AH55" i="14"/>
  <c r="AH55" i="11" s="1"/>
  <c r="P54" i="14"/>
  <c r="P54" i="11" s="1"/>
  <c r="P55" i="14"/>
  <c r="P55" i="11" s="1"/>
  <c r="AX44" i="14"/>
  <c r="AP44" i="14"/>
  <c r="AL44" i="14"/>
  <c r="AH44" i="14"/>
  <c r="AD44" i="14"/>
  <c r="R44" i="14"/>
  <c r="J44" i="14"/>
  <c r="F44" i="14"/>
  <c r="AU24" i="14"/>
  <c r="AU24" i="11" s="1"/>
  <c r="AU23" i="11"/>
  <c r="AQ24" i="14"/>
  <c r="AQ24" i="11" s="1"/>
  <c r="AQ23" i="11"/>
  <c r="AM24" i="14"/>
  <c r="AM24" i="11" s="1"/>
  <c r="AM23" i="11"/>
  <c r="AI24" i="14"/>
  <c r="AI24" i="11" s="1"/>
  <c r="AI23" i="11"/>
  <c r="AE24" i="14"/>
  <c r="AE24" i="11" s="1"/>
  <c r="AE23" i="11"/>
  <c r="AA23" i="11"/>
  <c r="W24" i="14"/>
  <c r="W24" i="11" s="1"/>
  <c r="W23" i="11"/>
  <c r="AZ25" i="11"/>
  <c r="AZ23" i="11"/>
  <c r="AZ16" i="11"/>
  <c r="BK61" i="14"/>
  <c r="BK52" i="14"/>
  <c r="D106" i="3" s="1"/>
  <c r="AV38" i="14"/>
  <c r="AF38" i="14"/>
  <c r="P38" i="14"/>
  <c r="AZ31" i="14"/>
  <c r="BK26" i="14"/>
  <c r="D45" i="3" s="1"/>
  <c r="AW27" i="14"/>
  <c r="AG31" i="14"/>
  <c r="AG31" i="11" s="1"/>
  <c r="BK25" i="14"/>
  <c r="D44" i="3" s="1"/>
  <c r="E27" i="14"/>
  <c r="K24" i="14"/>
  <c r="K24" i="11" s="1"/>
  <c r="BC30" i="14"/>
  <c r="AZ30" i="14"/>
  <c r="I22" i="14"/>
  <c r="I30" i="14"/>
  <c r="I30" i="11" s="1"/>
  <c r="E24" i="14"/>
  <c r="E24" i="11" s="1"/>
  <c r="E28" i="14"/>
  <c r="E28" i="11" s="1"/>
  <c r="E29" i="14"/>
  <c r="E29" i="11" s="1"/>
  <c r="E30" i="14"/>
  <c r="E30" i="11" s="1"/>
  <c r="AJ22" i="14"/>
  <c r="X22" i="14"/>
  <c r="P22" i="14"/>
  <c r="D29" i="14"/>
  <c r="D29" i="11" s="1"/>
  <c r="D30" i="14"/>
  <c r="D30" i="11" s="1"/>
  <c r="AZ34" i="11"/>
  <c r="AZ20" i="11"/>
  <c r="AZ7" i="11"/>
  <c r="AZ6" i="11"/>
  <c r="BK74" i="14"/>
  <c r="AW71" i="14"/>
  <c r="AW69" i="11" s="1"/>
  <c r="BK48" i="14"/>
  <c r="AZ44" i="14"/>
  <c r="AZ45" i="14" s="1"/>
  <c r="AV44" i="14"/>
  <c r="AN44" i="14"/>
  <c r="AF44" i="14"/>
  <c r="X44" i="14"/>
  <c r="T44" i="14"/>
  <c r="L44" i="14"/>
  <c r="AR44" i="14"/>
  <c r="AJ44" i="14"/>
  <c r="AB44" i="14"/>
  <c r="P44" i="14"/>
  <c r="H44" i="14"/>
  <c r="AY38" i="14"/>
  <c r="AY39" i="14" s="1"/>
  <c r="AM38" i="14"/>
  <c r="J31" i="14"/>
  <c r="J31" i="11" s="1"/>
  <c r="AW24" i="14"/>
  <c r="AW24" i="11" s="1"/>
  <c r="BK23" i="14"/>
  <c r="D138" i="3" s="1"/>
  <c r="AP28" i="14"/>
  <c r="AP28" i="11" s="1"/>
  <c r="AP24" i="14"/>
  <c r="AP24" i="11" s="1"/>
  <c r="AP29" i="14"/>
  <c r="AP29" i="11" s="1"/>
  <c r="AM28" i="14"/>
  <c r="AM28" i="11" s="1"/>
  <c r="AM29" i="14"/>
  <c r="AM29" i="11" s="1"/>
  <c r="AJ30" i="14"/>
  <c r="AJ30" i="11" s="1"/>
  <c r="AG28" i="14"/>
  <c r="AG28" i="11" s="1"/>
  <c r="AG29" i="14"/>
  <c r="AG29" i="11" s="1"/>
  <c r="AA22" i="14"/>
  <c r="T30" i="14"/>
  <c r="T30" i="11" s="1"/>
  <c r="BC28" i="14"/>
  <c r="BC29" i="14"/>
  <c r="BC31" i="14"/>
  <c r="AQ28" i="14"/>
  <c r="AQ28" i="11" s="1"/>
  <c r="AQ30" i="14"/>
  <c r="AQ30" i="11" s="1"/>
  <c r="AI30" i="14"/>
  <c r="AI30" i="11" s="1"/>
  <c r="AI28" i="14"/>
  <c r="AI28" i="11" s="1"/>
  <c r="AI29" i="14"/>
  <c r="AI29" i="11" s="1"/>
  <c r="W29" i="14"/>
  <c r="W29" i="11" s="1"/>
  <c r="W30" i="14"/>
  <c r="W30" i="11" s="1"/>
  <c r="K28" i="14"/>
  <c r="K28" i="11" s="1"/>
  <c r="K29" i="14"/>
  <c r="K29" i="11" s="1"/>
  <c r="K30" i="14"/>
  <c r="K30" i="11" s="1"/>
  <c r="C28" i="14"/>
  <c r="C28" i="11" s="1"/>
  <c r="C29" i="14"/>
  <c r="C29" i="11" s="1"/>
  <c r="C30" i="14"/>
  <c r="C30" i="11" s="1"/>
  <c r="AF45" i="39"/>
  <c r="AZ26" i="11"/>
  <c r="AZ21" i="11"/>
  <c r="AZ8" i="11"/>
  <c r="AZ12" i="11" s="1"/>
  <c r="T71" i="14"/>
  <c r="T69" i="11" s="1"/>
  <c r="BK50" i="14"/>
  <c r="D104" i="3" s="1"/>
  <c r="AW44" i="14"/>
  <c r="AY44" i="14"/>
  <c r="AY45" i="14" s="1"/>
  <c r="AQ44" i="14"/>
  <c r="AI44" i="14"/>
  <c r="AA44" i="14"/>
  <c r="O44" i="14"/>
  <c r="G44" i="14"/>
  <c r="C44" i="14"/>
  <c r="AU44" i="14"/>
  <c r="AM44" i="14"/>
  <c r="AE44" i="14"/>
  <c r="K44" i="14"/>
  <c r="AI38" i="14"/>
  <c r="AU38" i="14"/>
  <c r="AQ38" i="14"/>
  <c r="AE38" i="14"/>
  <c r="AA38" i="14"/>
  <c r="K38" i="14"/>
  <c r="C38" i="14"/>
  <c r="AL38" i="14"/>
  <c r="AD38" i="14"/>
  <c r="V38" i="14"/>
  <c r="N38" i="14"/>
  <c r="AI31" i="14"/>
  <c r="AI31" i="11" s="1"/>
  <c r="K31" i="14"/>
  <c r="K31" i="11" s="1"/>
  <c r="C31" i="14"/>
  <c r="C31" i="11" s="1"/>
  <c r="I24" i="14"/>
  <c r="I24" i="11" s="1"/>
  <c r="AE28" i="14"/>
  <c r="AE28" i="11" s="1"/>
  <c r="AE29" i="14"/>
  <c r="AE29" i="11" s="1"/>
  <c r="AE30" i="14"/>
  <c r="AE30" i="11" s="1"/>
  <c r="AP30" i="14"/>
  <c r="AP30" i="11" s="1"/>
  <c r="G28" i="14"/>
  <c r="G28" i="11" s="1"/>
  <c r="G29" i="14"/>
  <c r="G29" i="11" s="1"/>
  <c r="AT22" i="14"/>
  <c r="AE11" i="14"/>
  <c r="AE11" i="11" s="1"/>
  <c r="AE12" i="14"/>
  <c r="AE12" i="11" s="1"/>
  <c r="AE13" i="14"/>
  <c r="AE13" i="11" s="1"/>
  <c r="O38" i="14"/>
  <c r="G38" i="14"/>
  <c r="AO37" i="14"/>
  <c r="AO37" i="11" s="1"/>
  <c r="AG37" i="14"/>
  <c r="AG37" i="11" s="1"/>
  <c r="Y37" i="14"/>
  <c r="Y37" i="11" s="1"/>
  <c r="I37" i="14"/>
  <c r="I37" i="11" s="1"/>
  <c r="C24" i="14"/>
  <c r="C24" i="11" s="1"/>
  <c r="BB22" i="14"/>
  <c r="AO22" i="14"/>
  <c r="AO24" i="14" s="1"/>
  <c r="AO24" i="11" s="1"/>
  <c r="AL22" i="14"/>
  <c r="BK21" i="14"/>
  <c r="AX13" i="14"/>
  <c r="AX13" i="11" s="1"/>
  <c r="AM11" i="14"/>
  <c r="AM11" i="11" s="1"/>
  <c r="AM13" i="14"/>
  <c r="AM13" i="11" s="1"/>
  <c r="AD12" i="14"/>
  <c r="AD12" i="11" s="1"/>
  <c r="AD13" i="14"/>
  <c r="AD13" i="11" s="1"/>
  <c r="G11" i="14"/>
  <c r="G11" i="11" s="1"/>
  <c r="G13" i="14"/>
  <c r="G13" i="11" s="1"/>
  <c r="U12" i="14"/>
  <c r="U12" i="11" s="1"/>
  <c r="I12" i="14"/>
  <c r="I12" i="11" s="1"/>
  <c r="AX11" i="14"/>
  <c r="AX11" i="11" s="1"/>
  <c r="AS44" i="39"/>
  <c r="AS45" i="39" s="1"/>
  <c r="C24" i="39"/>
  <c r="C29" i="39"/>
  <c r="C30" i="39"/>
  <c r="C28" i="39"/>
  <c r="C64" i="39"/>
  <c r="C71" i="39"/>
  <c r="BK71" i="39" s="1"/>
  <c r="C31" i="39"/>
  <c r="C63" i="39"/>
  <c r="M71" i="39"/>
  <c r="AY28" i="39"/>
  <c r="AY29" i="39"/>
  <c r="AY30" i="39"/>
  <c r="AY64" i="39"/>
  <c r="AU28" i="39"/>
  <c r="AU29" i="39"/>
  <c r="AU30" i="39"/>
  <c r="AU63" i="39"/>
  <c r="AU31" i="39"/>
  <c r="AU64" i="39"/>
  <c r="AU71" i="39"/>
  <c r="AQ31" i="39"/>
  <c r="AQ28" i="39"/>
  <c r="AQ63" i="39"/>
  <c r="AQ71" i="39"/>
  <c r="AQ29" i="39"/>
  <c r="AQ30" i="39"/>
  <c r="BK20" i="39"/>
  <c r="AM22" i="39"/>
  <c r="AI28" i="39"/>
  <c r="AI29" i="39"/>
  <c r="AI30" i="39"/>
  <c r="AI64" i="39"/>
  <c r="AI71" i="39"/>
  <c r="AI63" i="39"/>
  <c r="AE28" i="39"/>
  <c r="AE29" i="39"/>
  <c r="AE30" i="39"/>
  <c r="AE63" i="39"/>
  <c r="AE24" i="39"/>
  <c r="AE31" i="39"/>
  <c r="AE64" i="39"/>
  <c r="AE71" i="39"/>
  <c r="AA24" i="39"/>
  <c r="AA31" i="39"/>
  <c r="AA29" i="39"/>
  <c r="AA30" i="39"/>
  <c r="AA64" i="39"/>
  <c r="AA63" i="39"/>
  <c r="W29" i="39"/>
  <c r="W30" i="39"/>
  <c r="W28" i="39"/>
  <c r="W63" i="39"/>
  <c r="W64" i="39"/>
  <c r="W31" i="39"/>
  <c r="W71" i="39"/>
  <c r="S28" i="39"/>
  <c r="S29" i="39"/>
  <c r="S30" i="39"/>
  <c r="S64" i="39"/>
  <c r="O28" i="39"/>
  <c r="O29" i="39"/>
  <c r="O63" i="39"/>
  <c r="O71" i="39"/>
  <c r="O30" i="39"/>
  <c r="O31" i="39"/>
  <c r="O64" i="39"/>
  <c r="K29" i="39"/>
  <c r="K30" i="39"/>
  <c r="K63" i="39"/>
  <c r="G28" i="39"/>
  <c r="G29" i="39"/>
  <c r="G30" i="39"/>
  <c r="G63" i="39"/>
  <c r="G64" i="39"/>
  <c r="G71" i="39"/>
  <c r="G24" i="39"/>
  <c r="G31" i="39"/>
  <c r="AR13" i="39"/>
  <c r="AR12" i="39"/>
  <c r="AR22" i="14"/>
  <c r="BK14" i="14"/>
  <c r="AI12" i="14"/>
  <c r="AI12" i="11" s="1"/>
  <c r="AI13" i="14"/>
  <c r="AI13" i="11" s="1"/>
  <c r="M11" i="14"/>
  <c r="M11" i="11" s="1"/>
  <c r="AN45" i="39"/>
  <c r="H45" i="39"/>
  <c r="N40" i="39"/>
  <c r="N38" i="39"/>
  <c r="N39" i="39" s="1"/>
  <c r="AP37" i="39"/>
  <c r="J37" i="39"/>
  <c r="AY31" i="39"/>
  <c r="AN27" i="14"/>
  <c r="AB22" i="14"/>
  <c r="F22" i="14"/>
  <c r="BA19" i="14"/>
  <c r="AG19" i="14"/>
  <c r="AG19" i="11" s="1"/>
  <c r="F19" i="14"/>
  <c r="F19" i="11" s="1"/>
  <c r="AT17" i="14"/>
  <c r="AW17" i="14"/>
  <c r="AW37" i="14" s="1"/>
  <c r="AW37" i="11" s="1"/>
  <c r="AS17" i="14"/>
  <c r="AO17" i="14"/>
  <c r="AO18" i="14" s="1"/>
  <c r="AO18" i="11" s="1"/>
  <c r="AK17" i="14"/>
  <c r="AK37" i="14" s="1"/>
  <c r="AK37" i="11" s="1"/>
  <c r="Q17" i="14"/>
  <c r="M17" i="14"/>
  <c r="I17" i="14"/>
  <c r="E17" i="14"/>
  <c r="G12" i="14"/>
  <c r="G12" i="11" s="1"/>
  <c r="Z13" i="14"/>
  <c r="Z13" i="11" s="1"/>
  <c r="Z12" i="14"/>
  <c r="Z12" i="11" s="1"/>
  <c r="J13" i="14"/>
  <c r="J13" i="11" s="1"/>
  <c r="J12" i="14"/>
  <c r="J12" i="11" s="1"/>
  <c r="AZ54" i="39"/>
  <c r="AZ55" i="39"/>
  <c r="AZ74" i="39"/>
  <c r="AS55" i="39"/>
  <c r="AS54" i="39"/>
  <c r="AS74" i="39"/>
  <c r="AO54" i="39"/>
  <c r="AO55" i="39"/>
  <c r="AO74" i="39"/>
  <c r="AL55" i="39"/>
  <c r="AL54" i="39"/>
  <c r="AH54" i="39"/>
  <c r="AH55" i="39"/>
  <c r="AD54" i="39"/>
  <c r="AD55" i="39"/>
  <c r="Z54" i="39"/>
  <c r="Z55" i="39"/>
  <c r="V54" i="39"/>
  <c r="V55" i="39"/>
  <c r="AX38" i="39"/>
  <c r="AX39" i="39" s="1"/>
  <c r="AX42" i="39"/>
  <c r="AT42" i="39"/>
  <c r="AT38" i="39"/>
  <c r="AT39" i="39" s="1"/>
  <c r="AP38" i="39"/>
  <c r="AP39" i="39" s="1"/>
  <c r="AP42" i="39"/>
  <c r="AC44" i="39"/>
  <c r="AC45" i="39" s="1"/>
  <c r="AI31" i="39"/>
  <c r="AY71" i="39"/>
  <c r="AV55" i="39"/>
  <c r="AR54" i="39"/>
  <c r="AR55" i="39"/>
  <c r="AK54" i="39"/>
  <c r="AK55" i="39"/>
  <c r="AZ45" i="39"/>
  <c r="T45" i="39"/>
  <c r="BK41" i="39"/>
  <c r="AW44" i="39"/>
  <c r="AW45" i="39" s="1"/>
  <c r="D44" i="39"/>
  <c r="D45" i="39" s="1"/>
  <c r="O24" i="39"/>
  <c r="K24" i="39"/>
  <c r="BK7" i="32"/>
  <c r="AV13" i="39"/>
  <c r="AV12" i="39"/>
  <c r="AN13" i="39"/>
  <c r="AN12" i="39"/>
  <c r="AJ12" i="39"/>
  <c r="AJ13" i="39"/>
  <c r="AF13" i="39"/>
  <c r="AF12" i="39"/>
  <c r="X12" i="39"/>
  <c r="X13" i="39"/>
  <c r="T13" i="39"/>
  <c r="T12" i="39"/>
  <c r="P13" i="39"/>
  <c r="P12" i="39"/>
  <c r="BF26" i="15"/>
  <c r="S13" i="14"/>
  <c r="S13" i="11" s="1"/>
  <c r="C13" i="14"/>
  <c r="C13" i="11" s="1"/>
  <c r="H12" i="14"/>
  <c r="H12" i="11" s="1"/>
  <c r="BK8" i="14"/>
  <c r="BK6" i="14"/>
  <c r="D7" i="3" s="1"/>
  <c r="AV74" i="39"/>
  <c r="BK74" i="39" s="1"/>
  <c r="AR74" i="39"/>
  <c r="P54" i="39"/>
  <c r="P55" i="39"/>
  <c r="L54" i="39"/>
  <c r="L55" i="39"/>
  <c r="H54" i="39"/>
  <c r="H55" i="39"/>
  <c r="D54" i="39"/>
  <c r="D55" i="39"/>
  <c r="BK50" i="39"/>
  <c r="BK49" i="39"/>
  <c r="BK48" i="39"/>
  <c r="Z44" i="39"/>
  <c r="Z45" i="39" s="1"/>
  <c r="J44" i="39"/>
  <c r="J45" i="39" s="1"/>
  <c r="P44" i="39"/>
  <c r="P45" i="39" s="1"/>
  <c r="R38" i="39"/>
  <c r="R39" i="39" s="1"/>
  <c r="J38" i="39"/>
  <c r="J39" i="39" s="1"/>
  <c r="AT44" i="39"/>
  <c r="AT45" i="39" s="1"/>
  <c r="AD38" i="39"/>
  <c r="AD39" i="39" s="1"/>
  <c r="BK27" i="39"/>
  <c r="AW24" i="39"/>
  <c r="U24" i="39"/>
  <c r="AB12" i="39"/>
  <c r="BK10" i="14"/>
  <c r="D69" i="3" s="1"/>
  <c r="AJ12" i="14"/>
  <c r="AJ12" i="11" s="1"/>
  <c r="D12" i="14"/>
  <c r="D12" i="11" s="1"/>
  <c r="BK7" i="14"/>
  <c r="AY74" i="39"/>
  <c r="AW71" i="39"/>
  <c r="Q71" i="39"/>
  <c r="AY55" i="39"/>
  <c r="BK53" i="39"/>
  <c r="C54" i="39"/>
  <c r="AJ44" i="39"/>
  <c r="AJ45" i="39" s="1"/>
  <c r="AV44" i="39"/>
  <c r="AV45" i="39" s="1"/>
  <c r="V38" i="39"/>
  <c r="V39" i="39" s="1"/>
  <c r="AK38" i="39"/>
  <c r="AK39" i="39" s="1"/>
  <c r="AC38" i="39"/>
  <c r="AC39" i="39" s="1"/>
  <c r="K31" i="39"/>
  <c r="BK25" i="39"/>
  <c r="R29" i="39"/>
  <c r="R30" i="39"/>
  <c r="R28" i="39"/>
  <c r="R63" i="39"/>
  <c r="P17" i="39"/>
  <c r="P19" i="39"/>
  <c r="L17" i="39"/>
  <c r="L19" i="39"/>
  <c r="BK15" i="39"/>
  <c r="E19" i="39"/>
  <c r="Z12" i="39"/>
  <c r="Z11" i="39"/>
  <c r="BC61" i="15"/>
  <c r="BA61" i="15"/>
  <c r="K71" i="39"/>
  <c r="BK61" i="39"/>
  <c r="BK51" i="39"/>
  <c r="AY44" i="39"/>
  <c r="AY45" i="39" s="1"/>
  <c r="AU44" i="39"/>
  <c r="AU45" i="39" s="1"/>
  <c r="AM44" i="39"/>
  <c r="AM45" i="39" s="1"/>
  <c r="AE44" i="39"/>
  <c r="AE45" i="39" s="1"/>
  <c r="O44" i="39"/>
  <c r="O45" i="39" s="1"/>
  <c r="G44" i="39"/>
  <c r="G45" i="39" s="1"/>
  <c r="AL44" i="39"/>
  <c r="AL45" i="39" s="1"/>
  <c r="AH38" i="39"/>
  <c r="AH39" i="39" s="1"/>
  <c r="M38" i="39"/>
  <c r="M39" i="39" s="1"/>
  <c r="AO44" i="39"/>
  <c r="AO45" i="39" s="1"/>
  <c r="AU24" i="39"/>
  <c r="AI24" i="39"/>
  <c r="AL19" i="39"/>
  <c r="AL17" i="39"/>
  <c r="AL18" i="39" s="1"/>
  <c r="AW11" i="39"/>
  <c r="AW12" i="39"/>
  <c r="AK12" i="39"/>
  <c r="AK13" i="39"/>
  <c r="C80" i="3"/>
  <c r="BK49" i="35"/>
  <c r="BK80" i="21"/>
  <c r="BK54" i="21"/>
  <c r="AA71" i="39"/>
  <c r="S71" i="39"/>
  <c r="BK59" i="39"/>
  <c r="BK52" i="39"/>
  <c r="AR44" i="39"/>
  <c r="AR45" i="39" s="1"/>
  <c r="AB44" i="39"/>
  <c r="AB45" i="39" s="1"/>
  <c r="L44" i="39"/>
  <c r="L45" i="39" s="1"/>
  <c r="AX44" i="39"/>
  <c r="AX45" i="39" s="1"/>
  <c r="AD44" i="39"/>
  <c r="AD45" i="39" s="1"/>
  <c r="V44" i="39"/>
  <c r="V45" i="39" s="1"/>
  <c r="N44" i="39"/>
  <c r="N45" i="39" s="1"/>
  <c r="Z38" i="39"/>
  <c r="Z39" i="39" s="1"/>
  <c r="AG38" i="39"/>
  <c r="AG39" i="39" s="1"/>
  <c r="S24" i="39"/>
  <c r="BK16" i="39"/>
  <c r="AS17" i="39"/>
  <c r="AS38" i="39" s="1"/>
  <c r="AS39" i="39" s="1"/>
  <c r="AS19" i="39"/>
  <c r="AO17" i="39"/>
  <c r="AO19" i="39"/>
  <c r="AN17" i="39"/>
  <c r="AN19" i="39"/>
  <c r="AJ19" i="39"/>
  <c r="AJ17" i="39"/>
  <c r="T17" i="39"/>
  <c r="W11" i="39"/>
  <c r="W12" i="39"/>
  <c r="BK6" i="39"/>
  <c r="B80" i="3"/>
  <c r="AV49" i="37"/>
  <c r="F27" i="39"/>
  <c r="F31" i="39" s="1"/>
  <c r="AY24" i="39"/>
  <c r="W24" i="39"/>
  <c r="AU38" i="39"/>
  <c r="AU39" i="39" s="1"/>
  <c r="G38" i="39"/>
  <c r="G39" i="39" s="1"/>
  <c r="AT11" i="39"/>
  <c r="BA9" i="15"/>
  <c r="BF14" i="15"/>
  <c r="BI14" i="15" s="1"/>
  <c r="BN16" i="15" s="1"/>
  <c r="BH14" i="15"/>
  <c r="BB17" i="15"/>
  <c r="BE26" i="15"/>
  <c r="BE61" i="15"/>
  <c r="BG61" i="15"/>
  <c r="AY61" i="15"/>
  <c r="AY55" i="15"/>
  <c r="BE50" i="15"/>
  <c r="BC50" i="15"/>
  <c r="AO17" i="15"/>
  <c r="AQ24" i="39"/>
  <c r="AM24" i="39"/>
  <c r="AM38" i="39"/>
  <c r="AM39" i="39" s="1"/>
  <c r="AF17" i="39"/>
  <c r="AB17" i="39"/>
  <c r="X17" i="39"/>
  <c r="BK10" i="39"/>
  <c r="BL59" i="35"/>
  <c r="BL59" i="21"/>
  <c r="BH68" i="15"/>
  <c r="AZ68" i="15"/>
  <c r="BB68" i="15"/>
  <c r="BD68" i="15"/>
  <c r="BF68" i="15"/>
  <c r="BD55" i="15"/>
  <c r="BA55" i="15"/>
  <c r="BB50" i="15"/>
  <c r="BB81" i="15" s="1"/>
  <c r="BD50" i="15"/>
  <c r="BF50" i="15"/>
  <c r="AO26" i="15"/>
  <c r="AW60" i="37"/>
  <c r="B8" i="3"/>
  <c r="BK26" i="39"/>
  <c r="H24" i="39"/>
  <c r="AV17" i="39"/>
  <c r="AR17" i="39"/>
  <c r="AY17" i="39"/>
  <c r="AQ17" i="39"/>
  <c r="AI17" i="39"/>
  <c r="AE17" i="39"/>
  <c r="AA17" i="39"/>
  <c r="S17" i="39"/>
  <c r="O17" i="39"/>
  <c r="K17" i="39"/>
  <c r="BK17" i="39" s="1"/>
  <c r="BK14" i="39"/>
  <c r="Y12" i="39"/>
  <c r="BK19" i="35"/>
  <c r="BK39" i="21"/>
  <c r="BK28" i="21"/>
  <c r="BF61" i="15"/>
  <c r="BH61" i="15"/>
  <c r="AZ61" i="15"/>
  <c r="AZ81" i="15" s="1"/>
  <c r="AZ82" i="15" s="1"/>
  <c r="BB61" i="15"/>
  <c r="BD61" i="15"/>
  <c r="BG58" i="15"/>
  <c r="BF58" i="15"/>
  <c r="BC58" i="15"/>
  <c r="B59" i="3"/>
  <c r="B60" i="3" s="1"/>
  <c r="AV54" i="37"/>
  <c r="B22" i="3"/>
  <c r="C92" i="3"/>
  <c r="AC81" i="15"/>
  <c r="AC82" i="15" s="1"/>
  <c r="AC88" i="15"/>
  <c r="BI78" i="15"/>
  <c r="BI74" i="15"/>
  <c r="BI70" i="15"/>
  <c r="BI66" i="15"/>
  <c r="BI62" i="15"/>
  <c r="BI56" i="15"/>
  <c r="BI51" i="15"/>
  <c r="BI46" i="15"/>
  <c r="BI37" i="15"/>
  <c r="BI33" i="15"/>
  <c r="BI29" i="15"/>
  <c r="BI24" i="15"/>
  <c r="BI18" i="15"/>
  <c r="BI13" i="15"/>
  <c r="BI58" i="15"/>
  <c r="BI79" i="15"/>
  <c r="BI75" i="15"/>
  <c r="BI71" i="15"/>
  <c r="BI63" i="15"/>
  <c r="BI57" i="15"/>
  <c r="BI52" i="15"/>
  <c r="BI47" i="15"/>
  <c r="BI44" i="15"/>
  <c r="BI42" i="15"/>
  <c r="BI36" i="15"/>
  <c r="BI32" i="15"/>
  <c r="BI28" i="15"/>
  <c r="BI23" i="15"/>
  <c r="BI19" i="15"/>
  <c r="BI11" i="15"/>
  <c r="BI10" i="15"/>
  <c r="AZ57" i="11"/>
  <c r="BI55" i="15"/>
  <c r="BI80" i="15"/>
  <c r="BN25" i="15" s="1"/>
  <c r="BI76" i="15"/>
  <c r="BI72" i="15"/>
  <c r="BI64" i="15"/>
  <c r="BI59" i="15"/>
  <c r="BI53" i="15"/>
  <c r="BI48" i="15"/>
  <c r="AO43" i="15"/>
  <c r="AO81" i="15" s="1"/>
  <c r="BI40" i="15"/>
  <c r="BN18" i="15" s="1"/>
  <c r="BI35" i="15"/>
  <c r="BI31" i="15"/>
  <c r="BI27" i="15"/>
  <c r="BI22" i="15"/>
  <c r="BI21" i="15"/>
  <c r="BI20" i="15"/>
  <c r="BI15" i="15"/>
  <c r="BI12" i="15"/>
  <c r="BI50" i="15"/>
  <c r="BN22" i="15" s="1"/>
  <c r="BI77" i="15"/>
  <c r="BI73" i="15"/>
  <c r="BI69" i="15"/>
  <c r="BI65" i="15"/>
  <c r="BI60" i="15"/>
  <c r="BI54" i="15"/>
  <c r="BI49" i="15"/>
  <c r="BI45" i="15"/>
  <c r="BI39" i="15"/>
  <c r="BI38" i="15"/>
  <c r="BI34" i="15"/>
  <c r="BI30" i="15"/>
  <c r="BI25" i="15"/>
  <c r="AY17" i="15"/>
  <c r="AY41" i="15" s="1"/>
  <c r="BI16" i="15"/>
  <c r="AC31" i="14"/>
  <c r="AC31" i="11" s="1"/>
  <c r="AC24" i="14"/>
  <c r="AC24" i="11" s="1"/>
  <c r="AC63" i="14"/>
  <c r="AC61" i="11" s="1"/>
  <c r="AC64" i="14"/>
  <c r="AC62" i="11" s="1"/>
  <c r="AC30" i="14"/>
  <c r="AC30" i="11" s="1"/>
  <c r="AC29" i="14"/>
  <c r="AC29" i="11" s="1"/>
  <c r="U31" i="14"/>
  <c r="U31" i="11" s="1"/>
  <c r="U63" i="14"/>
  <c r="U61" i="11" s="1"/>
  <c r="U64" i="14"/>
  <c r="U62" i="11" s="1"/>
  <c r="U28" i="14"/>
  <c r="U28" i="11" s="1"/>
  <c r="U30" i="14"/>
  <c r="U30" i="11" s="1"/>
  <c r="U24" i="14"/>
  <c r="U24" i="11" s="1"/>
  <c r="U29" i="14"/>
  <c r="U29" i="11" s="1"/>
  <c r="Q29" i="14"/>
  <c r="Q29" i="11" s="1"/>
  <c r="Q24" i="14"/>
  <c r="Q24" i="11" s="1"/>
  <c r="Q63" i="14"/>
  <c r="Q61" i="11" s="1"/>
  <c r="Q64" i="14"/>
  <c r="Q62" i="11" s="1"/>
  <c r="Q30" i="14"/>
  <c r="Q30" i="11" s="1"/>
  <c r="Q31" i="14"/>
  <c r="Q31" i="11" s="1"/>
  <c r="Q28" i="14"/>
  <c r="Q28" i="11" s="1"/>
  <c r="M24" i="14"/>
  <c r="M24" i="11" s="1"/>
  <c r="M30" i="14"/>
  <c r="M30" i="11" s="1"/>
  <c r="M31" i="14"/>
  <c r="M31" i="11" s="1"/>
  <c r="M28" i="14"/>
  <c r="M28" i="11" s="1"/>
  <c r="M29" i="14"/>
  <c r="M29" i="11" s="1"/>
  <c r="M63" i="14"/>
  <c r="M64" i="14"/>
  <c r="AS29" i="14"/>
  <c r="AS29" i="11" s="1"/>
  <c r="AS30" i="14"/>
  <c r="AS30" i="11" s="1"/>
  <c r="AS31" i="14"/>
  <c r="AS31" i="11" s="1"/>
  <c r="AS24" i="14"/>
  <c r="AS24" i="11" s="1"/>
  <c r="AS28" i="14"/>
  <c r="AS28" i="11" s="1"/>
  <c r="AS63" i="14"/>
  <c r="AS61" i="11" s="1"/>
  <c r="AS64" i="14"/>
  <c r="AS62" i="11" s="1"/>
  <c r="C44" i="39"/>
  <c r="AQ38" i="39"/>
  <c r="AQ39" i="39" s="1"/>
  <c r="Y38" i="39"/>
  <c r="Y39" i="39" s="1"/>
  <c r="Y40" i="39"/>
  <c r="Y44" i="39" s="1"/>
  <c r="Y45" i="39" s="1"/>
  <c r="K38" i="39"/>
  <c r="K39" i="39" s="1"/>
  <c r="K40" i="39"/>
  <c r="K44" i="39" s="1"/>
  <c r="K45" i="39" s="1"/>
  <c r="AR24" i="39"/>
  <c r="BF41" i="15"/>
  <c r="AI38" i="39"/>
  <c r="AI39" i="39" s="1"/>
  <c r="Q38" i="39"/>
  <c r="Q39" i="39" s="1"/>
  <c r="Q40" i="39"/>
  <c r="Q44" i="39" s="1"/>
  <c r="Q45" i="39" s="1"/>
  <c r="AO38" i="39"/>
  <c r="AO39" i="39" s="1"/>
  <c r="AX30" i="39"/>
  <c r="AX29" i="39"/>
  <c r="AX28" i="39"/>
  <c r="AT24" i="39"/>
  <c r="AT28" i="39"/>
  <c r="AT30" i="39"/>
  <c r="AT29" i="39"/>
  <c r="AP30" i="39"/>
  <c r="AP29" i="39"/>
  <c r="AP28" i="39"/>
  <c r="AL28" i="39"/>
  <c r="AL30" i="39"/>
  <c r="AL29" i="39"/>
  <c r="AH24" i="39"/>
  <c r="AH30" i="39"/>
  <c r="AH29" i="39"/>
  <c r="AH28" i="39"/>
  <c r="AD28" i="39"/>
  <c r="AD31" i="39"/>
  <c r="AD24" i="39"/>
  <c r="AD30" i="39"/>
  <c r="AD29" i="39"/>
  <c r="Z24" i="39"/>
  <c r="Z30" i="39"/>
  <c r="Z29" i="39"/>
  <c r="V31" i="39"/>
  <c r="V28" i="39"/>
  <c r="V30" i="39"/>
  <c r="V29" i="39"/>
  <c r="N31" i="39"/>
  <c r="N28" i="39"/>
  <c r="N30" i="39"/>
  <c r="N29" i="39"/>
  <c r="J28" i="39"/>
  <c r="J30" i="39"/>
  <c r="J29" i="39"/>
  <c r="F24" i="39"/>
  <c r="F28" i="39"/>
  <c r="F30" i="39"/>
  <c r="F29" i="39"/>
  <c r="AA38" i="39"/>
  <c r="AA39" i="39" s="1"/>
  <c r="AA40" i="39"/>
  <c r="AA44" i="39" s="1"/>
  <c r="AA45" i="39" s="1"/>
  <c r="I38" i="39"/>
  <c r="I40" i="39"/>
  <c r="I44" i="39" s="1"/>
  <c r="I45" i="39" s="1"/>
  <c r="AY38" i="39"/>
  <c r="AY39" i="39" s="1"/>
  <c r="S38" i="39"/>
  <c r="S39" i="39" s="1"/>
  <c r="S40" i="39"/>
  <c r="S44" i="39" s="1"/>
  <c r="S45" i="39" s="1"/>
  <c r="BK35" i="39"/>
  <c r="BK21" i="39"/>
  <c r="AS11" i="39"/>
  <c r="D11" i="39"/>
  <c r="BK54" i="35"/>
  <c r="BK44" i="35"/>
  <c r="BK45" i="35" s="1"/>
  <c r="BK38" i="35"/>
  <c r="BK55" i="21"/>
  <c r="BL38" i="21"/>
  <c r="BK19" i="21"/>
  <c r="BA41" i="15"/>
  <c r="BD41" i="15"/>
  <c r="BG26" i="15"/>
  <c r="BH81" i="15"/>
  <c r="BD81" i="15"/>
  <c r="BE68" i="15"/>
  <c r="BC68" i="15"/>
  <c r="C70" i="3"/>
  <c r="C71" i="3" s="1"/>
  <c r="C10" i="3"/>
  <c r="BG43" i="15"/>
  <c r="BC43" i="15"/>
  <c r="BC81" i="15" s="1"/>
  <c r="C59" i="3"/>
  <c r="BK22" i="35"/>
  <c r="BK11" i="35"/>
  <c r="BL39" i="21"/>
  <c r="BC17" i="15"/>
  <c r="BC41" i="15" s="1"/>
  <c r="BC82" i="15" s="1"/>
  <c r="BF43" i="15"/>
  <c r="BF81" i="15" s="1"/>
  <c r="BG68" i="15"/>
  <c r="AY68" i="15"/>
  <c r="AY81" i="15" s="1"/>
  <c r="BA68" i="15"/>
  <c r="BA81" i="15" s="1"/>
  <c r="BK13" i="35"/>
  <c r="BB9" i="15"/>
  <c r="BB41" i="15" s="1"/>
  <c r="BG41" i="15"/>
  <c r="BE41" i="15"/>
  <c r="BH26" i="15"/>
  <c r="BH41" i="15" s="1"/>
  <c r="BH82" i="15" s="1"/>
  <c r="BE81" i="15"/>
  <c r="BI67" i="15"/>
  <c r="AV12" i="37"/>
  <c r="AV75" i="37" s="1"/>
  <c r="AV24" i="37"/>
  <c r="AV44" i="37"/>
  <c r="AV45" i="37" s="1"/>
  <c r="AW58" i="37"/>
  <c r="B70" i="3"/>
  <c r="B71" i="3" s="1"/>
  <c r="AV27" i="37"/>
  <c r="AV31" i="37" s="1"/>
  <c r="B10" i="3"/>
  <c r="BK37" i="39" l="1"/>
  <c r="BK18" i="39"/>
  <c r="BI26" i="15"/>
  <c r="AA18" i="39"/>
  <c r="AA37" i="39"/>
  <c r="AY18" i="39"/>
  <c r="AY37" i="39"/>
  <c r="AO18" i="39"/>
  <c r="AO37" i="39"/>
  <c r="D9" i="3"/>
  <c r="I18" i="14"/>
  <c r="I18" i="11" s="1"/>
  <c r="I17" i="11"/>
  <c r="AB30" i="14"/>
  <c r="AB30" i="11" s="1"/>
  <c r="AB63" i="14"/>
  <c r="AB61" i="11" s="1"/>
  <c r="AB64" i="14"/>
  <c r="AB62" i="11" s="1"/>
  <c r="AB31" i="14"/>
  <c r="AB31" i="11" s="1"/>
  <c r="AB22" i="11"/>
  <c r="AB71" i="14"/>
  <c r="AB69" i="11" s="1"/>
  <c r="AB24" i="14"/>
  <c r="AB24" i="11" s="1"/>
  <c r="AB29" i="14"/>
  <c r="AB29" i="11" s="1"/>
  <c r="AR71" i="14"/>
  <c r="AR69" i="11" s="1"/>
  <c r="AR30" i="14"/>
  <c r="AR30" i="11" s="1"/>
  <c r="AR31" i="14"/>
  <c r="AR31" i="11" s="1"/>
  <c r="AR22" i="11"/>
  <c r="AR28" i="14"/>
  <c r="AR28" i="11" s="1"/>
  <c r="AR29" i="14"/>
  <c r="AR29" i="11" s="1"/>
  <c r="AR63" i="14"/>
  <c r="AR61" i="11" s="1"/>
  <c r="AR24" i="14"/>
  <c r="AR24" i="11" s="1"/>
  <c r="AR64" i="14"/>
  <c r="AR62" i="11" s="1"/>
  <c r="AM28" i="39"/>
  <c r="AM29" i="39"/>
  <c r="AM30" i="39"/>
  <c r="AM63" i="39"/>
  <c r="AM64" i="39"/>
  <c r="AM31" i="39"/>
  <c r="AM71" i="39"/>
  <c r="BK22" i="39"/>
  <c r="BK63" i="39"/>
  <c r="AL38" i="39"/>
  <c r="AL39" i="39" s="1"/>
  <c r="D34" i="3"/>
  <c r="O38" i="11"/>
  <c r="O39" i="14"/>
  <c r="O39" i="11" s="1"/>
  <c r="AT63" i="14"/>
  <c r="AT61" i="11" s="1"/>
  <c r="AT30" i="14"/>
  <c r="AT30" i="11" s="1"/>
  <c r="AT29" i="14"/>
  <c r="AT29" i="11" s="1"/>
  <c r="AT22" i="11"/>
  <c r="AT28" i="14"/>
  <c r="AT28" i="11" s="1"/>
  <c r="AT64" i="14"/>
  <c r="AT62" i="11" s="1"/>
  <c r="AT24" i="14"/>
  <c r="AT24" i="11" s="1"/>
  <c r="AT71" i="14"/>
  <c r="AT69" i="11" s="1"/>
  <c r="V39" i="14"/>
  <c r="V39" i="11" s="1"/>
  <c r="V38" i="11"/>
  <c r="C39" i="14"/>
  <c r="C39" i="11" s="1"/>
  <c r="C38" i="11"/>
  <c r="AQ39" i="14"/>
  <c r="AQ39" i="11" s="1"/>
  <c r="AQ38" i="11"/>
  <c r="AE44" i="11"/>
  <c r="AE45" i="14"/>
  <c r="AE45" i="11" s="1"/>
  <c r="G45" i="14"/>
  <c r="G45" i="11" s="1"/>
  <c r="G44" i="11"/>
  <c r="AQ44" i="11"/>
  <c r="AQ45" i="14"/>
  <c r="AQ45" i="11" s="1"/>
  <c r="F138" i="3"/>
  <c r="E138" i="3"/>
  <c r="AM38" i="11"/>
  <c r="AM39" i="14"/>
  <c r="AM39" i="11" s="1"/>
  <c r="AB45" i="14"/>
  <c r="AB45" i="11" s="1"/>
  <c r="AB44" i="11"/>
  <c r="T44" i="11"/>
  <c r="T45" i="14"/>
  <c r="T45" i="11" s="1"/>
  <c r="AV45" i="14"/>
  <c r="AV45" i="11" s="1"/>
  <c r="AV44" i="11"/>
  <c r="P63" i="14"/>
  <c r="P61" i="11" s="1"/>
  <c r="P22" i="11"/>
  <c r="P30" i="14"/>
  <c r="P30" i="11" s="1"/>
  <c r="P24" i="14"/>
  <c r="P24" i="11" s="1"/>
  <c r="P64" i="14"/>
  <c r="P62" i="11" s="1"/>
  <c r="P29" i="14"/>
  <c r="P29" i="11" s="1"/>
  <c r="P71" i="14"/>
  <c r="P69" i="11" s="1"/>
  <c r="P28" i="14"/>
  <c r="P28" i="11" s="1"/>
  <c r="P31" i="14"/>
  <c r="P31" i="11" s="1"/>
  <c r="I28" i="14"/>
  <c r="I28" i="11" s="1"/>
  <c r="I29" i="14"/>
  <c r="I29" i="11" s="1"/>
  <c r="I64" i="14"/>
  <c r="I62" i="11" s="1"/>
  <c r="I22" i="11"/>
  <c r="I63" i="14"/>
  <c r="I61" i="11" s="1"/>
  <c r="I71" i="14"/>
  <c r="I69" i="11" s="1"/>
  <c r="E31" i="14"/>
  <c r="E31" i="11" s="1"/>
  <c r="E27" i="11"/>
  <c r="BK27" i="14"/>
  <c r="AW31" i="14"/>
  <c r="AW31" i="11" s="1"/>
  <c r="AW27" i="11"/>
  <c r="P39" i="14"/>
  <c r="P39" i="11" s="1"/>
  <c r="P38" i="11"/>
  <c r="F45" i="14"/>
  <c r="F45" i="11" s="1"/>
  <c r="F44" i="11"/>
  <c r="AD44" i="11"/>
  <c r="AD45" i="14"/>
  <c r="AD45" i="11" s="1"/>
  <c r="AX44" i="11"/>
  <c r="AX45" i="14"/>
  <c r="AX45" i="11" s="1"/>
  <c r="AZ19" i="11"/>
  <c r="C82" i="15"/>
  <c r="W82" i="15"/>
  <c r="E82" i="15"/>
  <c r="AD81" i="15"/>
  <c r="AD82" i="15" s="1"/>
  <c r="AU81" i="15"/>
  <c r="AV63" i="37"/>
  <c r="AV30" i="37"/>
  <c r="AV62" i="37"/>
  <c r="AV70" i="37"/>
  <c r="AV28" i="37"/>
  <c r="AV29" i="37"/>
  <c r="I11" i="39"/>
  <c r="I13" i="39"/>
  <c r="I12" i="39"/>
  <c r="AM27" i="11"/>
  <c r="AM31" i="14"/>
  <c r="AM31" i="11" s="1"/>
  <c r="AT27" i="11"/>
  <c r="AT31" i="14"/>
  <c r="AT31" i="11" s="1"/>
  <c r="E116" i="3"/>
  <c r="D119" i="3"/>
  <c r="F116" i="3"/>
  <c r="J81" i="15"/>
  <c r="J82" i="15" s="1"/>
  <c r="BB82" i="15"/>
  <c r="B23" i="3"/>
  <c r="F22" i="3"/>
  <c r="K18" i="39"/>
  <c r="K37" i="39"/>
  <c r="AE38" i="39"/>
  <c r="AE39" i="39" s="1"/>
  <c r="AE37" i="39"/>
  <c r="AE18" i="39"/>
  <c r="AR37" i="39"/>
  <c r="AR18" i="39"/>
  <c r="AR38" i="39"/>
  <c r="AR39" i="39" s="1"/>
  <c r="X37" i="39"/>
  <c r="X18" i="39"/>
  <c r="X38" i="39"/>
  <c r="X39" i="39" s="1"/>
  <c r="BK19" i="39"/>
  <c r="P37" i="39"/>
  <c r="P38" i="39"/>
  <c r="P39" i="39" s="1"/>
  <c r="P18" i="39"/>
  <c r="AP44" i="39"/>
  <c r="AP45" i="39" s="1"/>
  <c r="BK42" i="39"/>
  <c r="M18" i="14"/>
  <c r="M18" i="11" s="1"/>
  <c r="M37" i="14"/>
  <c r="M37" i="11" s="1"/>
  <c r="M38" i="14"/>
  <c r="M17" i="11"/>
  <c r="AL17" i="11"/>
  <c r="AS38" i="14"/>
  <c r="AS18" i="14"/>
  <c r="AS18" i="11" s="1"/>
  <c r="AN31" i="14"/>
  <c r="AN31" i="11" s="1"/>
  <c r="AN27" i="11"/>
  <c r="AL37" i="39"/>
  <c r="AL22" i="11"/>
  <c r="AL31" i="14"/>
  <c r="AL31" i="11" s="1"/>
  <c r="AL24" i="14"/>
  <c r="AL24" i="11" s="1"/>
  <c r="AL64" i="14"/>
  <c r="AL62" i="11" s="1"/>
  <c r="AL28" i="14"/>
  <c r="AL28" i="11" s="1"/>
  <c r="AL71" i="14"/>
  <c r="AL69" i="11" s="1"/>
  <c r="AL63" i="14"/>
  <c r="AL61" i="11" s="1"/>
  <c r="AL29" i="14"/>
  <c r="AL29" i="11" s="1"/>
  <c r="AL30" i="14"/>
  <c r="AL30" i="11" s="1"/>
  <c r="AD39" i="14"/>
  <c r="AD39" i="11" s="1"/>
  <c r="AD38" i="11"/>
  <c r="K38" i="11"/>
  <c r="K39" i="14"/>
  <c r="K39" i="11" s="1"/>
  <c r="AU39" i="14"/>
  <c r="AU39" i="11" s="1"/>
  <c r="AU38" i="11"/>
  <c r="AM45" i="14"/>
  <c r="AM45" i="11" s="1"/>
  <c r="AM44" i="11"/>
  <c r="O45" i="14"/>
  <c r="O45" i="11" s="1"/>
  <c r="O44" i="11"/>
  <c r="AJ45" i="14"/>
  <c r="AJ45" i="11" s="1"/>
  <c r="AJ44" i="11"/>
  <c r="X45" i="14"/>
  <c r="X45" i="11" s="1"/>
  <c r="X44" i="11"/>
  <c r="X63" i="14"/>
  <c r="X61" i="11" s="1"/>
  <c r="X24" i="14"/>
  <c r="X24" i="11" s="1"/>
  <c r="X64" i="14"/>
  <c r="X62" i="11" s="1"/>
  <c r="X22" i="11"/>
  <c r="X71" i="14"/>
  <c r="X69" i="11" s="1"/>
  <c r="X30" i="14"/>
  <c r="X30" i="11" s="1"/>
  <c r="X31" i="14"/>
  <c r="X31" i="11" s="1"/>
  <c r="X29" i="14"/>
  <c r="X29" i="11" s="1"/>
  <c r="E44" i="3"/>
  <c r="F44" i="3"/>
  <c r="F45" i="3"/>
  <c r="D46" i="3"/>
  <c r="E45" i="3"/>
  <c r="AF38" i="11"/>
  <c r="AF39" i="14"/>
  <c r="AF39" i="11" s="1"/>
  <c r="J45" i="14"/>
  <c r="J45" i="11" s="1"/>
  <c r="J44" i="11"/>
  <c r="AH45" i="14"/>
  <c r="AH45" i="11" s="1"/>
  <c r="AH44" i="11"/>
  <c r="R39" i="14"/>
  <c r="R39" i="11" s="1"/>
  <c r="R38" i="11"/>
  <c r="AZ55" i="11"/>
  <c r="AZ54" i="11"/>
  <c r="L82" i="15"/>
  <c r="AW38" i="37"/>
  <c r="AV39" i="37"/>
  <c r="AW39" i="37"/>
  <c r="G82" i="15"/>
  <c r="AP82" i="15"/>
  <c r="AF41" i="15"/>
  <c r="AF82" i="15" s="1"/>
  <c r="N82" i="15"/>
  <c r="AV82" i="15"/>
  <c r="AW82" i="15"/>
  <c r="M45" i="14"/>
  <c r="M45" i="11" s="1"/>
  <c r="M44" i="11"/>
  <c r="F33" i="3"/>
  <c r="B35" i="3"/>
  <c r="M13" i="14"/>
  <c r="M13" i="11" s="1"/>
  <c r="M12" i="14"/>
  <c r="M12" i="11" s="1"/>
  <c r="M9" i="11"/>
  <c r="BK12" i="39"/>
  <c r="BK76" i="39" s="1"/>
  <c r="O38" i="39"/>
  <c r="O39" i="39" s="1"/>
  <c r="O37" i="39"/>
  <c r="O18" i="39"/>
  <c r="AI18" i="39"/>
  <c r="AI37" i="39"/>
  <c r="AV38" i="39"/>
  <c r="AV39" i="39" s="1"/>
  <c r="AV37" i="39"/>
  <c r="AV18" i="39"/>
  <c r="AB37" i="39"/>
  <c r="AB38" i="39"/>
  <c r="AB39" i="39" s="1"/>
  <c r="AB18" i="39"/>
  <c r="T37" i="39"/>
  <c r="T38" i="39"/>
  <c r="T39" i="39" s="1"/>
  <c r="T18" i="39"/>
  <c r="AN37" i="39"/>
  <c r="AN38" i="39"/>
  <c r="AN39" i="39" s="1"/>
  <c r="AN18" i="39"/>
  <c r="AS18" i="39"/>
  <c r="AS37" i="39"/>
  <c r="BK55" i="39"/>
  <c r="BK54" i="39"/>
  <c r="F69" i="3"/>
  <c r="E69" i="3"/>
  <c r="D81" i="3"/>
  <c r="Q18" i="14"/>
  <c r="Q18" i="11" s="1"/>
  <c r="Q38" i="14"/>
  <c r="Q17" i="11"/>
  <c r="AW18" i="14"/>
  <c r="AW18" i="11" s="1"/>
  <c r="AW38" i="14"/>
  <c r="Q37" i="14"/>
  <c r="Q37" i="11" s="1"/>
  <c r="BK19" i="14"/>
  <c r="D21" i="3"/>
  <c r="D90" i="3"/>
  <c r="AO28" i="14"/>
  <c r="AO28" i="11" s="1"/>
  <c r="AO29" i="14"/>
  <c r="AO29" i="11" s="1"/>
  <c r="AO64" i="14"/>
  <c r="AO62" i="11" s="1"/>
  <c r="AO63" i="14"/>
  <c r="AO61" i="11" s="1"/>
  <c r="AO22" i="11"/>
  <c r="AO71" i="14"/>
  <c r="AO69" i="11" s="1"/>
  <c r="AS37" i="14"/>
  <c r="AS37" i="11" s="1"/>
  <c r="AL39" i="14"/>
  <c r="AL39" i="11" s="1"/>
  <c r="AL38" i="11"/>
  <c r="AA38" i="11"/>
  <c r="AA39" i="14"/>
  <c r="AA39" i="11" s="1"/>
  <c r="AI39" i="14"/>
  <c r="AI39" i="11" s="1"/>
  <c r="AI38" i="11"/>
  <c r="AU45" i="14"/>
  <c r="AU45" i="11" s="1"/>
  <c r="AU44" i="11"/>
  <c r="AA45" i="14"/>
  <c r="AA45" i="11" s="1"/>
  <c r="AA44" i="11"/>
  <c r="AW45" i="14"/>
  <c r="AW45" i="11" s="1"/>
  <c r="AW44" i="11"/>
  <c r="AA63" i="14"/>
  <c r="AA61" i="11" s="1"/>
  <c r="AA29" i="14"/>
  <c r="AA29" i="11" s="1"/>
  <c r="AA64" i="14"/>
  <c r="AA62" i="11" s="1"/>
  <c r="AA22" i="11"/>
  <c r="H44" i="11"/>
  <c r="H45" i="14"/>
  <c r="H45" i="11" s="1"/>
  <c r="AR45" i="14"/>
  <c r="AR45" i="11" s="1"/>
  <c r="AR44" i="11"/>
  <c r="AF44" i="11"/>
  <c r="AF45" i="14"/>
  <c r="AF45" i="11" s="1"/>
  <c r="AJ29" i="14"/>
  <c r="AJ29" i="11" s="1"/>
  <c r="AJ28" i="14"/>
  <c r="AJ28" i="11" s="1"/>
  <c r="AJ63" i="14"/>
  <c r="AJ61" i="11" s="1"/>
  <c r="AJ71" i="14"/>
  <c r="AJ69" i="11" s="1"/>
  <c r="AJ22" i="11"/>
  <c r="AJ64" i="14"/>
  <c r="AJ62" i="11" s="1"/>
  <c r="AJ24" i="14"/>
  <c r="AJ24" i="11" s="1"/>
  <c r="AJ31" i="14"/>
  <c r="AJ31" i="11" s="1"/>
  <c r="AV39" i="14"/>
  <c r="AV39" i="11" s="1"/>
  <c r="AV38" i="11"/>
  <c r="I38" i="14"/>
  <c r="R45" i="14"/>
  <c r="R45" i="11" s="1"/>
  <c r="R44" i="11"/>
  <c r="AL45" i="14"/>
  <c r="AL45" i="11" s="1"/>
  <c r="AL44" i="11"/>
  <c r="BK54" i="14"/>
  <c r="D107" i="3"/>
  <c r="BK55" i="14"/>
  <c r="AZ13" i="11"/>
  <c r="AZ48" i="11"/>
  <c r="BK13" i="39"/>
  <c r="AI82" i="15"/>
  <c r="AU82" i="15"/>
  <c r="AK82" i="15"/>
  <c r="BK42" i="14"/>
  <c r="D59" i="3" s="1"/>
  <c r="M11" i="39"/>
  <c r="M12" i="39"/>
  <c r="M13" i="39"/>
  <c r="AW28" i="14"/>
  <c r="AW28" i="11" s="1"/>
  <c r="AW29" i="14"/>
  <c r="AW29" i="11" s="1"/>
  <c r="AW22" i="11"/>
  <c r="AW64" i="14"/>
  <c r="AW62" i="11" s="1"/>
  <c r="AW63" i="14"/>
  <c r="AW61" i="11" s="1"/>
  <c r="AQ31" i="14"/>
  <c r="AQ31" i="11" s="1"/>
  <c r="AQ27" i="11"/>
  <c r="S18" i="39"/>
  <c r="S37" i="39"/>
  <c r="AQ18" i="39"/>
  <c r="AQ37" i="39"/>
  <c r="AF37" i="39"/>
  <c r="AF38" i="39"/>
  <c r="AF39" i="39" s="1"/>
  <c r="AF18" i="39"/>
  <c r="AO41" i="15"/>
  <c r="AO82" i="15" s="1"/>
  <c r="AJ37" i="39"/>
  <c r="AJ18" i="39"/>
  <c r="AJ38" i="39"/>
  <c r="AJ39" i="39" s="1"/>
  <c r="L37" i="39"/>
  <c r="L18" i="39"/>
  <c r="L38" i="39"/>
  <c r="L39" i="39" s="1"/>
  <c r="D8" i="3"/>
  <c r="E7" i="3"/>
  <c r="F7" i="3"/>
  <c r="E18" i="14"/>
  <c r="E18" i="11" s="1"/>
  <c r="E37" i="14"/>
  <c r="E37" i="11" s="1"/>
  <c r="E38" i="14"/>
  <c r="BK38" i="14" s="1"/>
  <c r="BK39" i="14" s="1"/>
  <c r="E17" i="11"/>
  <c r="AK18" i="14"/>
  <c r="AK18" i="11" s="1"/>
  <c r="AH17" i="11"/>
  <c r="AK38" i="14"/>
  <c r="AT18" i="14"/>
  <c r="AT18" i="11" s="1"/>
  <c r="AM17" i="11"/>
  <c r="AT37" i="14"/>
  <c r="AT37" i="11" s="1"/>
  <c r="F30" i="14"/>
  <c r="F30" i="11" s="1"/>
  <c r="F31" i="14"/>
  <c r="F31" i="11" s="1"/>
  <c r="F22" i="11"/>
  <c r="AZ22" i="11" s="1"/>
  <c r="F64" i="14"/>
  <c r="F62" i="11" s="1"/>
  <c r="F63" i="14"/>
  <c r="F61" i="11" s="1"/>
  <c r="F24" i="14"/>
  <c r="F24" i="11" s="1"/>
  <c r="F29" i="14"/>
  <c r="F29" i="11" s="1"/>
  <c r="F71" i="14"/>
  <c r="F69" i="11" s="1"/>
  <c r="F28" i="14"/>
  <c r="F28" i="11" s="1"/>
  <c r="BK22" i="14"/>
  <c r="BK17" i="14"/>
  <c r="BK64" i="39"/>
  <c r="BB30" i="14"/>
  <c r="BB29" i="14"/>
  <c r="BB31" i="14"/>
  <c r="BB28" i="14"/>
  <c r="BB24" i="14"/>
  <c r="G39" i="14"/>
  <c r="G39" i="11" s="1"/>
  <c r="G38" i="11"/>
  <c r="N39" i="14"/>
  <c r="N39" i="11" s="1"/>
  <c r="N38" i="11"/>
  <c r="AT38" i="14"/>
  <c r="AE39" i="14"/>
  <c r="AE39" i="11" s="1"/>
  <c r="AE38" i="11"/>
  <c r="K44" i="11"/>
  <c r="K45" i="14"/>
  <c r="K45" i="11" s="1"/>
  <c r="C45" i="14"/>
  <c r="C45" i="11" s="1"/>
  <c r="C44" i="11"/>
  <c r="AI45" i="14"/>
  <c r="AI45" i="11" s="1"/>
  <c r="AI44" i="11"/>
  <c r="F104" i="3"/>
  <c r="E104" i="3"/>
  <c r="AA30" i="14"/>
  <c r="AA30" i="11" s="1"/>
  <c r="P45" i="14"/>
  <c r="P45" i="11" s="1"/>
  <c r="P44" i="11"/>
  <c r="L45" i="14"/>
  <c r="L45" i="11" s="1"/>
  <c r="L44" i="11"/>
  <c r="AN44" i="11"/>
  <c r="AN45" i="14"/>
  <c r="AN45" i="11" s="1"/>
  <c r="AA71" i="14"/>
  <c r="AA69" i="11" s="1"/>
  <c r="AZ11" i="11"/>
  <c r="AO31" i="14"/>
  <c r="AO31" i="11" s="1"/>
  <c r="AA31" i="14"/>
  <c r="AA31" i="11" s="1"/>
  <c r="F106" i="3"/>
  <c r="E106" i="3"/>
  <c r="AA24" i="14"/>
  <c r="AA24" i="11" s="1"/>
  <c r="AO38" i="14"/>
  <c r="Z44" i="14"/>
  <c r="AP45" i="14"/>
  <c r="AP45" i="11" s="1"/>
  <c r="AP44" i="11"/>
  <c r="F105" i="3"/>
  <c r="E105" i="3"/>
  <c r="V45" i="14"/>
  <c r="V45" i="11" s="1"/>
  <c r="V44" i="11"/>
  <c r="AM82" i="15"/>
  <c r="AZ42" i="11"/>
  <c r="AR82" i="15"/>
  <c r="I11" i="14"/>
  <c r="I11" i="11" s="1"/>
  <c r="I13" i="14"/>
  <c r="I13" i="11" s="1"/>
  <c r="I9" i="11"/>
  <c r="AZ9" i="11" s="1"/>
  <c r="BK9" i="14"/>
  <c r="BK12" i="14" s="1"/>
  <c r="BK76" i="14" s="1"/>
  <c r="BK11" i="39"/>
  <c r="BK77" i="39" s="1"/>
  <c r="W38" i="39"/>
  <c r="W39" i="39" s="1"/>
  <c r="W37" i="39"/>
  <c r="W18" i="39"/>
  <c r="AO30" i="14"/>
  <c r="AO30" i="11" s="1"/>
  <c r="C45" i="39"/>
  <c r="BK44" i="39"/>
  <c r="BK45" i="39" s="1"/>
  <c r="BK40" i="39"/>
  <c r="BI9" i="15"/>
  <c r="BN14" i="15" s="1"/>
  <c r="BI43" i="15"/>
  <c r="BG81" i="15"/>
  <c r="BI81" i="15" s="1"/>
  <c r="BF82" i="15"/>
  <c r="M62" i="11"/>
  <c r="AZ62" i="11" s="1"/>
  <c r="BK64" i="14"/>
  <c r="AY82" i="15"/>
  <c r="BI41" i="15"/>
  <c r="B12" i="3"/>
  <c r="B11" i="3"/>
  <c r="BE82" i="15"/>
  <c r="BK64" i="35"/>
  <c r="BK71" i="35"/>
  <c r="BK31" i="35"/>
  <c r="BK29" i="35"/>
  <c r="BK63" i="35"/>
  <c r="BK24" i="35"/>
  <c r="BK28" i="35"/>
  <c r="BK30" i="35"/>
  <c r="C12" i="3"/>
  <c r="C11" i="3"/>
  <c r="BD82" i="15"/>
  <c r="I39" i="39"/>
  <c r="BK38" i="39"/>
  <c r="BK39" i="39" s="1"/>
  <c r="M61" i="11"/>
  <c r="AZ61" i="11" s="1"/>
  <c r="BK63" i="14"/>
  <c r="BN17" i="15"/>
  <c r="BI68" i="15"/>
  <c r="BN24" i="15" s="1"/>
  <c r="BN21" i="15"/>
  <c r="E59" i="3"/>
  <c r="C60" i="3"/>
  <c r="BA82" i="15"/>
  <c r="BL39" i="35"/>
  <c r="BK39" i="35"/>
  <c r="BL38" i="35"/>
  <c r="BN23" i="15"/>
  <c r="BI88" i="15"/>
  <c r="BI17" i="15"/>
  <c r="BN15" i="15" s="1"/>
  <c r="E12" i="3" l="1"/>
  <c r="AO17" i="11"/>
  <c r="BK18" i="14"/>
  <c r="BK37" i="14"/>
  <c r="D124" i="3" s="1"/>
  <c r="AZ69" i="11"/>
  <c r="AZ28" i="11"/>
  <c r="AZ18" i="11"/>
  <c r="BK11" i="14"/>
  <c r="BK77" i="14" s="1"/>
  <c r="AZ24" i="11"/>
  <c r="Q39" i="14"/>
  <c r="Q39" i="11" s="1"/>
  <c r="Q38" i="11"/>
  <c r="F46" i="3"/>
  <c r="E46" i="3"/>
  <c r="AS39" i="14"/>
  <c r="AS39" i="11" s="1"/>
  <c r="AS38" i="11"/>
  <c r="B25" i="3"/>
  <c r="B90" i="3"/>
  <c r="BK13" i="14"/>
  <c r="D10" i="3"/>
  <c r="D70" i="3"/>
  <c r="AT39" i="14"/>
  <c r="AT39" i="11" s="1"/>
  <c r="AT38" i="11"/>
  <c r="BK29" i="14"/>
  <c r="BK28" i="14"/>
  <c r="D91" i="3"/>
  <c r="BK24" i="14"/>
  <c r="AZ17" i="11"/>
  <c r="F59" i="3"/>
  <c r="D60" i="3"/>
  <c r="F60" i="3" s="1"/>
  <c r="E108" i="3"/>
  <c r="F108" i="3" s="1"/>
  <c r="F107" i="3"/>
  <c r="E107" i="3"/>
  <c r="AZ30" i="11"/>
  <c r="F90" i="3"/>
  <c r="E90" i="3"/>
  <c r="AW38" i="11"/>
  <c r="AW39" i="14"/>
  <c r="AW39" i="11" s="1"/>
  <c r="F119" i="3"/>
  <c r="D123" i="3"/>
  <c r="D122" i="3"/>
  <c r="E119" i="3"/>
  <c r="BK31" i="14"/>
  <c r="BK30" i="14"/>
  <c r="BK31" i="39"/>
  <c r="BK24" i="39"/>
  <c r="BK29" i="39"/>
  <c r="BK28" i="39"/>
  <c r="F9" i="3"/>
  <c r="D12" i="3"/>
  <c r="E9" i="3"/>
  <c r="BK30" i="39"/>
  <c r="E60" i="3"/>
  <c r="Z45" i="14"/>
  <c r="Z45" i="11" s="1"/>
  <c r="Z44" i="11"/>
  <c r="BK44" i="14"/>
  <c r="BK45" i="14" s="1"/>
  <c r="AK39" i="14"/>
  <c r="AK39" i="11" s="1"/>
  <c r="AK38" i="11"/>
  <c r="E38" i="11"/>
  <c r="E39" i="14"/>
  <c r="E39" i="11" s="1"/>
  <c r="E21" i="3"/>
  <c r="F21" i="3"/>
  <c r="D23" i="3"/>
  <c r="E81" i="3"/>
  <c r="F81" i="3"/>
  <c r="B36" i="3"/>
  <c r="B91" i="3"/>
  <c r="AZ27" i="11"/>
  <c r="AZ31" i="11" s="1"/>
  <c r="E34" i="3"/>
  <c r="D35" i="3"/>
  <c r="F34" i="3"/>
  <c r="BN26" i="15"/>
  <c r="F12" i="3"/>
  <c r="AO39" i="14"/>
  <c r="AO39" i="11" s="1"/>
  <c r="AO38" i="11"/>
  <c r="AZ44" i="11"/>
  <c r="AZ45" i="11" s="1"/>
  <c r="E8" i="3"/>
  <c r="D11" i="3"/>
  <c r="F11" i="3" s="1"/>
  <c r="F8" i="3"/>
  <c r="I39" i="14"/>
  <c r="I39" i="11" s="1"/>
  <c r="I38" i="11"/>
  <c r="M39" i="14"/>
  <c r="M39" i="11" s="1"/>
  <c r="M38" i="11"/>
  <c r="BI82" i="15"/>
  <c r="BN19" i="15"/>
  <c r="BG82" i="15"/>
  <c r="B131" i="3" l="1"/>
  <c r="B92" i="3"/>
  <c r="F23" i="3"/>
  <c r="E23" i="3"/>
  <c r="D25" i="3"/>
  <c r="AZ38" i="11"/>
  <c r="AZ39" i="11" s="1"/>
  <c r="AZ37" i="11"/>
  <c r="E10" i="3"/>
  <c r="F10" i="3"/>
  <c r="D71" i="3"/>
  <c r="F70" i="3"/>
  <c r="E70" i="3"/>
  <c r="BN29" i="15"/>
  <c r="D36" i="3"/>
  <c r="F35" i="3"/>
  <c r="E35" i="3"/>
  <c r="E11" i="3"/>
  <c r="D131" i="3"/>
  <c r="F91" i="3"/>
  <c r="D92" i="3"/>
  <c r="E91" i="3"/>
  <c r="AZ29" i="11"/>
  <c r="B139" i="3" l="1"/>
  <c r="B140" i="3" s="1"/>
  <c r="B132" i="3"/>
  <c r="D139" i="3"/>
  <c r="D132" i="3"/>
  <c r="E131" i="3"/>
  <c r="F131" i="3"/>
  <c r="F139" i="3" l="1"/>
  <c r="E139" i="3"/>
  <c r="D140" i="3"/>
</calcChain>
</file>

<file path=xl/comments1.xml><?xml version="1.0" encoding="utf-8"?>
<comments xmlns="http://purl.oclc.org/ooxml/spreadsheetml/main" xmlns:xdr="http://purl.oclc.org/ooxml/drawingml/spreadsheetDrawing" xmlns:v="urn:schemas-microsoft-com:vml">
  <authors>
    <author>P00239</author>
    <author>S00544</author>
  </authors>
  <commentList>
    <comment ref="C37" authorId="0" shapeId="19457">
      <text>
        <r>
          <rPr>
            <b/>
            <sz val="9"/>
            <color indexed="81"/>
            <rFont val="Tahoma"/>
            <family val="2"/>
          </rPr>
          <t>P00239:</t>
        </r>
        <r>
          <rPr>
            <sz val="9"/>
            <color indexed="81"/>
            <rFont val="Tahoma"/>
            <family val="2"/>
          </rPr>
          <t xml:space="preserve">
Manually posting from Report of Chaitra 2073.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3</xdr:col>
                <xdr:colOff>114300</xdr:colOff>
                <xdr:row>34</xdr:row>
                <xdr:rowOff>152400</xdr:rowOff>
              </from>
              <to>
                <xdr:col>4</xdr:col>
                <xdr:colOff>428625</xdr:colOff>
                <xdr:row>38</xdr:row>
                <xdr:rowOff>161925</xdr:rowOff>
              </to>
            </anchor>
          </commentPr>
        </mc:Fallback>
      </mc:AlternateContent>
    </comment>
    <comment ref="F37" authorId="0" shapeId="19458">
      <text>
        <r>
          <rPr>
            <b/>
            <sz val="9"/>
            <color indexed="81"/>
            <rFont val="Tahoma"/>
            <family val="2"/>
          </rPr>
          <t>P00239:</t>
        </r>
        <r>
          <rPr>
            <sz val="9"/>
            <color indexed="81"/>
            <rFont val="Tahoma"/>
            <family val="2"/>
          </rPr>
          <t xml:space="preserve">
Manually Posting from report of 2073 chaitra.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6</xdr:col>
                <xdr:colOff>114300</xdr:colOff>
                <xdr:row>34</xdr:row>
                <xdr:rowOff>152400</xdr:rowOff>
              </from>
              <to>
                <xdr:col>7</xdr:col>
                <xdr:colOff>361950</xdr:colOff>
                <xdr:row>38</xdr:row>
                <xdr:rowOff>161925</xdr:rowOff>
              </to>
            </anchor>
          </commentPr>
        </mc:Fallback>
      </mc:AlternateContent>
    </comment>
    <comment ref="AS38" authorId="1" shapeId="19459">
      <text>
        <r>
          <rPr>
            <b/>
            <sz val="9"/>
            <color indexed="81"/>
            <rFont val="Tahoma"/>
            <family val="2"/>
          </rPr>
          <t>check 13.2 for liquid asset</t>
        </r>
        <r>
          <rPr>
            <sz val="9"/>
            <color indexed="81"/>
            <rFont val="Tahoma"/>
            <family val="2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44</xdr:col>
                <xdr:colOff>742950</xdr:colOff>
                <xdr:row>39</xdr:row>
                <xdr:rowOff>95250</xdr:rowOff>
              </from>
              <to>
                <xdr:col>46</xdr:col>
                <xdr:colOff>323850</xdr:colOff>
                <xdr:row>43</xdr:row>
                <xdr:rowOff>85725</xdr:rowOff>
              </to>
            </anchor>
          </commentPr>
        </mc:Fallback>
      </mc:AlternateContent>
    </comment>
  </commentList>
</comments>
</file>

<file path=xl/comments2.xml><?xml version="1.0" encoding="utf-8"?>
<comments xmlns="http://purl.oclc.org/ooxml/spreadsheetml/main" xmlns:xdr="http://purl.oclc.org/ooxml/drawingml/spreadsheetDrawing" xmlns:v="urn:schemas-microsoft-com:vml">
  <authors>
    <author>P00239</author>
    <author>S00544</author>
  </authors>
  <commentList>
    <comment ref="C37" authorId="0" shapeId="5122">
      <text>
        <r>
          <rPr>
            <b/>
            <sz val="9"/>
            <color indexed="81"/>
            <rFont val="Tahoma"/>
            <family val="2"/>
          </rPr>
          <t>P00239:</t>
        </r>
        <r>
          <rPr>
            <sz val="9"/>
            <color indexed="81"/>
            <rFont val="Tahoma"/>
            <family val="2"/>
          </rPr>
          <t xml:space="preserve">
Manually posting from Report of Chaitra 2073.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3</xdr:col>
                <xdr:colOff>114300</xdr:colOff>
                <xdr:row>34</xdr:row>
                <xdr:rowOff>152400</xdr:rowOff>
              </from>
              <to>
                <xdr:col>4</xdr:col>
                <xdr:colOff>428625</xdr:colOff>
                <xdr:row>38</xdr:row>
                <xdr:rowOff>161925</xdr:rowOff>
              </to>
            </anchor>
          </commentPr>
        </mc:Fallback>
      </mc:AlternateContent>
    </comment>
    <comment ref="F37" authorId="0" shapeId="5123">
      <text>
        <r>
          <rPr>
            <b/>
            <sz val="9"/>
            <color indexed="81"/>
            <rFont val="Tahoma"/>
            <family val="2"/>
          </rPr>
          <t>P00239:</t>
        </r>
        <r>
          <rPr>
            <sz val="9"/>
            <color indexed="81"/>
            <rFont val="Tahoma"/>
            <family val="2"/>
          </rPr>
          <t xml:space="preserve">
Manually Posting from report of 2073 chaitra.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6</xdr:col>
                <xdr:colOff>114300</xdr:colOff>
                <xdr:row>34</xdr:row>
                <xdr:rowOff>152400</xdr:rowOff>
              </from>
              <to>
                <xdr:col>7</xdr:col>
                <xdr:colOff>361950</xdr:colOff>
                <xdr:row>38</xdr:row>
                <xdr:rowOff>161925</xdr:rowOff>
              </to>
            </anchor>
          </commentPr>
        </mc:Fallback>
      </mc:AlternateContent>
    </comment>
    <comment ref="AS38" authorId="1" shapeId="5121">
      <text>
        <r>
          <rPr>
            <b/>
            <sz val="9"/>
            <color indexed="81"/>
            <rFont val="Tahoma"/>
            <family val="2"/>
          </rPr>
          <t>check 13.2 for liquid asset</t>
        </r>
        <r>
          <rPr>
            <sz val="9"/>
            <color indexed="81"/>
            <rFont val="Tahoma"/>
            <family val="2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44</xdr:col>
                <xdr:colOff>742950</xdr:colOff>
                <xdr:row>39</xdr:row>
                <xdr:rowOff>95250</xdr:rowOff>
              </from>
              <to>
                <xdr:col>46</xdr:col>
                <xdr:colOff>323850</xdr:colOff>
                <xdr:row>43</xdr:row>
                <xdr:rowOff>85725</xdr:rowOff>
              </to>
            </anchor>
          </commentPr>
        </mc:Fallback>
      </mc:AlternateContent>
    </comment>
  </commentList>
</comments>
</file>

<file path=xl/comments3.xml><?xml version="1.0" encoding="utf-8"?>
<comments xmlns="http://purl.oclc.org/ooxml/spreadsheetml/main" xmlns:xdr="http://purl.oclc.org/ooxml/drawingml/spreadsheetDrawing" xmlns:v="urn:schemas-microsoft-com:vml">
  <authors>
    <author>NRB 1</author>
    <author>NRB</author>
  </authors>
  <commentList>
    <comment ref="M93" authorId="0" shapeId="1029">
      <text>
        <r>
          <rPr>
            <b/>
            <sz val="9"/>
            <color indexed="81"/>
            <rFont val="Tahoma"/>
            <family val="2"/>
          </rPr>
          <t>NRB 1:</t>
        </r>
        <r>
          <rPr>
            <sz val="9"/>
            <color indexed="81"/>
            <rFont val="Tahoma"/>
            <family val="2"/>
          </rPr>
          <t xml:space="preserve">
Problem in reporting format for calculating in bank balance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12</xdr:col>
                <xdr:colOff>914400</xdr:colOff>
                <xdr:row>93</xdr:row>
                <xdr:rowOff>57150</xdr:rowOff>
              </from>
              <to>
                <xdr:col>14</xdr:col>
                <xdr:colOff>228600</xdr:colOff>
                <xdr:row>97</xdr:row>
                <xdr:rowOff>47625</xdr:rowOff>
              </to>
            </anchor>
          </commentPr>
        </mc:Fallback>
      </mc:AlternateContent>
    </comment>
    <comment ref="N118" authorId="1" shapeId="1025">
      <text>
        <r>
          <rPr>
            <b/>
            <sz val="9"/>
            <color indexed="81"/>
            <rFont val="Tahoma"/>
            <family val="2"/>
          </rPr>
          <t>NRB:</t>
        </r>
        <r>
          <rPr>
            <sz val="9"/>
            <color indexed="81"/>
            <rFont val="Tahoma"/>
            <family val="2"/>
          </rPr>
          <t xml:space="preserve">
Gold Exchangable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13</xdr:col>
                <xdr:colOff>800100</xdr:colOff>
                <xdr:row>118</xdr:row>
                <xdr:rowOff>57150</xdr:rowOff>
              </from>
              <to>
                <xdr:col>15</xdr:col>
                <xdr:colOff>276225</xdr:colOff>
                <xdr:row>122</xdr:row>
                <xdr:rowOff>47625</xdr:rowOff>
              </to>
            </anchor>
          </commentPr>
        </mc:Fallback>
      </mc:AlternateContent>
    </comment>
    <comment ref="U167" authorId="0" shapeId="1027">
      <text>
        <r>
          <rPr>
            <b/>
            <sz val="9"/>
            <color indexed="81"/>
            <rFont val="Tahoma"/>
            <family val="2"/>
          </rPr>
          <t>NRB 1:</t>
        </r>
        <r>
          <rPr>
            <sz val="9"/>
            <color indexed="81"/>
            <rFont val="Tahoma"/>
            <family val="2"/>
          </rPr>
          <t xml:space="preserve">
This cell must be down one step.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20</xdr:col>
                <xdr:colOff>104775</xdr:colOff>
                <xdr:row>167</xdr:row>
                <xdr:rowOff>47625</xdr:rowOff>
              </from>
              <to>
                <xdr:col>21</xdr:col>
                <xdr:colOff>542925</xdr:colOff>
                <xdr:row>171</xdr:row>
                <xdr:rowOff>66675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<sst xmlns="http://purl.oclc.org/ooxml/spreadsheetml/main" count="1908" uniqueCount="760">
  <si>
    <t>Nepal Rastra Bank</t>
  </si>
  <si>
    <t>Micro Finance Promotion &amp; Supervision Department</t>
  </si>
  <si>
    <t>Quaterly Report</t>
  </si>
  <si>
    <t>Rs '000</t>
  </si>
  <si>
    <t>S. N.</t>
  </si>
  <si>
    <t>Financial Indicators</t>
  </si>
  <si>
    <t>Total</t>
  </si>
  <si>
    <t>Paid up Capital</t>
  </si>
  <si>
    <t>Core Capital</t>
  </si>
  <si>
    <t>Capital Fund</t>
  </si>
  <si>
    <t>Risk Weighted Assets</t>
  </si>
  <si>
    <t>Total Assets</t>
  </si>
  <si>
    <t>Core Capital to RWA (%)</t>
  </si>
  <si>
    <t>Capital Fund to RWA (%)</t>
  </si>
  <si>
    <t>RWA to TA (%)</t>
  </si>
  <si>
    <t>Total Deposits</t>
  </si>
  <si>
    <t>Borrowing</t>
  </si>
  <si>
    <t>Other Liabilities</t>
  </si>
  <si>
    <t>Financial Resources Mobilization (6+7)</t>
  </si>
  <si>
    <t>Financial Resource Mobilization to Last Quarter's  Core Capital (times)</t>
  </si>
  <si>
    <t>Borrowing to Deposit Ratio (times)</t>
  </si>
  <si>
    <t>Performing Loan</t>
  </si>
  <si>
    <t>Non Performing Loan (NPL)</t>
  </si>
  <si>
    <t>Loan and Advances (Gross)</t>
  </si>
  <si>
    <t>Micro Entrepreneurship/Business Loan</t>
  </si>
  <si>
    <t>Micro Entrepreneurship Loan to Total Loanl (%)</t>
  </si>
  <si>
    <t>Provision for Performing Loan</t>
  </si>
  <si>
    <t>Provision for Non-performing Loan</t>
  </si>
  <si>
    <t>Total Loan Loss Provision</t>
  </si>
  <si>
    <t>Credit to Deposit Ratio (%)</t>
  </si>
  <si>
    <t>Credit to Financial Resources Mobilization Ratio (%)</t>
  </si>
  <si>
    <t>Non Performing Loan to Total Loan (%)</t>
  </si>
  <si>
    <t>Total Loan Loss Provision to Total Loan (%)</t>
  </si>
  <si>
    <t>Cash</t>
  </si>
  <si>
    <t>Amount in CRR Account</t>
  </si>
  <si>
    <t>Other Bank Account (including NRB account if CRR is maintained in Commercial Bank)</t>
  </si>
  <si>
    <t>Investment in NG/NRB Bonds</t>
  </si>
  <si>
    <t>Investment in FDR</t>
  </si>
  <si>
    <t>CRR Maintained</t>
  </si>
  <si>
    <t>Total Liquid Assets</t>
  </si>
  <si>
    <t>Liquid Assets to Total Deposits (%)</t>
  </si>
  <si>
    <t>Shares &amp; Debentures</t>
  </si>
  <si>
    <t>Other Investments</t>
  </si>
  <si>
    <t>Total Investment</t>
  </si>
  <si>
    <t>Total Investment to Core Capital (%)</t>
  </si>
  <si>
    <t>NBA (Gross)</t>
  </si>
  <si>
    <t>Provision for NBA</t>
  </si>
  <si>
    <t>Non Banking Assets to Total Assets (%)</t>
  </si>
  <si>
    <t>Provision for NBA to NBA (%)</t>
  </si>
  <si>
    <t>Interest Income</t>
  </si>
  <si>
    <t>Interest Expense</t>
  </si>
  <si>
    <t>Operating Income</t>
  </si>
  <si>
    <t>Net Profit /Loss</t>
  </si>
  <si>
    <t>Return on Assets (ROA) (%)</t>
  </si>
  <si>
    <t>Return on Equity (ROE) (%)</t>
  </si>
  <si>
    <t>Last Quarter's Core Capital</t>
  </si>
  <si>
    <t>ljj/0f</t>
  </si>
  <si>
    <t>-@_</t>
  </si>
  <si>
    <t>-#_</t>
  </si>
  <si>
    <t>k|ltzt kl/jt{g</t>
  </si>
  <si>
    <t>k|fylds k"FhL</t>
  </si>
  <si>
    <t>k"FhLsf]if</t>
  </si>
  <si>
    <t>hf]lvd efl/t ;DklQ</t>
  </si>
  <si>
    <t>-s_ lgIf]k</t>
  </si>
  <si>
    <t>-v_ ;fk6L</t>
  </si>
  <si>
    <t>s'n ljQLo ;|f]t ;+sng</t>
  </si>
  <si>
    <t>ljQLo ;|f]t ;+sng÷k|fylds k'FhL cg'kft -u'0ff_</t>
  </si>
  <si>
    <t>shf{ ljj/0f</t>
  </si>
  <si>
    <t>;lqmo shf{</t>
  </si>
  <si>
    <t>lgliqmo shf{</t>
  </si>
  <si>
    <t>s'n shf{ tyf ;fk6</t>
  </si>
  <si>
    <t>lgliqmo shf{ cg'kft</t>
  </si>
  <si>
    <t>;lqmo shf{df gf]S;fgL Joj:yf</t>
  </si>
  <si>
    <t>lgis[o shf{df gf]S;fgL Joj:yf</t>
  </si>
  <si>
    <t>s'n shf{ gf]S;fgL Aoj:yf</t>
  </si>
  <si>
    <t>z]o/ tyf l8j]Gr/</t>
  </si>
  <si>
    <t>cGo nufgL</t>
  </si>
  <si>
    <t>hDdf nufgL</t>
  </si>
  <si>
    <t>s'n ;DklQ</t>
  </si>
  <si>
    <t>u}/–a}+lsË ;DklQ</t>
  </si>
  <si>
    <t>u}/–a}+lsË ;DklQsf] nflu gf]S;fgL Joj:yf</t>
  </si>
  <si>
    <t>u}/–a}+lsË ;DklQ gf]S;fgL Joj:yf÷ u}/a}+lsË ;DklQ</t>
  </si>
  <si>
    <t>shf{ tyf ;fk6</t>
  </si>
  <si>
    <t>Aofh cfDbfgL</t>
  </si>
  <si>
    <t>Aofh vr{</t>
  </si>
  <si>
    <t>;+rfng cfDbfgL</t>
  </si>
  <si>
    <t>v"b gfkmf÷gf]S;fg</t>
  </si>
  <si>
    <t>gub</t>
  </si>
  <si>
    <t>g]kfn /fi6« a}+s df}Hbft</t>
  </si>
  <si>
    <t>;/sf/L ;'/If0fkqdf nufgL</t>
  </si>
  <si>
    <t>s'n t/n ;DklQ</t>
  </si>
  <si>
    <t>Laxmi Laghubitta</t>
  </si>
  <si>
    <t>3= shf{ gf]S;fgL Joj:yf</t>
  </si>
  <si>
    <t>k"FhL sf]if÷hf]lvd efl/t ;DklQ cg'kft -k|ltzt_</t>
  </si>
  <si>
    <t>k|fylds k"FhL÷hf]lvd efl/t ;DklQ cg'kft -k|ltzt_</t>
  </si>
  <si>
    <t>ª= nufgL</t>
  </si>
  <si>
    <t>;/sf/L ;'/If0fkq</t>
  </si>
  <si>
    <t>hf]lvd efl/t ;Dklt÷s'n ;Dklt cg'kft -k|ltzt_</t>
  </si>
  <si>
    <t>h= shf{ lgIf]k cg'kft</t>
  </si>
  <si>
    <t>u}/–a}+lsË ;DklQ÷s'n ;DklQ cg'kft -k|ltzt_</t>
  </si>
  <si>
    <t>shf{ lgIf]k cg'kft -k|ltzt_</t>
  </si>
  <si>
    <t>`= t/ntf l:ylt</t>
  </si>
  <si>
    <t>6= ;fk6L shf{ cg'kft</t>
  </si>
  <si>
    <t>a}+s tyf laQLo ;+:yf df}Hbft</t>
  </si>
  <si>
    <t>5= u}/–a}+lsË ;DklQ</t>
  </si>
  <si>
    <t>em= d'gfkmf l:ylt</t>
  </si>
  <si>
    <t xml:space="preserve">k|jflxt shf{ tyf ;fk6 </t>
  </si>
  <si>
    <t>r'Qmf k'FhL</t>
  </si>
  <si>
    <t>Salary Exp</t>
  </si>
  <si>
    <t>Gross Income</t>
  </si>
  <si>
    <t>Non interest Exp.</t>
  </si>
  <si>
    <t>Interest Income to Gross Income</t>
  </si>
  <si>
    <t xml:space="preserve"> -@_</t>
  </si>
  <si>
    <t xml:space="preserve"> -#_</t>
  </si>
  <si>
    <t xml:space="preserve"> -!_</t>
  </si>
  <si>
    <t>Borrowing to investmwent</t>
  </si>
  <si>
    <t>investment Borrowing Percentages</t>
  </si>
  <si>
    <t>s'n zfvf ;+Vof</t>
  </si>
  <si>
    <t>sfo{ If]q /x]sf] lhNnf</t>
  </si>
  <si>
    <t>s'n s]Gb| ;+Vof</t>
  </si>
  <si>
    <t>s'n ;d"x ;+Vof</t>
  </si>
  <si>
    <t>s'n ;b:o ;+Vof</t>
  </si>
  <si>
    <t>s'n C0fL ;+Vof</t>
  </si>
  <si>
    <t xml:space="preserve"> </t>
  </si>
  <si>
    <t>k|lt C0fL C0f /sd</t>
  </si>
  <si>
    <t>RMDC</t>
  </si>
  <si>
    <t>Samata</t>
  </si>
  <si>
    <t>RSDC</t>
  </si>
  <si>
    <t>Samudayik</t>
  </si>
  <si>
    <t>National</t>
  </si>
  <si>
    <t>s'n lgIf]k tyf ;fk6L</t>
  </si>
  <si>
    <t>sd{rf/L ;+Vof</t>
  </si>
  <si>
    <t>;]jf k'u]sf] lhNnf</t>
  </si>
  <si>
    <t>Nepal Grameen</t>
  </si>
  <si>
    <t>Off-site Division</t>
  </si>
  <si>
    <t>Sources &amp; Uses of Fund of Micro Finance Development Banks</t>
  </si>
  <si>
    <t>Particulars</t>
  </si>
  <si>
    <t>Nirdhan      GBB</t>
  </si>
  <si>
    <t>Deprosc DBL</t>
  </si>
  <si>
    <t>Chhimek BBL</t>
  </si>
  <si>
    <t>Swabalamban LBBL</t>
  </si>
  <si>
    <t>Sana Kisan BBL</t>
  </si>
  <si>
    <t>Nerude LBBL</t>
  </si>
  <si>
    <t>Naya Nepal LBBL</t>
  </si>
  <si>
    <t>Mithila LBBL</t>
  </si>
  <si>
    <t>Summit MDBL</t>
  </si>
  <si>
    <t>Swarojgar LBBL</t>
  </si>
  <si>
    <t>First MDBL</t>
  </si>
  <si>
    <t>Nagbeli LBBL</t>
  </si>
  <si>
    <t>Kalika MCDBL</t>
  </si>
  <si>
    <t>Mirmire MFDB</t>
  </si>
  <si>
    <t>Janautthan</t>
  </si>
  <si>
    <t>Womi Micro Finance</t>
  </si>
  <si>
    <t>ILFCo</t>
  </si>
  <si>
    <t>Mahila</t>
  </si>
  <si>
    <t>Vijaya</t>
  </si>
  <si>
    <t>Kisan</t>
  </si>
  <si>
    <t xml:space="preserve">Clean </t>
  </si>
  <si>
    <t>Forward</t>
  </si>
  <si>
    <t>Reliable</t>
  </si>
  <si>
    <t>Mahuli</t>
  </si>
  <si>
    <t>suryodaya</t>
  </si>
  <si>
    <t>Microfinance</t>
  </si>
  <si>
    <t>Sahayatra</t>
  </si>
  <si>
    <t>Laghubitta</t>
  </si>
  <si>
    <t>Village</t>
  </si>
  <si>
    <t>Community</t>
  </si>
  <si>
    <t>CAPITAL FUND</t>
  </si>
  <si>
    <t>1.1. Paid-up Capital</t>
  </si>
  <si>
    <t>1.2. General Reserves</t>
  </si>
  <si>
    <t>1.3. Retained Earning</t>
  </si>
  <si>
    <t>1.3.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</si>
  <si>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</si>
  <si>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</si>
  <si>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</si>
  <si>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</si>
  <si>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</si>
  <si>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</si>
  <si>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</si>
  <si>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</si>
  <si>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</si>
  <si>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</si>
  <si>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</si>
  <si>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</si>
  <si>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</si>
  <si>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</si>
  <si>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</si>
  <si>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</si>
  <si>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</si>
  <si>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</si>
  <si>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</si>
  <si>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</si>
  <si>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</si>
  <si>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</si>
  <si>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</si>
  <si>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</si>
  <si>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</si>
  <si>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</si>
  <si>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</si>
  <si>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</si>
  <si>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</si>
  <si>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</si>
  <si>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</si>
  <si>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</si>
  <si>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</si>
  <si>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</si>
  <si>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</si>
  <si>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</si>
  <si>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</si>
  <si>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</si>
  <si>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</si>
  <si>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</si>
  <si>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</si>
  <si>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</si>
  <si>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</si>
  <si>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</si>
  <si>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</si>
  <si>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</si>
  <si>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</si>
  <si>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</si>
  <si>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</si>
  <si>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</si>
  <si>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</si>
  <si>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</si>
  <si>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</si>
  <si>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</si>
  <si>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</si>
  <si>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</si>
  <si>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</si>
  <si>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</si>
  <si>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</si>
  <si>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</si>
  <si>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</si>
  <si>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</si>
  <si>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</si>
  <si>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</si>
  <si>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</si>
  <si>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</si>
  <si>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</si>
  <si>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>Loan/Borrowing Ratio</t>
  </si>
  <si>
    <t>Progress Report  of Micro Finance Development Banks</t>
  </si>
  <si>
    <t>S.no.</t>
  </si>
  <si>
    <t>Mero Microfinance</t>
  </si>
  <si>
    <t>sfo{If]q ePsf] lhNnf ;+Vof</t>
  </si>
  <si>
    <t>;]jf k'u]sf] lhNnf ;++Vof</t>
  </si>
  <si>
    <t>;]jf k'u]sf] uf=lj=;=÷g=kf= ;++Vof</t>
  </si>
  <si>
    <t>s'n sd{rf/L ;+Vof</t>
  </si>
  <si>
    <t>lgliqmo ;d"x ;+Vof</t>
  </si>
  <si>
    <t>lgliqmo ;b:o ;+Vof</t>
  </si>
  <si>
    <t>s'n shf{ ljt/0f</t>
  </si>
  <si>
    <t xml:space="preserve">n3' Joj;fo shf{ </t>
  </si>
  <si>
    <t xml:space="preserve">n3' pBd÷lwtf] shf{ </t>
  </si>
  <si>
    <t>cGo shf{</t>
  </si>
  <si>
    <t>shf{sf] ;fFjf c;'nL</t>
  </si>
  <si>
    <t>n3' Joj;fo shf{sf] ;fFjf c;'nL</t>
  </si>
  <si>
    <t>n3' pBd÷lwtf] shf{sf] ;fFjf c;'nL</t>
  </si>
  <si>
    <t>cGo shf{sf] ;fFjf c;'nL</t>
  </si>
  <si>
    <t>s'n afFsL shf{</t>
  </si>
  <si>
    <t>n3' Joj;fo shf{ aFfsL</t>
  </si>
  <si>
    <t>n3' pBd÷lwtf] shf{ aFfsL</t>
  </si>
  <si>
    <t>cGo shf{ aFfsL</t>
  </si>
  <si>
    <t>efvf gf3]sf] shf{ /sd</t>
  </si>
  <si>
    <t xml:space="preserve">efvf gf3]sf] C0fL ;+Vof </t>
  </si>
  <si>
    <t>Aofh c;'nL /sd</t>
  </si>
  <si>
    <t>c;'n x'g afFsL Aofh /sd</t>
  </si>
  <si>
    <t>shf{ gf]S;fgL Aoj:yf</t>
  </si>
  <si>
    <t>s'n artstf{ ;+Vof</t>
  </si>
  <si>
    <t>s'n art /sd</t>
  </si>
  <si>
    <t>clgjfo{ art</t>
  </si>
  <si>
    <t>:j]lR5s art</t>
  </si>
  <si>
    <t>cGo art</t>
  </si>
  <si>
    <t xml:space="preserve">;j{;fwf/0fjf6 ;+sng u/]sf] art </t>
  </si>
  <si>
    <r>
      <t xml:space="preserve">s'n jrt÷s'n shf{ </t>
    </r>
    <r>
      <rPr>
        <sz val="11"/>
        <color indexed="8"/>
        <rFont val="Preeti"/>
      </rPr>
      <t>-</t>
    </r>
    <r>
      <rPr>
        <sz val="11"/>
        <color indexed="8"/>
        <rFont val="Calibri"/>
        <family val="2"/>
      </rPr>
      <t>℅</t>
    </r>
    <r>
      <rPr>
        <sz val="11"/>
        <color indexed="8"/>
        <rFont val="Preeti"/>
      </rPr>
      <t>_</t>
    </r>
  </si>
  <si>
    <r>
      <t xml:space="preserve">n3' pBd shf{÷s'n shf{ </t>
    </r>
    <r>
      <rPr>
        <sz val="10"/>
        <color indexed="8"/>
        <rFont val="Preeti"/>
      </rPr>
      <t>-℅_</t>
    </r>
  </si>
  <si>
    <t xml:space="preserve">             Liabilities</t>
  </si>
  <si>
    <t xml:space="preserve"> 1.  Capital &amp; Reserves Funds</t>
  </si>
  <si>
    <t xml:space="preserve">      1.1  Paid up Capital</t>
  </si>
  <si>
    <t xml:space="preserve">             1.1.1  Ordinary Share</t>
  </si>
  <si>
    <t xml:space="preserve">             1.1.2  Non-Redeemable Preference Share</t>
  </si>
  <si>
    <t xml:space="preserve">             1.1.3  Redeemable Preference Share</t>
  </si>
  <si>
    <t xml:space="preserve">      1.2  Call in Advance</t>
  </si>
  <si>
    <t xml:space="preserve">      1.3  Proposed Bonus Share </t>
  </si>
  <si>
    <t xml:space="preserve">      1.4  General Reserve</t>
  </si>
  <si>
    <t xml:space="preserve">      1.5  Share Premium</t>
  </si>
  <si>
    <t xml:space="preserve">      1.6  Retained Earning</t>
  </si>
  <si>
    <t xml:space="preserve">      1.7  Other Reserve &amp; Funds</t>
  </si>
  <si>
    <t xml:space="preserve">             1.7.1 Contingency Reserve</t>
  </si>
  <si>
    <t xml:space="preserve">             1.7.2 Assets Revaluation Reserve</t>
  </si>
  <si>
    <t xml:space="preserve">             1.7.3 Capital Reserve Fund</t>
  </si>
  <si>
    <t xml:space="preserve">             1.7.4 Institutional Development Fund</t>
  </si>
  <si>
    <t xml:space="preserve">             1.7.5 Special Reserve</t>
  </si>
  <si>
    <t xml:space="preserve">             1.7.6 Dividend Equalization Fund</t>
  </si>
  <si>
    <t xml:space="preserve">             1.7.7 Other Free Reserve </t>
  </si>
  <si>
    <t xml:space="preserve">      1.8  Capital Redemption Reserve</t>
  </si>
  <si>
    <t xml:space="preserve">      1.9  Investment Adjustment Fund</t>
  </si>
  <si>
    <t xml:space="preserve">      1.10  Other Reserve</t>
  </si>
  <si>
    <t xml:space="preserve"> 2.  Borrowings</t>
  </si>
  <si>
    <t xml:space="preserve">      2.1 Borrowing from Nepal Rastra Bank</t>
  </si>
  <si>
    <t xml:space="preserve">            2.1.1 Refinance</t>
  </si>
  <si>
    <t xml:space="preserve">            2.1.2 Other Borrowings </t>
  </si>
  <si>
    <t xml:space="preserve">      2.2 Others</t>
  </si>
  <si>
    <t xml:space="preserve">            2.2.1  Interbank Borrowing </t>
  </si>
  <si>
    <t xml:space="preserve">            2.2.2  Youth Selfemployment Fund</t>
  </si>
  <si>
    <t xml:space="preserve">            2.2.3  Poverty Elimination Fund</t>
  </si>
  <si>
    <t xml:space="preserve">      2.2.4  Rural Self Reliance Fund </t>
  </si>
  <si>
    <t xml:space="preserve">      2.2.5  Other Funds</t>
  </si>
  <si>
    <t xml:space="preserve"> 3.  Deposits</t>
  </si>
  <si>
    <t xml:space="preserve">      3.1  Compulsory Deposit </t>
  </si>
  <si>
    <t xml:space="preserve">      3.2  Optional Deposit </t>
  </si>
  <si>
    <t xml:space="preserve">      3.3  Recurring Deposit </t>
  </si>
  <si>
    <t xml:space="preserve">      3.4  Public Deposit </t>
  </si>
  <si>
    <t xml:space="preserve">      3.4.1  Savings </t>
  </si>
  <si>
    <t xml:space="preserve">      3.4.1  Fixed  </t>
  </si>
  <si>
    <t xml:space="preserve">      3.5  Other  Deposit </t>
  </si>
  <si>
    <t xml:space="preserve"> 4.  Bills Payable</t>
  </si>
  <si>
    <t xml:space="preserve"> 5.  Other Liabilities &amp; Provisions </t>
  </si>
  <si>
    <t xml:space="preserve">      5.1  Sundry Creditors</t>
  </si>
  <si>
    <t xml:space="preserve">      5.2  Pension &amp; Gratuity  Fund</t>
  </si>
  <si>
    <t xml:space="preserve">      5.3  Staff Providend Fund</t>
  </si>
  <si>
    <t xml:space="preserve">      5.4  Staff Welfare Fund</t>
  </si>
  <si>
    <t xml:space="preserve">      5.5  Staff Training Fund</t>
  </si>
  <si>
    <t xml:space="preserve">      5.6  Provision for Staff Bonus</t>
  </si>
  <si>
    <t xml:space="preserve">      5.7  Payable to cumulative  leave of Staff </t>
  </si>
  <si>
    <t xml:space="preserve">      5.8  Proposed and Payable Dividend </t>
  </si>
  <si>
    <t xml:space="preserve">      5.9  Provision for Income Tax</t>
  </si>
  <si>
    <t xml:space="preserve">      5.10  Loan Loss Provision</t>
  </si>
  <si>
    <t xml:space="preserve">             5.10.1  General Loan Provision</t>
  </si>
  <si>
    <t xml:space="preserve">             5.10.2  Special Loan Provision</t>
  </si>
  <si>
    <r>
      <t xml:space="preserve">5.10.2.1  </t>
    </r>
    <r>
      <rPr>
        <sz val="8"/>
        <color indexed="8"/>
        <rFont val="Calibri"/>
        <family val="2"/>
      </rPr>
      <t>Restructured and Rescheduled Loan Provision</t>
    </r>
  </si>
  <si>
    <t>5.10.2.2  Sub-Standard  Loan Provision</t>
  </si>
  <si>
    <t>5.10.2.3  Doubtful Loan Provision</t>
  </si>
  <si>
    <t>5.10.2.4  Loss  Loan Provision</t>
  </si>
  <si>
    <t xml:space="preserve"> 5.10.3  Additional Loan  Loss Provision</t>
  </si>
  <si>
    <t xml:space="preserve"> 5.10.4  Provision for SOL exceeded Loan </t>
  </si>
  <si>
    <t>5.11  Provision for investment</t>
  </si>
  <si>
    <t xml:space="preserve">5.12  Provision for non-banking assets </t>
  </si>
  <si>
    <t>5.13  Provision for other assets</t>
  </si>
  <si>
    <t xml:space="preserve">      5.14  Interest Suspense Account</t>
  </si>
  <si>
    <t xml:space="preserve">             5.14.1  Up to Previous Period</t>
  </si>
  <si>
    <t xml:space="preserve">             5.14.2  Addition To This Period</t>
  </si>
  <si>
    <t xml:space="preserve">             5.14.3  Collected in This Period</t>
  </si>
  <si>
    <t xml:space="preserve">      5.15   Interest Payable on Deposit</t>
  </si>
  <si>
    <t xml:space="preserve">      5.16  Depreciation Fund</t>
  </si>
  <si>
    <t xml:space="preserve">      5.17  Unearned Income</t>
  </si>
  <si>
    <t xml:space="preserve">      5.18  Others</t>
  </si>
  <si>
    <t xml:space="preserve"> 6.  Reconciliation A/c</t>
  </si>
  <si>
    <t xml:space="preserve">      6.1  Central Office</t>
  </si>
  <si>
    <t xml:space="preserve">      6.2  Regional/Branch Office</t>
  </si>
  <si>
    <t xml:space="preserve">      6.3 Others </t>
  </si>
  <si>
    <t xml:space="preserve"> 7.  Profit &amp; Loss A/c</t>
  </si>
  <si>
    <t xml:space="preserve">      7.1  Up to  Previous Month</t>
  </si>
  <si>
    <t xml:space="preserve">      7.2  For This Month</t>
  </si>
  <si>
    <t>Total Liabilities</t>
  </si>
  <si>
    <t xml:space="preserve">               Assets</t>
  </si>
  <si>
    <t xml:space="preserve"> 1.  Cash Balance</t>
  </si>
  <si>
    <t xml:space="preserve">      1.1  Nepalese Notes &amp; Coins</t>
  </si>
  <si>
    <t xml:space="preserve">      1.2  Indian Currency</t>
  </si>
  <si>
    <t xml:space="preserve"> 2.  Bank Balance</t>
  </si>
  <si>
    <t xml:space="preserve">             2.1.  In Nepal Rastra Bank</t>
  </si>
  <si>
    <t xml:space="preserve">             2.2  In "KA" Class License Institutions</t>
  </si>
  <si>
    <t xml:space="preserve">             2.2.1  For CRR</t>
  </si>
  <si>
    <t xml:space="preserve">             2.2.2  Other Reserves </t>
  </si>
  <si>
    <t xml:space="preserve">             2.3  In "KHA" Class License Institutions</t>
  </si>
  <si>
    <t xml:space="preserve">             2.4  In "GA" Class License Institutions</t>
  </si>
  <si>
    <t xml:space="preserve">             2.5  In Other Financial Institutions</t>
  </si>
  <si>
    <t xml:space="preserve"> 3.  Money at Call</t>
  </si>
  <si>
    <t xml:space="preserve">             3.1  In "KA" Class License Institutions</t>
  </si>
  <si>
    <t xml:space="preserve">             3.2  In "KHA" Class License Institutions</t>
  </si>
  <si>
    <t xml:space="preserve">             3.3  In "GA" Class License Institutions</t>
  </si>
  <si>
    <t xml:space="preserve">             3.4  In Other Financial Institutions</t>
  </si>
  <si>
    <t xml:space="preserve"> 4.  Investment on  Securities Except Shares</t>
  </si>
  <si>
    <t xml:space="preserve">      4.1  Nepal  Government Securities</t>
  </si>
  <si>
    <t xml:space="preserve">             4.1.1  Treasury Bills</t>
  </si>
  <si>
    <t xml:space="preserve">             4.1.2  Development Bonds</t>
  </si>
  <si>
    <t xml:space="preserve">             4.1.3  Saving Bonds</t>
  </si>
  <si>
    <t xml:space="preserve">             4.1.4  Special Bonds</t>
  </si>
  <si>
    <t xml:space="preserve">      4.2  NRB Bonds</t>
  </si>
  <si>
    <t xml:space="preserve">      4.3  Non-Financial Govt. Institutions</t>
  </si>
  <si>
    <t xml:space="preserve">      4.4  Other Non-Financial  Institutions</t>
  </si>
  <si>
    <t xml:space="preserve"> 5.  Shares &amp; Other Investments</t>
  </si>
  <si>
    <t xml:space="preserve"> 5.1  Shares &amp; Debenture</t>
  </si>
  <si>
    <t xml:space="preserve"> 5.2  Interbank Investment </t>
  </si>
  <si>
    <t xml:space="preserve"> 5.3  Fixed Deposit Investment </t>
  </si>
  <si>
    <t xml:space="preserve"> 5.4  Other Investment </t>
  </si>
  <si>
    <t xml:space="preserve"> 6.  Loans &amp; Advances</t>
  </si>
  <si>
    <t xml:space="preserve">      6.1   Institutional</t>
  </si>
  <si>
    <t xml:space="preserve">      6.2  Individual </t>
  </si>
  <si>
    <t xml:space="preserve"> 7.  Fixed Assets</t>
  </si>
  <si>
    <t xml:space="preserve">      7.1  Land</t>
  </si>
  <si>
    <t xml:space="preserve">      7.2  Building</t>
  </si>
  <si>
    <t xml:space="preserve">      7.3  Furniture/Fixture</t>
  </si>
  <si>
    <t xml:space="preserve">      7.4  Vehicles</t>
  </si>
  <si>
    <t xml:space="preserve">      7.5  Computers and machineries</t>
  </si>
  <si>
    <t xml:space="preserve">      7.6  Capital Construction Expenses</t>
  </si>
  <si>
    <t xml:space="preserve">      7.7  Leasehold Assets</t>
  </si>
  <si>
    <t xml:space="preserve">      7.8  Software</t>
  </si>
  <si>
    <t xml:space="preserve">      7.9  Other</t>
  </si>
  <si>
    <t xml:space="preserve"> 8.  Other Assets</t>
  </si>
  <si>
    <t>8.1  Accrued Interests receivable</t>
  </si>
  <si>
    <t>8.1.1  Government Securities</t>
  </si>
  <si>
    <t xml:space="preserve">8.1.2  In Investment ( Including Interbank ) </t>
  </si>
  <si>
    <t xml:space="preserve">8.1.3  Loan &amp; Advances  </t>
  </si>
  <si>
    <t>8.2  Stationary Stock</t>
  </si>
  <si>
    <t>8.3  Staff Loan/Advance</t>
  </si>
  <si>
    <t>8.4  Sundry Debtors</t>
  </si>
  <si>
    <t>8.5  Prepaid Expenses</t>
  </si>
  <si>
    <t xml:space="preserve">      8.6  Cash in Transit</t>
  </si>
  <si>
    <t xml:space="preserve">      8.7  Advance Payment on Tax</t>
  </si>
  <si>
    <t xml:space="preserve">      8.8  Goodwill</t>
  </si>
  <si>
    <t xml:space="preserve">      8.9  Others</t>
  </si>
  <si>
    <t xml:space="preserve"> 9.  Expenses not Written off</t>
  </si>
  <si>
    <t xml:space="preserve">     9.1 Pre Operation Expenses </t>
  </si>
  <si>
    <t xml:space="preserve">     9.2 Merger Expenses </t>
  </si>
  <si>
    <t xml:space="preserve">     9.3 Other Expenses </t>
  </si>
  <si>
    <t xml:space="preserve"> 10.  Non Banking Assets</t>
  </si>
  <si>
    <t xml:space="preserve"> 11.  Reconciliation Account</t>
  </si>
  <si>
    <t xml:space="preserve">     11.1 Central office</t>
  </si>
  <si>
    <t xml:space="preserve">     11.2 Regional /Branch office</t>
  </si>
  <si>
    <t xml:space="preserve"> 12.  Profit &amp; Loss Account</t>
  </si>
  <si>
    <t xml:space="preserve">     12.1  Up to  Previous Month</t>
  </si>
  <si>
    <t xml:space="preserve">     12.2  For This Month</t>
  </si>
  <si>
    <t xml:space="preserve"> -#–@_÷-@_÷!))</t>
  </si>
  <si>
    <t xml:space="preserve"> -#–!_÷-!_÷!))</t>
  </si>
  <si>
    <t>s'n jrt÷s'n shf{ -k|ltzt_</t>
  </si>
  <si>
    <t>n3' pBd shf{÷s'n shf{ -k|ltzt_</t>
  </si>
  <si>
    <t>?= nfvdf</t>
  </si>
  <si>
    <t>Nepal Sewa Microfinance</t>
  </si>
  <si>
    <t>Unnati Microfinance</t>
  </si>
  <si>
    <t>Swedeshi Microfinance</t>
  </si>
  <si>
    <t>Nepal Sewa</t>
  </si>
  <si>
    <t>Unnati</t>
  </si>
  <si>
    <t>S.N.</t>
  </si>
  <si>
    <t xml:space="preserve">Description </t>
  </si>
  <si>
    <t>Paid up Capital (ordinary shares)</t>
  </si>
  <si>
    <t>Proposed bonus share</t>
  </si>
  <si>
    <t>Share premium</t>
  </si>
  <si>
    <t>Irredeemable preferential share</t>
  </si>
  <si>
    <t>General Reserve Fund</t>
  </si>
  <si>
    <t>Accumulated profit/(loss)</t>
  </si>
  <si>
    <t>Profit &amp; loss a/c as per balance-sheet</t>
  </si>
  <si>
    <t>Capital Redemption Reserve Fund</t>
  </si>
  <si>
    <t>Capital Adjustment Fund</t>
  </si>
  <si>
    <t>Calls in advance</t>
  </si>
  <si>
    <t>Other Free Reserves</t>
  </si>
  <si>
    <t>Deductions:</t>
  </si>
  <si>
    <t>a</t>
  </si>
  <si>
    <t>Goodwill</t>
  </si>
  <si>
    <t>b</t>
  </si>
  <si>
    <t>Investment on shares and securities in excess of limits</t>
  </si>
  <si>
    <t>c</t>
  </si>
  <si>
    <t>Investment to the company having financial interests</t>
  </si>
  <si>
    <t>d</t>
  </si>
  <si>
    <t>e</t>
  </si>
  <si>
    <t>Investment on land and building for self use not complying the Directives of NRB</t>
  </si>
  <si>
    <t>f</t>
  </si>
  <si>
    <t>Investment on land development and housing construction in excess of limits</t>
  </si>
  <si>
    <t>g</t>
  </si>
  <si>
    <t>Underwriting share not sold within the stipulated time</t>
  </si>
  <si>
    <t>h</t>
  </si>
  <si>
    <t>Credit and other facilities banned by the prevailing laws</t>
  </si>
  <si>
    <t>Total Core Capital (A)</t>
  </si>
  <si>
    <t>B.</t>
  </si>
  <si>
    <t xml:space="preserve"> Supplementary capital</t>
  </si>
  <si>
    <t>Provisions of loan loss made for pass loan</t>
  </si>
  <si>
    <t>Additional loan loss provision</t>
  </si>
  <si>
    <t>Hybrid capital instruments</t>
  </si>
  <si>
    <t>Unsecured Subordinated Term Debt</t>
  </si>
  <si>
    <t>Exchange Equalization Fund</t>
  </si>
  <si>
    <r>
      <t xml:space="preserve">Assets revaluation Fund </t>
    </r>
    <r>
      <rPr>
        <sz val="9"/>
        <color indexed="8"/>
        <rFont val="Calibri"/>
        <family val="2"/>
      </rPr>
      <t>(max. 2% of Supplementary capital is added automatically)</t>
    </r>
  </si>
  <si>
    <t>Total Supplementary Capital (B)</t>
  </si>
  <si>
    <t>C.</t>
  </si>
  <si>
    <t xml:space="preserve"> Total Capital Fund (A+B)</t>
  </si>
  <si>
    <t>D.</t>
  </si>
  <si>
    <t xml:space="preserve"> Minimum capital Fund to be maintained based on Risk Weighted Assets:</t>
  </si>
  <si>
    <t>Minimum Capital Fund Required (8.0 % of RWA)</t>
  </si>
  <si>
    <t>Minimum Core Capital Required (4.0 % of RWA)</t>
  </si>
  <si>
    <t>Capital Fund maintained ( in %)</t>
  </si>
  <si>
    <t>Core Capital maintained (in %)</t>
  </si>
  <si>
    <t>Capital Fund surplus by 5.10 %</t>
  </si>
  <si>
    <t>Core Capital surplus by 8.20 %</t>
  </si>
  <si>
    <t>Total On-Balance-sheet Items (A)</t>
  </si>
  <si>
    <t xml:space="preserve">Total Off-Balance-sheet Items (B) </t>
  </si>
  <si>
    <t>Total Risk Weighted Assets (A) + (B)</t>
  </si>
  <si>
    <t>1 Performing Loan and Advances</t>
  </si>
  <si>
    <t xml:space="preserve">     a.  Pass Loan</t>
  </si>
  <si>
    <t>2 Non-Performing Loan and Advances</t>
  </si>
  <si>
    <t xml:space="preserve">     2.1 Restructured / Rescheduled</t>
  </si>
  <si>
    <t xml:space="preserve">     2.2 Sub-standard</t>
  </si>
  <si>
    <t xml:space="preserve">     2.3 Doubtful</t>
  </si>
  <si>
    <t xml:space="preserve">     2.4 Loss</t>
  </si>
  <si>
    <t>3 Total Loan and Advances (1+2)</t>
  </si>
  <si>
    <t>4 Total Loan Loss Provision</t>
  </si>
  <si>
    <t xml:space="preserve">     4.1 Pass </t>
  </si>
  <si>
    <t xml:space="preserve">     4.2 Restructured / Rescheduled</t>
  </si>
  <si>
    <t xml:space="preserve">     4.3 Sub-standard</t>
  </si>
  <si>
    <t xml:space="preserve">     4.4 Doubtful</t>
  </si>
  <si>
    <t xml:space="preserve">     4.5 Loss</t>
  </si>
  <si>
    <t xml:space="preserve">     4.6 Additional</t>
  </si>
  <si>
    <t xml:space="preserve">     4.7 SOL excess</t>
  </si>
  <si>
    <t>5 Total Provision Upto Previous Quarter</t>
  </si>
  <si>
    <t xml:space="preserve">     5.1 Pass </t>
  </si>
  <si>
    <t xml:space="preserve">     5.2 Restructured / Rescheduled</t>
  </si>
  <si>
    <t xml:space="preserve">     5.3 Sub-standard</t>
  </si>
  <si>
    <t xml:space="preserve">     5.4 Doubtful</t>
  </si>
  <si>
    <t xml:space="preserve">     5.5 Loss</t>
  </si>
  <si>
    <t xml:space="preserve">     5.6 Additional</t>
  </si>
  <si>
    <t>6 Provision Write Back of this Quarter</t>
  </si>
  <si>
    <t xml:space="preserve">7 Additional Provision for this Quarter </t>
  </si>
  <si>
    <t>8 Addition/Write back of Privision</t>
  </si>
  <si>
    <t>9 Total Loan Loss Provision (5-6+7)</t>
  </si>
  <si>
    <t>Net Loan (3-4)</t>
  </si>
  <si>
    <t>Total Capital &amp; Liabilities (1.1 to 1.7)</t>
  </si>
  <si>
    <t>Paid-up Capital</t>
  </si>
  <si>
    <t>Reserves and Surplus</t>
  </si>
  <si>
    <t>Debenture and Bond</t>
  </si>
  <si>
    <t>Borrowings</t>
  </si>
  <si>
    <t>Deposits (a+b)</t>
  </si>
  <si>
    <t>a. Domestic Currency</t>
  </si>
  <si>
    <t>b. Foreign Currency</t>
  </si>
  <si>
    <t>Income Tax Liabilities</t>
  </si>
  <si>
    <t>Total Assets (2.1 to 2.7)</t>
  </si>
  <si>
    <t>Cash &amp; Bank Balance</t>
  </si>
  <si>
    <t>Money at call and short Notice</t>
  </si>
  <si>
    <t>Investments</t>
  </si>
  <si>
    <t>Loans &amp; Advances (a+b+c+d+e+f)</t>
  </si>
  <si>
    <t>a. Real Estate Loan</t>
  </si>
  <si>
    <t>1. Residential Real Estate Loan (Except Personal Home Loan upto Rs 10 million)</t>
  </si>
  <si>
    <t>2. Business Complex &amp; Residential Apartment Construction Loan</t>
  </si>
  <si>
    <t>3. Income generating Commercial Complex Loan</t>
  </si>
  <si>
    <t>4. Other Real Estate Loan (Including Land Purchase &amp; Plotting)</t>
  </si>
  <si>
    <t>b. Personal Home Loan of Rs. 10 million or less</t>
  </si>
  <si>
    <t>c. Margin Type Loan</t>
  </si>
  <si>
    <t>d. Term Loan</t>
  </si>
  <si>
    <t>e. Overdraft Loan / TR Loan / WC Loan</t>
  </si>
  <si>
    <t>f. Others</t>
  </si>
  <si>
    <t>Fixed Assets</t>
  </si>
  <si>
    <t>Other Assets</t>
  </si>
  <si>
    <t>Profit and Loss Account</t>
  </si>
  <si>
    <t xml:space="preserve"> Interest income</t>
  </si>
  <si>
    <t xml:space="preserve"> Interest Expense</t>
  </si>
  <si>
    <t>A</t>
  </si>
  <si>
    <t xml:space="preserve"> Net Interest Income (3.1-3.2)</t>
  </si>
  <si>
    <t>Fees Commission and Discount</t>
  </si>
  <si>
    <t>Other Operating Income</t>
  </si>
  <si>
    <t>Foreign Exchange Gain/Loss (Net)</t>
  </si>
  <si>
    <t>B</t>
  </si>
  <si>
    <t>Total Operating Income (A+3.3+3.4+3.5)</t>
  </si>
  <si>
    <t>Staff Expenses</t>
  </si>
  <si>
    <t>Other Operating Expenses</t>
  </si>
  <si>
    <t>C</t>
  </si>
  <si>
    <t>Operating profit Before Provision (B-3.6-3.7)</t>
  </si>
  <si>
    <t>Provision for Possible Loss</t>
  </si>
  <si>
    <t>D</t>
  </si>
  <si>
    <t>Operating profit (C-3.8)</t>
  </si>
  <si>
    <t>Non Operating Income/Expenses (Net)</t>
  </si>
  <si>
    <t>3.10</t>
  </si>
  <si>
    <t xml:space="preserve">Write Back of Provision for Possible Loss </t>
  </si>
  <si>
    <t>E</t>
  </si>
  <si>
    <t>Profit From Regular Activities (D+3.9+3.10)</t>
  </si>
  <si>
    <t>3.11</t>
  </si>
  <si>
    <t>Extraordinary Income/Expenses (Net)</t>
  </si>
  <si>
    <t>F</t>
  </si>
  <si>
    <t>Profit Before Bonus  and Taxes (E+3.11)</t>
  </si>
  <si>
    <t>3.12</t>
  </si>
  <si>
    <t>Provision For Staff Bonus</t>
  </si>
  <si>
    <t>3.13</t>
  </si>
  <si>
    <t>Provision For Tax</t>
  </si>
  <si>
    <t>G</t>
  </si>
  <si>
    <t>Net Profit/Loss (F-3.12 -3.13)</t>
  </si>
  <si>
    <t xml:space="preserve">Ratios </t>
  </si>
  <si>
    <t>Capital Fund to RWA</t>
  </si>
  <si>
    <t>Non Performing Loan (NPL) to Total Loan</t>
  </si>
  <si>
    <t>Total Loan Loss Provision to total NPL</t>
  </si>
  <si>
    <t>Cost of Funds</t>
  </si>
  <si>
    <t>CD Ratio (Calculated as per NRB Directives)</t>
  </si>
  <si>
    <t>Additional Information (Optional)</t>
  </si>
  <si>
    <t>Average Yield (Local Currency)</t>
  </si>
  <si>
    <t>Net Interest Spread (Local Currency)</t>
  </si>
  <si>
    <t>Return on Equity</t>
  </si>
  <si>
    <t>Return on Assets</t>
  </si>
  <si>
    <t>k|fylds k'FhL -cl3Nnf] qodf; _</t>
  </si>
  <si>
    <t>n3'ljQ ljsf; a}+sx?sf] ljQlo ;|f]t tyf pkof]usf] ljj/0f</t>
  </si>
  <si>
    <t>;fwg</t>
  </si>
  <si>
    <t>k'FhLsf]if</t>
  </si>
  <si>
    <t>lgIf]k</t>
  </si>
  <si>
    <t>;fk6L</t>
  </si>
  <si>
    <t>cGo</t>
  </si>
  <si>
    <t>gfkmf lx;fa</t>
  </si>
  <si>
    <t>hDdf</t>
  </si>
  <si>
    <t>pkof]u</t>
  </si>
  <si>
    <t>t/n sf]if</t>
  </si>
  <si>
    <t>nufgL</t>
  </si>
  <si>
    <t xml:space="preserve">cGo </t>
  </si>
  <si>
    <t>gf]S;fg lx;fa</t>
  </si>
  <si>
    <t>Last Quarter's Borrowing</t>
  </si>
  <si>
    <t xml:space="preserve"> @)&amp;@</t>
  </si>
  <si>
    <t>s'n ;+:yf ;+Vof</t>
  </si>
  <si>
    <t>/fli6«o :t/sf ;+:yf</t>
  </si>
  <si>
    <t>If]qLo÷lhNNff :t/sf ;+:yf</t>
  </si>
  <si>
    <t>6= at{dfg l:ylt</t>
  </si>
  <si>
    <t xml:space="preserve"> @)&amp;@ c;f/</t>
  </si>
  <si>
    <t xml:space="preserve"> @)&amp;! r}t</t>
  </si>
  <si>
    <t>Capital Adequacy</t>
  </si>
  <si>
    <t>Capital fund to weighted assets</t>
  </si>
  <si>
    <t>Tier 1 capital to risk weighted assets</t>
  </si>
  <si>
    <t>Assets quality</t>
  </si>
  <si>
    <t>NPLs to total loan</t>
  </si>
  <si>
    <t>Loan loss provision to total loans</t>
  </si>
  <si>
    <t>Earning and profitability</t>
  </si>
  <si>
    <t>Return on equity (ROE) 2/</t>
  </si>
  <si>
    <t>Return on assets (ROA) 2/</t>
  </si>
  <si>
    <t>Interest income to gross income</t>
  </si>
  <si>
    <t>Non-interest expenditure to gross income</t>
  </si>
  <si>
    <t>Employees expenses to non-interest expenditure</t>
  </si>
  <si>
    <t>Liquidity</t>
  </si>
  <si>
    <t>Liquid assets to total assets</t>
  </si>
  <si>
    <t>Liquid assets to demand and saving deposits</t>
  </si>
  <si>
    <t>Liquid assets to total deposits</t>
  </si>
  <si>
    <t>Exposure to real estate</t>
  </si>
  <si>
    <t>Share of real estate and housing loans</t>
  </si>
  <si>
    <t>Share of loans collateralised by land and building</t>
  </si>
  <si>
    <t>Nadep Microfinance</t>
  </si>
  <si>
    <t>Support Microfinance</t>
  </si>
  <si>
    <t>Arambha Microfinance</t>
  </si>
  <si>
    <t>Janasewi Microfinance</t>
  </si>
  <si>
    <t xml:space="preserve">    </t>
  </si>
  <si>
    <t xml:space="preserve">   </t>
  </si>
  <si>
    <t>s= k'FhLsf]if  ;DaGwL ljj/0f</t>
  </si>
  <si>
    <t xml:space="preserve"> v= ljQLo ;|f]t ;+sng ;DaGwL ljj/0f</t>
  </si>
  <si>
    <t>u= shf{ tyf ;fk6sf] juL{s/0f</t>
  </si>
  <si>
    <t xml:space="preserve"> r= s'n ;DklQ tyf hf]lvd efl/t ;DklQ  </t>
  </si>
  <si>
    <t>shf{ tyf ;fk6 k|bfg</t>
  </si>
  <si>
    <t>c;f/</t>
  </si>
  <si>
    <t>1. Nirdhan</t>
  </si>
  <si>
    <t>2. RMDC</t>
  </si>
  <si>
    <t>9. Mithila</t>
  </si>
  <si>
    <t>10. Summit</t>
  </si>
  <si>
    <t>11. Swarojgar</t>
  </si>
  <si>
    <t>12. First</t>
  </si>
  <si>
    <t>13. Nagbeli</t>
  </si>
  <si>
    <t>14. Kalika</t>
  </si>
  <si>
    <t>27. Suryodaya</t>
  </si>
  <si>
    <t>28. Mero</t>
  </si>
  <si>
    <t>29. Samata</t>
  </si>
  <si>
    <t>30. RSDC</t>
  </si>
  <si>
    <t>31. Samudayik</t>
  </si>
  <si>
    <t>32. National</t>
  </si>
  <si>
    <t xml:space="preserve">41.Choutari </t>
  </si>
  <si>
    <t>42.Ghodi Ghoda</t>
  </si>
  <si>
    <t>Nirdhan</t>
  </si>
  <si>
    <t>Bijay</t>
  </si>
  <si>
    <t>NMB</t>
  </si>
  <si>
    <t>Choutari</t>
  </si>
  <si>
    <t>Swadeshi Microfinance</t>
  </si>
  <si>
    <t>At the End of Asar 2073</t>
  </si>
  <si>
    <t xml:space="preserve">Quaterly Report </t>
  </si>
  <si>
    <t xml:space="preserve"> @)&amp;#</t>
  </si>
  <si>
    <t>Total Borrowings in Previous Quarter</t>
  </si>
  <si>
    <t>Shortage/(Excess) Investment amount (A-B-C)</t>
  </si>
  <si>
    <t>Reimbursement of previous quarter outstanding borrowings in  current quarte</t>
  </si>
  <si>
    <t>Statement of Borrowings for the Purpose of Investment on Deprived Sector (quarterly)</t>
  </si>
  <si>
    <t>Micro Finance Promotion &amp; Supervision Department Off-site Division</t>
  </si>
  <si>
    <t>-</t>
  </si>
  <si>
    <t xml:space="preserve">Pre. Qtr Borrowing to Loan and Advances Ratio </t>
  </si>
  <si>
    <t>Difference of Loan and Advances to Last Qtr. Borrowing</t>
  </si>
  <si>
    <t>Loan and Advances to Last Qtr. Borrowing Percentages</t>
  </si>
  <si>
    <r>
      <rPr>
        <sz val="15.5"/>
        <color indexed="8"/>
        <rFont val="Cambria"/>
        <family val="1"/>
      </rPr>
      <t>*</t>
    </r>
    <r>
      <rPr>
        <sz val="15.5"/>
        <color indexed="8"/>
        <rFont val="Preeti"/>
      </rPr>
      <t>n]Vg' kg]{</t>
    </r>
  </si>
  <si>
    <r>
      <t xml:space="preserve"> -#–@_÷-@_</t>
    </r>
    <r>
      <rPr>
        <b/>
        <sz val="11"/>
        <color indexed="8"/>
        <rFont val="Arial"/>
        <family val="2"/>
      </rPr>
      <t>*</t>
    </r>
    <r>
      <rPr>
        <b/>
        <sz val="11"/>
        <color indexed="8"/>
        <rFont val="Preeti"/>
      </rPr>
      <t>!))</t>
    </r>
  </si>
  <si>
    <r>
      <t xml:space="preserve"> -#–!_÷-!_</t>
    </r>
    <r>
      <rPr>
        <b/>
        <sz val="11"/>
        <color indexed="8"/>
        <rFont val="Arial"/>
        <family val="2"/>
      </rPr>
      <t>*</t>
    </r>
    <r>
      <rPr>
        <b/>
        <sz val="11"/>
        <color indexed="8"/>
        <rFont val="Preeti"/>
      </rPr>
      <t>!))</t>
    </r>
  </si>
  <si>
    <t>;fk6L shf{ cg'kft -k|ltzt_</t>
  </si>
  <si>
    <t>C0f ;fk6L k|fKt -cl3Nnf] qodf;sf]_</t>
  </si>
  <si>
    <t>s'n ;fk6L -cl3Nnf] qodf;_</t>
  </si>
  <si>
    <t>s'n lgIf]k -cl3Nnf] qodf;_</t>
  </si>
  <si>
    <t>Last Quarter's Total Deposit</t>
  </si>
  <si>
    <t>Last Quarter's Deposit</t>
  </si>
  <si>
    <t>Last Qtr. Deposit</t>
  </si>
  <si>
    <t>7= lwtf] shf{ / s'n shf{ cg'kft</t>
  </si>
  <si>
    <t>lwtf] shf{</t>
  </si>
  <si>
    <t xml:space="preserve">s'n shf{ tyf ;fk6 </t>
  </si>
  <si>
    <r>
      <t xml:space="preserve">lwtf] shf{{ </t>
    </r>
    <r>
      <rPr>
        <sz val="13.5"/>
        <color indexed="8"/>
        <rFont val="Arial"/>
        <family val="2"/>
      </rPr>
      <t xml:space="preserve">/ </t>
    </r>
    <r>
      <rPr>
        <sz val="13.5"/>
        <color indexed="8"/>
        <rFont val="Preeti"/>
      </rPr>
      <t xml:space="preserve">s'n shf{ </t>
    </r>
  </si>
  <si>
    <t>clgjfo{ df}Hbft cg'kft</t>
  </si>
  <si>
    <t xml:space="preserve">3. Deprosc </t>
  </si>
  <si>
    <t xml:space="preserve">4. Chhimek </t>
  </si>
  <si>
    <t>5. Swabalamban</t>
  </si>
  <si>
    <t xml:space="preserve">6 Sana Kisan </t>
  </si>
  <si>
    <t xml:space="preserve">7. Nerude </t>
  </si>
  <si>
    <t xml:space="preserve">8. Naya Nepal </t>
  </si>
  <si>
    <t xml:space="preserve">15. Mirmire      </t>
  </si>
  <si>
    <t xml:space="preserve">16. Jana Utthan </t>
  </si>
  <si>
    <t>17. Womi</t>
  </si>
  <si>
    <t xml:space="preserve">18. Laxmi </t>
  </si>
  <si>
    <t>19. ILFCOM</t>
  </si>
  <si>
    <t>20. Mahila Sahayatra</t>
  </si>
  <si>
    <t xml:space="preserve">21. Kishan </t>
  </si>
  <si>
    <t>23. NMB MF</t>
  </si>
  <si>
    <t xml:space="preserve">24. Forward </t>
  </si>
  <si>
    <t>25. Reliable MF</t>
  </si>
  <si>
    <t xml:space="preserve">26. Mahuli Community </t>
  </si>
  <si>
    <t xml:space="preserve">33.Nepal Gramen </t>
  </si>
  <si>
    <t>34. Nepal Sewa MF</t>
  </si>
  <si>
    <t>35. Unnati MF</t>
  </si>
  <si>
    <t>36. Swedeshi MF</t>
  </si>
  <si>
    <t xml:space="preserve">37. Nadep </t>
  </si>
  <si>
    <t>38. Support MF</t>
  </si>
  <si>
    <t>39. Aarambha MF</t>
  </si>
  <si>
    <t xml:space="preserve">40. Janasewi </t>
  </si>
  <si>
    <t xml:space="preserve">43. Asha </t>
  </si>
  <si>
    <t>44. Nepal Agro</t>
  </si>
  <si>
    <t xml:space="preserve">45. Creative </t>
  </si>
  <si>
    <t xml:space="preserve">46. Rama Roshan </t>
  </si>
  <si>
    <t xml:space="preserve">47. Gurash </t>
  </si>
  <si>
    <t>48. Ganapati MF</t>
  </si>
  <si>
    <t>Total outstanding of loan &amp; advance amount at the end of this quarter</t>
  </si>
  <si>
    <t>49. Infinity MF</t>
  </si>
  <si>
    <t>50. Adhikhola Laghubitta</t>
  </si>
  <si>
    <t>Difference Bet 2073 Chait - 2072 Chait</t>
  </si>
  <si>
    <t xml:space="preserve">22. Vijaya </t>
  </si>
  <si>
    <t>At the End of Chait 2072</t>
  </si>
  <si>
    <t>At the End of Chait 2073</t>
  </si>
  <si>
    <t xml:space="preserve">Unaudited Balance Sheet of MFDB  At the end of Chait  2073                     '000        </t>
  </si>
  <si>
    <t xml:space="preserve">                                                       Unaudited Balance Sheet of MFDB  At the end of Chait 2073                                   '000        </t>
  </si>
  <si>
    <t>Difference</t>
  </si>
  <si>
    <t>Ghodi Ghoda</t>
  </si>
  <si>
    <t>Asha</t>
  </si>
  <si>
    <t>Nepal Agro</t>
  </si>
  <si>
    <t>Creative</t>
  </si>
  <si>
    <t>Ramaroshan</t>
  </si>
  <si>
    <t>Guransh</t>
  </si>
  <si>
    <t>Ganapati</t>
  </si>
  <si>
    <t>Infinity</t>
  </si>
  <si>
    <t>Adhikhola</t>
  </si>
  <si>
    <t xml:space="preserve">                                                       Unaudited Balance Sheet of MFDB  At the end of Chait 2073                                    '000        </t>
  </si>
  <si>
    <t>51. Swabhiman MF</t>
  </si>
  <si>
    <t>52. Sparsh</t>
  </si>
  <si>
    <t>53. Sabaiko</t>
  </si>
  <si>
    <t>51. Swabhiman</t>
  </si>
  <si>
    <t>∞</t>
  </si>
  <si>
    <t>Not Applicable</t>
  </si>
  <si>
    <t>.</t>
  </si>
  <si>
    <t>At the End of Asar 2074</t>
  </si>
  <si>
    <t>Investment adjustment Fund + Client Protection Fund</t>
  </si>
  <si>
    <t>Fictitious Asset/Deffered Tax Asset</t>
  </si>
  <si>
    <t>RWA</t>
  </si>
  <si>
    <t>N/A</t>
  </si>
  <si>
    <t>46. Creative</t>
  </si>
  <si>
    <t>45. Rama Roshan</t>
  </si>
  <si>
    <t xml:space="preserve"> @)&amp;$ c;f/ d;fGt</t>
  </si>
  <si>
    <t>At the End of Asar 2072</t>
  </si>
  <si>
    <t>Borrowing to Loan &amp; Advaces</t>
  </si>
  <si>
    <t xml:space="preserve"> @)&amp;$</t>
  </si>
  <si>
    <t xml:space="preserve"> t/n ;DklQ÷s'n lgIf]k -k|ltzt_</t>
  </si>
  <si>
    <t>t/n ;DklQ÷ s'n lgIf]k tyf ;fk6L -k|ltzt_</t>
  </si>
  <si>
    <t>33.Nepal Grameen Bikas Bank</t>
  </si>
  <si>
    <t xml:space="preserve">                           ?= xhf/df</t>
  </si>
  <si>
    <t>k|:tfljt af]gz z]o/ / sN; Og P8efG; ;lxt s'n r'Qmf k'FhL</t>
  </si>
  <si>
    <t xml:space="preserve">                                                       Unaudited Balance Sheet of MFDB  At the end of Asar 2074                                   '000        </t>
  </si>
  <si>
    <t>1. Nirdhan Utthan Bank</t>
  </si>
  <si>
    <t>12. First Microfinance Dev. Bank</t>
  </si>
  <si>
    <t xml:space="preserve">13. Nagbeli Laghubitta </t>
  </si>
  <si>
    <t>9. Mithila Laghubitta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</si>
</sst>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13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71" formatCode="0.00000"/>
    <numFmt numFmtId="173" formatCode="0.000"/>
    <numFmt numFmtId="175" formatCode="0.0"/>
    <numFmt numFmtId="179" formatCode="_(* #,##0.00000_);_(* \(#,##0.00000\);_(* &quot;-&quot;??_);_(@_)"/>
    <numFmt numFmtId="182" formatCode="0.0%"/>
    <numFmt numFmtId="184" formatCode="_(* #,##0_);_(* \(#,##0\);_(* &quot;-&quot;??_);_(@_)"/>
    <numFmt numFmtId="185" formatCode="0.00_);[Red]\(0.00\)"/>
    <numFmt numFmtId="190" formatCode="_(* #,##0.0000_);_(* \(#,##0.0000\);_(* &quot;-&quot;_);_(@_)"/>
    <numFmt numFmtId="192" formatCode="0E+00"/>
    <numFmt numFmtId="199" formatCode="_(* #,##0_);_(* \(#,##0\);_(* \-??_);_(@_)"/>
  </numFmts>
  <fonts count="123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3"/>
      <name val="Abadi MT Condensed Light"/>
      <family val="2"/>
    </font>
    <font>
      <b/>
      <sz val="13"/>
      <name val="Abadi MT Condensed Light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Abadi MT Condensed Light"/>
      <family val="2"/>
    </font>
    <font>
      <b/>
      <sz val="13"/>
      <color indexed="10"/>
      <name val="Abadi MT Condensed Light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5.5"/>
      <color indexed="12"/>
      <name val="Preeti"/>
    </font>
    <font>
      <b/>
      <sz val="13"/>
      <name val="Abadi MT Condensed Light"/>
    </font>
    <font>
      <sz val="13"/>
      <name val="Abadi MT Condensed Light"/>
    </font>
    <font>
      <sz val="13"/>
      <color indexed="12"/>
      <name val="Abadi MT Condensed Light"/>
    </font>
    <font>
      <b/>
      <sz val="13"/>
      <color indexed="40"/>
      <name val="Abadi MT Condensed Light"/>
      <family val="2"/>
    </font>
    <font>
      <sz val="13"/>
      <color indexed="40"/>
      <name val="Abadi MT Condensed Light"/>
      <family val="2"/>
    </font>
    <font>
      <sz val="10"/>
      <color indexed="40"/>
      <name val="Arial"/>
      <family val="2"/>
    </font>
    <font>
      <sz val="12"/>
      <name val="Preeti"/>
    </font>
    <font>
      <b/>
      <sz val="10"/>
      <name val="Optima"/>
      <family val="2"/>
    </font>
    <font>
      <sz val="11"/>
      <name val="Optima"/>
      <family val="2"/>
    </font>
    <font>
      <b/>
      <u/>
      <sz val="10"/>
      <name val="Optima"/>
      <family val="2"/>
    </font>
    <font>
      <b/>
      <sz val="11"/>
      <name val="Optima"/>
    </font>
    <font>
      <b/>
      <sz val="10"/>
      <color indexed="8"/>
      <name val="Optima"/>
      <family val="2"/>
    </font>
    <font>
      <b/>
      <sz val="11"/>
      <name val="Optima"/>
      <family val="2"/>
    </font>
    <font>
      <sz val="8"/>
      <color indexed="8"/>
      <name val="Fontasy Himali"/>
      <family val="5"/>
    </font>
    <font>
      <sz val="14"/>
      <color indexed="8"/>
      <name val="Preeti"/>
    </font>
    <font>
      <sz val="10"/>
      <color indexed="8"/>
      <name val="Calibri"/>
      <family val="2"/>
    </font>
    <font>
      <b/>
      <sz val="8"/>
      <color indexed="8"/>
      <name val="Fontasy Himali"/>
      <family val="5"/>
    </font>
    <font>
      <b/>
      <sz val="14"/>
      <color indexed="8"/>
      <name val="Preeti"/>
    </font>
    <font>
      <sz val="11"/>
      <color indexed="8"/>
      <name val="Preeti"/>
    </font>
    <font>
      <sz val="10"/>
      <color indexed="8"/>
      <name val="Preeti"/>
    </font>
    <font>
      <sz val="8"/>
      <color indexed="8"/>
      <name val="Calibri"/>
      <family val="2"/>
    </font>
    <font>
      <sz val="10"/>
      <name val="Times New Roman"/>
      <family val="1"/>
    </font>
    <font>
      <sz val="12"/>
      <color indexed="8"/>
      <name val="Preeti"/>
    </font>
    <font>
      <b/>
      <sz val="9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sz val="10"/>
      <name val="Preeti"/>
    </font>
    <font>
      <sz val="9"/>
      <color indexed="8"/>
      <name val="Calibri"/>
      <family val="2"/>
    </font>
    <font>
      <b/>
      <sz val="11"/>
      <name val="Calibri"/>
      <family val="2"/>
    </font>
    <font>
      <b/>
      <sz val="10"/>
      <color indexed="8"/>
      <name val="Calibri"/>
      <family val="2"/>
    </font>
    <font>
      <sz val="16"/>
      <name val="Preeti"/>
    </font>
    <font>
      <sz val="12"/>
      <name val="FONTASY_ HIMALI_ TT"/>
      <family val="5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b/>
      <sz val="14"/>
      <color indexed="8"/>
      <name val="Calibri"/>
      <family val="2"/>
    </font>
    <font>
      <sz val="10"/>
      <color indexed="10"/>
      <name val="Calibri"/>
      <family val="2"/>
    </font>
    <font>
      <b/>
      <sz val="10"/>
      <color indexed="8"/>
      <name val="Calibri"/>
      <family val="2"/>
    </font>
    <font>
      <b/>
      <sz val="12"/>
      <color indexed="8"/>
      <name val="Calibri"/>
      <family val="2"/>
    </font>
    <font>
      <sz val="9"/>
      <color indexed="8"/>
      <name val="Fontasy Himali"/>
      <family val="5"/>
    </font>
    <font>
      <sz val="10"/>
      <name val="Calibri"/>
      <family val="2"/>
    </font>
    <font>
      <b/>
      <sz val="12"/>
      <color indexed="10"/>
      <name val="Calibri"/>
      <family val="2"/>
    </font>
    <font>
      <b/>
      <sz val="10"/>
      <name val="Times New Roman"/>
      <family val="1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10"/>
      <color indexed="10"/>
      <name val="Calibri"/>
      <family val="2"/>
    </font>
    <font>
      <b/>
      <sz val="10"/>
      <color indexed="8"/>
      <name val="Calibri"/>
      <family val="2"/>
    </font>
    <font>
      <sz val="10"/>
      <name val="Calibri"/>
      <family val="2"/>
    </font>
    <font>
      <b/>
      <sz val="10"/>
      <name val="Optima"/>
    </font>
    <font>
      <sz val="10"/>
      <color indexed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5.5"/>
      <color indexed="8"/>
      <name val="Preeti"/>
    </font>
    <font>
      <sz val="15.5"/>
      <color indexed="8"/>
      <name val="Cambria"/>
      <family val="1"/>
    </font>
    <font>
      <b/>
      <sz val="11"/>
      <color indexed="8"/>
      <name val="Preeti"/>
    </font>
    <font>
      <sz val="13.5"/>
      <color indexed="8"/>
      <name val="Preeti"/>
    </font>
    <font>
      <b/>
      <sz val="11"/>
      <color indexed="8"/>
      <name val="Arial"/>
      <family val="2"/>
    </font>
    <font>
      <sz val="11"/>
      <name val="Fontasy Himali"/>
      <family val="5"/>
    </font>
    <font>
      <b/>
      <sz val="13"/>
      <color indexed="10"/>
      <name val="Abadi MT Condensed Light"/>
    </font>
    <font>
      <sz val="13.5"/>
      <color indexed="8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10"/>
      <name val="Arial"/>
      <family val="2"/>
    </font>
    <font>
      <sz val="10"/>
      <name val="Optima"/>
    </font>
    <font>
      <sz val="11"/>
      <name val="Optima"/>
    </font>
    <font>
      <sz val="10"/>
      <name val="Abadi MT Condensed Light"/>
      <family val="2"/>
    </font>
    <font>
      <b/>
      <sz val="10"/>
      <name val="Abadi MT Condensed Light"/>
      <family val="2"/>
    </font>
    <font>
      <sz val="10"/>
      <color indexed="10"/>
      <name val="Abadi MT Condensed Light"/>
      <family val="2"/>
    </font>
    <font>
      <sz val="10"/>
      <color indexed="12"/>
      <name val="Preeti"/>
    </font>
    <font>
      <b/>
      <sz val="8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Preeti"/>
    </font>
    <font>
      <sz val="13.5"/>
      <color indexed="8"/>
      <name val="Preeti"/>
    </font>
    <font>
      <sz val="11"/>
      <color indexed="8"/>
      <name val="Fontasy Himali"/>
      <family val="5"/>
    </font>
    <font>
      <sz val="13"/>
      <color indexed="8"/>
      <name val="Preeti"/>
    </font>
    <font>
      <sz val="12.5"/>
      <color indexed="8"/>
      <name val="Preeti"/>
    </font>
    <font>
      <b/>
      <sz val="11"/>
      <color indexed="8"/>
      <name val="Fontasy Himali"/>
      <family val="5"/>
    </font>
    <font>
      <b/>
      <sz val="13.5"/>
      <color indexed="8"/>
      <name val="Preeti"/>
    </font>
    <font>
      <sz val="11"/>
      <color indexed="8"/>
      <name val="Times New Roman"/>
      <family val="1"/>
    </font>
    <font>
      <b/>
      <sz val="20"/>
      <color indexed="8"/>
      <name val="Preeti"/>
    </font>
    <font>
      <b/>
      <sz val="14"/>
      <color indexed="8"/>
      <name val="Preeti"/>
    </font>
    <font>
      <sz val="15.5"/>
      <color indexed="8"/>
      <name val="Preeti"/>
    </font>
    <font>
      <sz val="11"/>
      <color indexed="8"/>
      <name val="FONTASY_ HIMALI_ TT"/>
      <family val="5"/>
    </font>
    <font>
      <b/>
      <sz val="13"/>
      <color indexed="10"/>
      <name val="Abadi MT Condensed Light"/>
      <family val="2"/>
    </font>
    <font>
      <b/>
      <sz val="13"/>
      <color indexed="10"/>
      <name val="Abadi MT Condensed Light"/>
    </font>
    <font>
      <b/>
      <sz val="10"/>
      <color indexed="10"/>
      <name val="Arial"/>
      <family val="2"/>
    </font>
    <font>
      <sz val="13"/>
      <color indexed="10"/>
      <name val="Abadi MT Condensed Light"/>
      <family val="2"/>
    </font>
    <font>
      <sz val="10"/>
      <color indexed="8"/>
      <name val="Calibri"/>
      <family val="2"/>
    </font>
    <font>
      <sz val="10"/>
      <color indexed="10"/>
      <name val="Arial"/>
      <family val="2"/>
    </font>
    <font>
      <sz val="10"/>
      <color indexed="10"/>
      <name val="Times New Roman"/>
      <family val="1"/>
    </font>
    <font>
      <b/>
      <sz val="10"/>
      <color indexed="10"/>
      <name val="Optima"/>
      <family val="2"/>
    </font>
    <font>
      <sz val="11"/>
      <color indexed="8"/>
      <name val="Preeti"/>
    </font>
    <font>
      <b/>
      <sz val="16"/>
      <name val="Preeti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6">
    <border>
      <start/>
      <end/>
      <top/>
      <bottom/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indexed="30"/>
      </bottom>
      <diagonal/>
    </border>
    <border>
      <start/>
      <end/>
      <top/>
      <bottom style="double">
        <color indexed="52"/>
      </bottom>
      <diagonal/>
    </border>
    <border>
      <start style="thin">
        <color indexed="22"/>
      </start>
      <end style="thin">
        <color indexed="22"/>
      </end>
      <top style="thin">
        <color indexed="22"/>
      </top>
      <bottom style="thin">
        <color indexed="22"/>
      </bottom>
      <diagonal/>
    </border>
    <border>
      <start style="thin">
        <color indexed="63"/>
      </start>
      <end style="thin">
        <color indexed="63"/>
      </end>
      <top style="thin">
        <color indexed="63"/>
      </top>
      <bottom style="thin">
        <color indexed="63"/>
      </bottom>
      <diagonal/>
    </border>
    <border>
      <start/>
      <end/>
      <top style="thin">
        <color indexed="62"/>
      </top>
      <bottom style="double">
        <color indexed="62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/>
      <diagonal/>
    </border>
    <border>
      <start/>
      <end style="thin">
        <color indexed="8"/>
      </end>
      <top/>
      <bottom/>
      <diagonal/>
    </border>
    <border>
      <start style="thin">
        <color indexed="8"/>
      </start>
      <end style="thin">
        <color indexed="8"/>
      </end>
      <top/>
      <bottom/>
      <diagonal/>
    </border>
    <border>
      <start style="thin">
        <color indexed="8"/>
      </start>
      <end/>
      <top/>
      <bottom/>
      <diagonal/>
    </border>
    <border>
      <start style="thin">
        <color indexed="64"/>
      </start>
      <end/>
      <top/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thin">
        <color indexed="8"/>
      </end>
      <top/>
      <bottom style="thin">
        <color indexed="64"/>
      </bottom>
      <diagonal/>
    </border>
    <border>
      <start style="thin">
        <color indexed="8"/>
      </start>
      <end style="thin">
        <color indexed="8"/>
      </end>
      <top/>
      <bottom style="thin">
        <color indexed="64"/>
      </bottom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 style="thin">
        <color indexed="8"/>
      </end>
      <top style="thin">
        <color indexed="64"/>
      </top>
      <bottom style="thin">
        <color indexed="64"/>
      </bottom>
      <diagonal/>
    </border>
    <border>
      <start style="double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double">
        <color indexed="64"/>
      </end>
      <top/>
      <bottom style="thin">
        <color indexed="64"/>
      </bottom>
      <diagonal/>
    </border>
    <border>
      <start style="double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double">
        <color indexed="64"/>
      </start>
      <end style="thin">
        <color indexed="64"/>
      </end>
      <top/>
      <bottom/>
      <diagonal/>
    </border>
    <border>
      <start style="double">
        <color indexed="64"/>
      </start>
      <end style="thin">
        <color indexed="64"/>
      </end>
      <top style="thin">
        <color indexed="64"/>
      </top>
      <bottom style="double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double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double">
        <color indexed="64"/>
      </bottom>
      <diagonal/>
    </border>
    <border>
      <start style="double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double">
        <color indexed="64"/>
      </start>
      <end style="thin">
        <color indexed="64"/>
      </end>
      <top style="double">
        <color indexed="64"/>
      </top>
      <bottom style="thin">
        <color indexed="64"/>
      </bottom>
      <diagonal/>
    </border>
    <border>
      <start style="thin">
        <color indexed="64"/>
      </start>
      <end/>
      <top style="double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double">
        <color indexed="64"/>
      </bottom>
      <diagonal/>
    </border>
    <border>
      <start style="thin">
        <color indexed="64"/>
      </start>
      <end style="thin">
        <color indexed="64"/>
      </end>
      <top/>
      <bottom style="double">
        <color indexed="64"/>
      </bottom>
      <diagonal/>
    </border>
    <border>
      <start style="double">
        <color indexed="64"/>
      </start>
      <end style="thin">
        <color indexed="64"/>
      </end>
      <top style="double">
        <color indexed="64"/>
      </top>
      <bottom style="medium">
        <color indexed="64"/>
      </bottom>
      <diagonal/>
    </border>
    <border>
      <start style="double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double">
        <color indexed="64"/>
      </start>
      <end style="thin">
        <color indexed="64"/>
      </end>
      <top/>
      <bottom style="medium">
        <color indexed="64"/>
      </bottom>
      <diagonal/>
    </border>
    <border>
      <start style="double">
        <color indexed="64"/>
      </start>
      <end style="thin">
        <color indexed="64"/>
      </end>
      <top style="double">
        <color indexed="64"/>
      </top>
      <bottom/>
      <diagonal/>
    </border>
    <border>
      <start style="thin">
        <color indexed="64"/>
      </start>
      <end/>
      <top style="double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8"/>
      </bottom>
      <diagonal/>
    </border>
    <border>
      <start/>
      <end style="thin">
        <color indexed="64"/>
      </end>
      <top/>
      <bottom style="thin">
        <color indexed="8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double">
        <color indexed="64"/>
      </top>
      <bottom style="thin">
        <color indexed="64"/>
      </bottom>
      <diagonal/>
    </border>
    <border>
      <start style="double">
        <color indexed="8"/>
      </start>
      <end/>
      <top/>
      <bottom/>
      <diagonal/>
    </border>
    <border>
      <start style="thin">
        <color indexed="64"/>
      </start>
      <end/>
      <top/>
      <bottom style="thin">
        <color indexed="8"/>
      </bottom>
      <diagonal/>
    </border>
    <border>
      <start style="thin">
        <color indexed="64"/>
      </start>
      <end/>
      <top style="double">
        <color indexed="64"/>
      </top>
      <bottom/>
      <diagonal/>
    </border>
    <border>
      <start style="double">
        <color indexed="64"/>
      </start>
      <end style="thin">
        <color indexed="64"/>
      </end>
      <top/>
      <bottom style="double">
        <color indexed="64"/>
      </bottom>
      <diagonal/>
    </border>
    <border>
      <start style="thin">
        <color indexed="64"/>
      </start>
      <end/>
      <top/>
      <bottom style="double">
        <color indexed="64"/>
      </bottom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199" fontId="1" fillId="0" borderId="0"/>
    <xf numFmtId="199" fontId="1" fillId="0" borderId="0"/>
    <xf numFmtId="0" fontId="2" fillId="0" borderId="0"/>
    <xf numFmtId="199" fontId="1" fillId="0" borderId="0"/>
    <xf numFmtId="0" fontId="5" fillId="0" borderId="0"/>
    <xf numFmtId="0" fontId="48" fillId="0" borderId="0"/>
    <xf numFmtId="0" fontId="1" fillId="0" borderId="0"/>
    <xf numFmtId="0" fontId="1" fillId="0" borderId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76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3" fillId="24" borderId="10" xfId="0" applyNumberFormat="1" applyFont="1" applyFill="1" applyBorder="1" applyAlignment="1" applyProtection="1">
      <alignment horizontal="center"/>
    </xf>
    <xf numFmtId="1" fontId="3" fillId="24" borderId="10" xfId="0" applyNumberFormat="1" applyFont="1" applyFill="1" applyBorder="1" applyProtection="1"/>
    <xf numFmtId="41" fontId="3" fillId="24" borderId="10" xfId="0" applyNumberFormat="1" applyFont="1" applyFill="1" applyBorder="1" applyProtection="1">
      <protection locked="0"/>
    </xf>
    <xf numFmtId="0" fontId="4" fillId="25" borderId="10" xfId="0" applyNumberFormat="1" applyFont="1" applyFill="1" applyBorder="1" applyAlignment="1" applyProtection="1">
      <alignment horizontal="center"/>
    </xf>
    <xf numFmtId="2" fontId="4" fillId="25" borderId="10" xfId="0" applyNumberFormat="1" applyFont="1" applyFill="1" applyBorder="1" applyAlignment="1" applyProtection="1">
      <alignment horizontal="left" wrapText="1"/>
    </xf>
    <xf numFmtId="43" fontId="4" fillId="24" borderId="10" xfId="0" applyNumberFormat="1" applyFont="1" applyFill="1" applyBorder="1" applyProtection="1"/>
    <xf numFmtId="1" fontId="3" fillId="24" borderId="10" xfId="0" applyNumberFormat="1" applyFont="1" applyFill="1" applyBorder="1" applyAlignment="1" applyProtection="1">
      <alignment wrapText="1"/>
    </xf>
    <xf numFmtId="2" fontId="4" fillId="25" borderId="10" xfId="0" applyNumberFormat="1" applyFont="1" applyFill="1" applyBorder="1" applyAlignment="1" applyProtection="1">
      <alignment wrapText="1"/>
    </xf>
    <xf numFmtId="2" fontId="3" fillId="24" borderId="10" xfId="0" applyNumberFormat="1" applyFont="1" applyFill="1" applyBorder="1" applyAlignment="1" applyProtection="1">
      <alignment wrapText="1"/>
    </xf>
    <xf numFmtId="1" fontId="4" fillId="25" borderId="10" xfId="0" applyNumberFormat="1" applyFont="1" applyFill="1" applyBorder="1" applyAlignment="1" applyProtection="1">
      <alignment wrapText="1"/>
    </xf>
    <xf numFmtId="1" fontId="4" fillId="25" borderId="10" xfId="0" applyNumberFormat="1" applyFont="1" applyFill="1" applyBorder="1" applyProtection="1"/>
    <xf numFmtId="43" fontId="4" fillId="25" borderId="10" xfId="0" applyNumberFormat="1" applyFont="1" applyFill="1" applyBorder="1" applyAlignment="1" applyProtection="1">
      <alignment horizontal="center"/>
    </xf>
    <xf numFmtId="0" fontId="3" fillId="25" borderId="10" xfId="0" applyNumberFormat="1" applyFont="1" applyFill="1" applyBorder="1" applyAlignment="1" applyProtection="1">
      <alignment horizontal="center"/>
    </xf>
    <xf numFmtId="164" fontId="4" fillId="24" borderId="10" xfId="0" applyNumberFormat="1" applyFont="1" applyFill="1" applyBorder="1" applyProtection="1"/>
    <xf numFmtId="0" fontId="3" fillId="24" borderId="10" xfId="0" applyFont="1" applyFill="1" applyBorder="1" applyProtection="1"/>
    <xf numFmtId="164" fontId="4" fillId="25" borderId="10" xfId="0" applyNumberFormat="1" applyFont="1" applyFill="1" applyBorder="1" applyAlignment="1" applyProtection="1">
      <alignment horizontal="right"/>
    </xf>
    <xf numFmtId="3" fontId="3" fillId="24" borderId="10" xfId="0" applyNumberFormat="1" applyFont="1" applyFill="1" applyBorder="1" applyProtection="1"/>
    <xf numFmtId="0" fontId="22" fillId="0" borderId="0" xfId="0" applyFont="1"/>
    <xf numFmtId="0" fontId="24" fillId="0" borderId="0" xfId="0" applyFont="1"/>
    <xf numFmtId="0" fontId="5" fillId="0" borderId="0" xfId="0" applyFont="1"/>
    <xf numFmtId="0" fontId="22" fillId="24" borderId="10" xfId="0" applyNumberFormat="1" applyFont="1" applyFill="1" applyBorder="1" applyAlignment="1" applyProtection="1">
      <alignment horizontal="center"/>
    </xf>
    <xf numFmtId="1" fontId="22" fillId="24" borderId="10" xfId="0" applyNumberFormat="1" applyFont="1" applyFill="1" applyBorder="1" applyProtection="1"/>
    <xf numFmtId="1" fontId="22" fillId="24" borderId="10" xfId="0" applyNumberFormat="1" applyFont="1" applyFill="1" applyBorder="1" applyAlignment="1" applyProtection="1">
      <alignment wrapText="1"/>
    </xf>
    <xf numFmtId="0" fontId="4" fillId="0" borderId="10" xfId="0" applyFont="1" applyFill="1" applyBorder="1" applyAlignment="1" applyProtection="1">
      <alignment horizontal="center" vertical="center" textRotation="90" wrapText="1"/>
    </xf>
    <xf numFmtId="41" fontId="3" fillId="0" borderId="10" xfId="0" applyNumberFormat="1" applyFont="1" applyFill="1" applyBorder="1" applyProtection="1">
      <protection locked="0"/>
    </xf>
    <xf numFmtId="43" fontId="5" fillId="0" borderId="0" xfId="0" applyNumberFormat="1" applyFont="1"/>
    <xf numFmtId="41" fontId="4" fillId="0" borderId="10" xfId="0" applyNumberFormat="1" applyFont="1" applyFill="1" applyBorder="1" applyProtection="1"/>
    <xf numFmtId="0" fontId="5" fillId="0" borderId="0" xfId="0" applyFont="1" applyFill="1"/>
    <xf numFmtId="43" fontId="4" fillId="26" borderId="10" xfId="0" applyNumberFormat="1" applyFont="1" applyFill="1" applyBorder="1" applyProtection="1"/>
    <xf numFmtId="0" fontId="3" fillId="0" borderId="0" xfId="0" applyFont="1" applyFill="1"/>
    <xf numFmtId="41" fontId="22" fillId="0" borderId="10" xfId="0" applyNumberFormat="1" applyFont="1" applyFill="1" applyBorder="1" applyProtection="1">
      <protection locked="0"/>
    </xf>
    <xf numFmtId="43" fontId="4" fillId="0" borderId="10" xfId="0" applyNumberFormat="1" applyFont="1" applyFill="1" applyBorder="1" applyProtection="1"/>
    <xf numFmtId="164" fontId="4" fillId="0" borderId="10" xfId="0" applyNumberFormat="1" applyFont="1" applyFill="1" applyBorder="1" applyProtection="1"/>
    <xf numFmtId="43" fontId="4" fillId="0" borderId="10" xfId="0" applyNumberFormat="1" applyFont="1" applyFill="1" applyBorder="1" applyAlignment="1" applyProtection="1">
      <alignment horizontal="right"/>
    </xf>
    <xf numFmtId="164" fontId="4" fillId="0" borderId="10" xfId="0" applyNumberFormat="1" applyFont="1" applyFill="1" applyBorder="1" applyAlignment="1" applyProtection="1">
      <alignment horizontal="right"/>
    </xf>
    <xf numFmtId="0" fontId="24" fillId="0" borderId="0" xfId="0" applyFont="1" applyFill="1"/>
    <xf numFmtId="43" fontId="5" fillId="0" borderId="0" xfId="0" applyNumberFormat="1" applyFont="1" applyFill="1"/>
    <xf numFmtId="41" fontId="3" fillId="0" borderId="0" xfId="0" applyNumberFormat="1" applyFont="1" applyFill="1" applyBorder="1" applyProtection="1"/>
    <xf numFmtId="41" fontId="4" fillId="0" borderId="10" xfId="0" applyNumberFormat="1" applyFont="1" applyFill="1" applyBorder="1" applyAlignment="1" applyProtection="1">
      <alignment horizontal="center"/>
    </xf>
    <xf numFmtId="0" fontId="22" fillId="0" borderId="0" xfId="0" applyFont="1" applyFill="1"/>
    <xf numFmtId="41" fontId="23" fillId="0" borderId="10" xfId="0" applyNumberFormat="1" applyFont="1" applyFill="1" applyBorder="1" applyProtection="1"/>
    <xf numFmtId="0" fontId="26" fillId="0" borderId="10" xfId="0" applyFont="1" applyBorder="1" applyAlignment="1">
      <alignment horizontal="justify" vertical="top" wrapText="1"/>
    </xf>
    <xf numFmtId="41" fontId="28" fillId="0" borderId="10" xfId="0" applyNumberFormat="1" applyFont="1" applyFill="1" applyBorder="1" applyProtection="1">
      <protection locked="0"/>
    </xf>
    <xf numFmtId="41" fontId="28" fillId="24" borderId="10" xfId="0" applyNumberFormat="1" applyFont="1" applyFill="1" applyBorder="1" applyProtection="1">
      <protection locked="0"/>
    </xf>
    <xf numFmtId="41" fontId="29" fillId="0" borderId="10" xfId="0" applyNumberFormat="1" applyFont="1" applyFill="1" applyBorder="1" applyProtection="1">
      <protection locked="0"/>
    </xf>
    <xf numFmtId="41" fontId="31" fillId="24" borderId="10" xfId="0" applyNumberFormat="1" applyFont="1" applyFill="1" applyBorder="1" applyProtection="1">
      <protection locked="0"/>
    </xf>
    <xf numFmtId="41" fontId="31" fillId="0" borderId="10" xfId="0" applyNumberFormat="1" applyFont="1" applyFill="1" applyBorder="1" applyProtection="1">
      <protection locked="0"/>
    </xf>
    <xf numFmtId="164" fontId="30" fillId="24" borderId="10" xfId="0" applyNumberFormat="1" applyFont="1" applyFill="1" applyBorder="1" applyAlignment="1" applyProtection="1">
      <alignment horizontal="right"/>
    </xf>
    <xf numFmtId="164" fontId="30" fillId="0" borderId="10" xfId="0" applyNumberFormat="1" applyFont="1" applyFill="1" applyBorder="1" applyAlignment="1" applyProtection="1">
      <alignment horizontal="right"/>
    </xf>
    <xf numFmtId="0" fontId="33" fillId="0" borderId="0" xfId="0" applyFont="1"/>
    <xf numFmtId="0" fontId="4" fillId="27" borderId="10" xfId="0" applyFont="1" applyFill="1" applyBorder="1" applyAlignment="1" applyProtection="1">
      <alignment horizontal="center" vertical="center" textRotation="90" wrapText="1"/>
    </xf>
    <xf numFmtId="0" fontId="26" fillId="0" borderId="10" xfId="0" applyFont="1" applyFill="1" applyBorder="1" applyAlignment="1">
      <alignment horizontal="justify" vertical="top" wrapText="1"/>
    </xf>
    <xf numFmtId="0" fontId="5" fillId="0" borderId="10" xfId="0" applyFont="1" applyBorder="1"/>
    <xf numFmtId="0" fontId="5" fillId="0" borderId="10" xfId="0" applyFont="1" applyFill="1" applyBorder="1"/>
    <xf numFmtId="0" fontId="32" fillId="0" borderId="10" xfId="0" applyFont="1" applyBorder="1"/>
    <xf numFmtId="0" fontId="32" fillId="0" borderId="10" xfId="0" applyFont="1" applyFill="1" applyBorder="1"/>
    <xf numFmtId="0" fontId="25" fillId="0" borderId="10" xfId="0" applyFont="1" applyFill="1" applyBorder="1"/>
    <xf numFmtId="43" fontId="5" fillId="0" borderId="10" xfId="0" applyNumberFormat="1" applyFont="1" applyFill="1" applyBorder="1"/>
    <xf numFmtId="43" fontId="5" fillId="0" borderId="10" xfId="0" applyNumberFormat="1" applyFont="1" applyBorder="1"/>
    <xf numFmtId="41" fontId="5" fillId="27" borderId="10" xfId="0" applyNumberFormat="1" applyFont="1" applyFill="1" applyBorder="1"/>
    <xf numFmtId="0" fontId="5" fillId="27" borderId="10" xfId="0" applyFont="1" applyFill="1" applyBorder="1"/>
    <xf numFmtId="1" fontId="5" fillId="0" borderId="10" xfId="0" applyNumberFormat="1" applyFont="1" applyBorder="1"/>
    <xf numFmtId="0" fontId="24" fillId="0" borderId="10" xfId="0" applyFont="1" applyFill="1" applyBorder="1"/>
    <xf numFmtId="41" fontId="5" fillId="0" borderId="10" xfId="0" applyNumberFormat="1" applyFont="1" applyBorder="1"/>
    <xf numFmtId="184" fontId="5" fillId="0" borderId="10" xfId="0" applyNumberFormat="1" applyFont="1" applyBorder="1"/>
    <xf numFmtId="0" fontId="24" fillId="0" borderId="10" xfId="0" applyFont="1" applyBorder="1"/>
    <xf numFmtId="0" fontId="34" fillId="0" borderId="0" xfId="43" applyFont="1" applyFill="1" applyAlignment="1" applyProtection="1">
      <alignment horizontal="center"/>
    </xf>
    <xf numFmtId="0" fontId="34" fillId="0" borderId="0" xfId="43" applyFont="1"/>
    <xf numFmtId="0" fontId="35" fillId="0" borderId="0" xfId="48" applyFont="1"/>
    <xf numFmtId="0" fontId="34" fillId="0" borderId="0" xfId="43" applyNumberFormat="1" applyFont="1" applyFill="1" applyAlignment="1" applyProtection="1">
      <alignment horizontal="center" vertical="center"/>
    </xf>
    <xf numFmtId="43" fontId="34" fillId="0" borderId="0" xfId="43" applyNumberFormat="1" applyFont="1" applyFill="1" applyAlignment="1" applyProtection="1">
      <alignment horizontal="center" vertical="center"/>
    </xf>
    <xf numFmtId="43" fontId="34" fillId="0" borderId="0" xfId="43" applyNumberFormat="1" applyFont="1"/>
    <xf numFmtId="0" fontId="34" fillId="0" borderId="0" xfId="43" applyNumberFormat="1" applyFont="1" applyFill="1" applyAlignment="1" applyProtection="1">
      <alignment horizontal="center" vertical="center" wrapText="1"/>
    </xf>
    <xf numFmtId="43" fontId="34" fillId="0" borderId="0" xfId="43" applyNumberFormat="1" applyFont="1" applyFill="1" applyAlignment="1" applyProtection="1">
      <alignment horizontal="center" vertical="center" wrapText="1"/>
    </xf>
    <xf numFmtId="0" fontId="36" fillId="0" borderId="11" xfId="43" applyNumberFormat="1" applyFont="1" applyFill="1" applyBorder="1" applyAlignment="1" applyProtection="1">
      <alignment horizontal="center" vertical="center"/>
    </xf>
    <xf numFmtId="0" fontId="36" fillId="0" borderId="0" xfId="43" applyNumberFormat="1" applyFont="1" applyFill="1" applyBorder="1" applyAlignment="1" applyProtection="1">
      <alignment horizontal="center" vertical="center"/>
    </xf>
    <xf numFmtId="0" fontId="34" fillId="0" borderId="0" xfId="43" applyFont="1" applyFill="1" applyProtection="1"/>
    <xf numFmtId="43" fontId="34" fillId="0" borderId="0" xfId="43" applyNumberFormat="1" applyFont="1" applyFill="1" applyProtection="1"/>
    <xf numFmtId="0" fontId="34" fillId="0" borderId="10" xfId="43" applyNumberFormat="1" applyFont="1" applyFill="1" applyBorder="1" applyAlignment="1" applyProtection="1">
      <alignment horizontal="center" vertical="center"/>
    </xf>
    <xf numFmtId="0" fontId="34" fillId="28" borderId="10" xfId="43" applyNumberFormat="1" applyFont="1" applyFill="1" applyBorder="1" applyAlignment="1" applyProtection="1">
      <alignment horizontal="center"/>
    </xf>
    <xf numFmtId="0" fontId="34" fillId="28" borderId="12" xfId="43" applyNumberFormat="1" applyFont="1" applyFill="1" applyBorder="1" applyProtection="1"/>
    <xf numFmtId="43" fontId="34" fillId="28" borderId="10" xfId="29" applyFont="1" applyFill="1" applyBorder="1" applyProtection="1"/>
    <xf numFmtId="43" fontId="34" fillId="28" borderId="13" xfId="29" applyFont="1" applyFill="1" applyBorder="1" applyProtection="1"/>
    <xf numFmtId="0" fontId="34" fillId="0" borderId="14" xfId="43" applyNumberFormat="1" applyFont="1" applyFill="1" applyBorder="1" applyAlignment="1" applyProtection="1">
      <alignment horizontal="center"/>
    </xf>
    <xf numFmtId="0" fontId="34" fillId="0" borderId="15" xfId="43" applyNumberFormat="1" applyFont="1" applyFill="1" applyBorder="1" applyProtection="1"/>
    <xf numFmtId="43" fontId="34" fillId="0" borderId="16" xfId="29" applyFont="1" applyFill="1" applyBorder="1" applyProtection="1">
      <protection locked="0"/>
    </xf>
    <xf numFmtId="43" fontId="34" fillId="0" borderId="17" xfId="29" applyFont="1" applyFill="1" applyBorder="1" applyProtection="1">
      <protection locked="0"/>
    </xf>
    <xf numFmtId="43" fontId="34" fillId="0" borderId="13" xfId="29" applyFont="1" applyFill="1" applyBorder="1" applyProtection="1">
      <protection locked="0"/>
    </xf>
    <xf numFmtId="43" fontId="34" fillId="0" borderId="15" xfId="29" applyFont="1" applyFill="1" applyBorder="1" applyProtection="1">
      <protection locked="0"/>
    </xf>
    <xf numFmtId="43" fontId="34" fillId="0" borderId="14" xfId="29" applyFont="1" applyFill="1" applyBorder="1" applyProtection="1">
      <protection locked="0"/>
    </xf>
    <xf numFmtId="43" fontId="34" fillId="0" borderId="18" xfId="29" applyFont="1" applyFill="1" applyBorder="1" applyProtection="1">
      <protection locked="0"/>
    </xf>
    <xf numFmtId="43" fontId="35" fillId="0" borderId="0" xfId="48" applyNumberFormat="1" applyFont="1"/>
    <xf numFmtId="0" fontId="34" fillId="0" borderId="18" xfId="43" applyNumberFormat="1" applyFont="1" applyFill="1" applyBorder="1" applyAlignment="1" applyProtection="1">
      <alignment horizontal="center"/>
    </xf>
    <xf numFmtId="0" fontId="34" fillId="0" borderId="18" xfId="43" applyNumberFormat="1" applyFont="1" applyFill="1" applyBorder="1" applyProtection="1"/>
    <xf numFmtId="0" fontId="34" fillId="0" borderId="19" xfId="43" applyNumberFormat="1" applyFont="1" applyFill="1" applyBorder="1" applyAlignment="1" applyProtection="1">
      <alignment horizontal="center"/>
    </xf>
    <xf numFmtId="43" fontId="34" fillId="0" borderId="19" xfId="29" applyFont="1" applyFill="1" applyBorder="1" applyProtection="1">
      <protection locked="0"/>
    </xf>
    <xf numFmtId="43" fontId="34" fillId="0" borderId="20" xfId="29" applyFont="1" applyFill="1" applyBorder="1" applyProtection="1">
      <protection locked="0"/>
    </xf>
    <xf numFmtId="43" fontId="34" fillId="0" borderId="21" xfId="29" applyFont="1" applyFill="1" applyBorder="1" applyProtection="1">
      <protection locked="0"/>
    </xf>
    <xf numFmtId="0" fontId="34" fillId="28" borderId="10" xfId="43" applyNumberFormat="1" applyFont="1" applyFill="1" applyBorder="1" applyProtection="1"/>
    <xf numFmtId="0" fontId="34" fillId="0" borderId="0" xfId="43" applyNumberFormat="1" applyFont="1" applyFill="1" applyBorder="1" applyAlignment="1" applyProtection="1">
      <alignment horizontal="center" vertical="center" wrapText="1" shrinkToFit="1"/>
    </xf>
    <xf numFmtId="43" fontId="35" fillId="0" borderId="0" xfId="48" applyNumberFormat="1" applyFont="1" applyBorder="1"/>
    <xf numFmtId="0" fontId="34" fillId="28" borderId="13" xfId="43" applyNumberFormat="1" applyFont="1" applyFill="1" applyBorder="1" applyAlignment="1" applyProtection="1">
      <alignment horizontal="center"/>
    </xf>
    <xf numFmtId="0" fontId="34" fillId="28" borderId="13" xfId="43" applyNumberFormat="1" applyFont="1" applyFill="1" applyBorder="1" applyProtection="1"/>
    <xf numFmtId="0" fontId="34" fillId="0" borderId="13" xfId="43" applyNumberFormat="1" applyFont="1" applyFill="1" applyBorder="1" applyAlignment="1" applyProtection="1">
      <alignment horizontal="center"/>
    </xf>
    <xf numFmtId="0" fontId="34" fillId="0" borderId="13" xfId="43" applyNumberFormat="1" applyFont="1" applyFill="1" applyBorder="1" applyProtection="1"/>
    <xf numFmtId="0" fontId="34" fillId="0" borderId="14" xfId="43" applyNumberFormat="1" applyFont="1" applyFill="1" applyBorder="1" applyProtection="1"/>
    <xf numFmtId="0" fontId="34" fillId="0" borderId="19" xfId="43" applyNumberFormat="1" applyFont="1" applyFill="1" applyBorder="1" applyProtection="1"/>
    <xf numFmtId="0" fontId="34" fillId="0" borderId="0" xfId="43" applyNumberFormat="1" applyFont="1" applyFill="1" applyBorder="1" applyProtection="1"/>
    <xf numFmtId="43" fontId="34" fillId="0" borderId="10" xfId="29" applyFont="1" applyFill="1" applyBorder="1" applyProtection="1">
      <protection locked="0"/>
    </xf>
    <xf numFmtId="0" fontId="34" fillId="0" borderId="14" xfId="43" applyFont="1" applyFill="1" applyBorder="1" applyAlignment="1" applyProtection="1">
      <alignment horizontal="center"/>
    </xf>
    <xf numFmtId="0" fontId="34" fillId="0" borderId="22" xfId="43" applyFont="1" applyFill="1" applyBorder="1" applyAlignment="1" applyProtection="1">
      <alignment horizontal="left"/>
    </xf>
    <xf numFmtId="0" fontId="34" fillId="0" borderId="19" xfId="43" applyFont="1" applyFill="1" applyBorder="1" applyAlignment="1" applyProtection="1">
      <alignment horizontal="center"/>
    </xf>
    <xf numFmtId="0" fontId="34" fillId="0" borderId="23" xfId="43" applyFont="1" applyFill="1" applyBorder="1" applyAlignment="1" applyProtection="1">
      <alignment horizontal="left"/>
    </xf>
    <xf numFmtId="1" fontId="34" fillId="0" borderId="10" xfId="43" applyNumberFormat="1" applyFont="1" applyFill="1" applyBorder="1" applyAlignment="1" applyProtection="1">
      <alignment horizontal="center"/>
    </xf>
    <xf numFmtId="2" fontId="34" fillId="0" borderId="12" xfId="43" applyNumberFormat="1" applyFont="1" applyFill="1" applyBorder="1" applyProtection="1"/>
    <xf numFmtId="0" fontId="34" fillId="0" borderId="10" xfId="43" applyNumberFormat="1" applyFont="1" applyFill="1" applyBorder="1" applyAlignment="1" applyProtection="1">
      <alignment horizontal="center"/>
    </xf>
    <xf numFmtId="0" fontId="34" fillId="0" borderId="12" xfId="43" applyNumberFormat="1" applyFont="1" applyFill="1" applyBorder="1" applyProtection="1"/>
    <xf numFmtId="43" fontId="34" fillId="29" borderId="16" xfId="29" applyFont="1" applyFill="1" applyBorder="1" applyProtection="1"/>
    <xf numFmtId="43" fontId="34" fillId="29" borderId="10" xfId="29" applyFont="1" applyFill="1" applyBorder="1" applyProtection="1"/>
    <xf numFmtId="0" fontId="34" fillId="0" borderId="24" xfId="43" applyNumberFormat="1" applyFont="1" applyFill="1" applyBorder="1" applyProtection="1"/>
    <xf numFmtId="43" fontId="34" fillId="0" borderId="24" xfId="29" applyFont="1" applyFill="1" applyBorder="1" applyProtection="1">
      <protection locked="0"/>
    </xf>
    <xf numFmtId="0" fontId="34" fillId="0" borderId="20" xfId="43" applyNumberFormat="1" applyFont="1" applyFill="1" applyBorder="1" applyProtection="1"/>
    <xf numFmtId="0" fontId="34" fillId="28" borderId="10" xfId="43" applyNumberFormat="1" applyFont="1" applyFill="1" applyBorder="1" applyAlignment="1" applyProtection="1">
      <alignment horizontal="left"/>
    </xf>
    <xf numFmtId="0" fontId="34" fillId="0" borderId="15" xfId="43" applyNumberFormat="1" applyFont="1" applyFill="1" applyBorder="1" applyAlignment="1" applyProtection="1">
      <alignment horizontal="left"/>
    </xf>
    <xf numFmtId="0" fontId="34" fillId="0" borderId="15" xfId="43" applyNumberFormat="1" applyFont="1" applyFill="1" applyBorder="1" applyAlignment="1" applyProtection="1"/>
    <xf numFmtId="0" fontId="34" fillId="0" borderId="0" xfId="43" applyNumberFormat="1" applyFont="1" applyFill="1" applyBorder="1" applyAlignment="1" applyProtection="1">
      <alignment horizontal="left"/>
    </xf>
    <xf numFmtId="0" fontId="34" fillId="0" borderId="22" xfId="43" applyFont="1" applyFill="1" applyBorder="1" applyProtection="1"/>
    <xf numFmtId="0" fontId="34" fillId="0" borderId="11" xfId="43" applyNumberFormat="1" applyFont="1" applyFill="1" applyBorder="1" applyAlignment="1" applyProtection="1">
      <alignment horizontal="left"/>
    </xf>
    <xf numFmtId="0" fontId="34" fillId="0" borderId="10" xfId="43" applyFont="1" applyFill="1" applyBorder="1" applyProtection="1"/>
    <xf numFmtId="0" fontId="34" fillId="0" borderId="10" xfId="43" applyNumberFormat="1" applyFont="1" applyFill="1" applyBorder="1" applyAlignment="1" applyProtection="1">
      <alignment horizontal="left"/>
    </xf>
    <xf numFmtId="0" fontId="34" fillId="0" borderId="0" xfId="43" applyNumberFormat="1" applyFont="1" applyFill="1" applyBorder="1" applyAlignment="1" applyProtection="1">
      <alignment horizontal="center"/>
    </xf>
    <xf numFmtId="185" fontId="34" fillId="0" borderId="0" xfId="43" applyNumberFormat="1" applyFont="1" applyFill="1" applyProtection="1"/>
    <xf numFmtId="0" fontId="37" fillId="0" borderId="0" xfId="48" applyFont="1"/>
    <xf numFmtId="175" fontId="37" fillId="0" borderId="0" xfId="48" applyNumberFormat="1" applyFont="1"/>
    <xf numFmtId="0" fontId="35" fillId="0" borderId="0" xfId="47" applyFont="1"/>
    <xf numFmtId="0" fontId="34" fillId="24" borderId="0" xfId="43" applyFont="1" applyFill="1" applyAlignment="1" applyProtection="1">
      <alignment horizontal="center"/>
    </xf>
    <xf numFmtId="0" fontId="34" fillId="24" borderId="0" xfId="43" applyFont="1" applyFill="1"/>
    <xf numFmtId="0" fontId="38" fillId="24" borderId="0" xfId="43" applyFont="1" applyFill="1"/>
    <xf numFmtId="0" fontId="34" fillId="24" borderId="0" xfId="43" applyNumberFormat="1" applyFont="1" applyFill="1" applyAlignment="1" applyProtection="1">
      <alignment horizontal="center" vertical="center"/>
    </xf>
    <xf numFmtId="0" fontId="34" fillId="24" borderId="0" xfId="43" applyNumberFormat="1" applyFont="1" applyFill="1" applyAlignment="1" applyProtection="1">
      <alignment horizontal="center" vertical="center" wrapText="1"/>
    </xf>
    <xf numFmtId="43" fontId="38" fillId="24" borderId="0" xfId="43" applyNumberFormat="1" applyFont="1" applyFill="1"/>
    <xf numFmtId="0" fontId="36" fillId="24" borderId="0" xfId="43" applyNumberFormat="1" applyFont="1" applyFill="1" applyBorder="1" applyAlignment="1" applyProtection="1">
      <alignment horizontal="center" vertical="center"/>
    </xf>
    <xf numFmtId="0" fontId="34" fillId="24" borderId="0" xfId="43" applyFont="1" applyFill="1" applyProtection="1"/>
    <xf numFmtId="0" fontId="38" fillId="24" borderId="0" xfId="43" applyFont="1" applyFill="1" applyProtection="1"/>
    <xf numFmtId="0" fontId="40" fillId="24" borderId="25" xfId="47" applyFont="1" applyFill="1" applyBorder="1" applyAlignment="1" applyProtection="1">
      <alignment horizontal="center" vertical="center" wrapText="1"/>
      <protection hidden="1"/>
    </xf>
    <xf numFmtId="0" fontId="41" fillId="24" borderId="19" xfId="47" applyFont="1" applyFill="1" applyBorder="1" applyAlignment="1" applyProtection="1">
      <alignment vertical="center" wrapText="1"/>
      <protection hidden="1"/>
    </xf>
    <xf numFmtId="1" fontId="42" fillId="24" borderId="26" xfId="47" applyNumberFormat="1" applyFont="1" applyFill="1" applyBorder="1" applyAlignment="1" applyProtection="1">
      <alignment horizontal="right" vertical="center" wrapText="1"/>
      <protection hidden="1"/>
    </xf>
    <xf numFmtId="1" fontId="1" fillId="24" borderId="10" xfId="47" applyNumberFormat="1" applyFill="1" applyBorder="1"/>
    <xf numFmtId="0" fontId="1" fillId="24" borderId="0" xfId="47" applyFill="1"/>
    <xf numFmtId="0" fontId="40" fillId="24" borderId="27" xfId="47" applyFont="1" applyFill="1" applyBorder="1" applyAlignment="1" applyProtection="1">
      <alignment horizontal="center" vertical="center" wrapText="1"/>
      <protection hidden="1"/>
    </xf>
    <xf numFmtId="0" fontId="41" fillId="24" borderId="10" xfId="47" applyFont="1" applyFill="1" applyBorder="1" applyAlignment="1" applyProtection="1">
      <alignment vertical="center" wrapText="1"/>
      <protection hidden="1"/>
    </xf>
    <xf numFmtId="0" fontId="1" fillId="24" borderId="10" xfId="47" applyFill="1" applyBorder="1"/>
    <xf numFmtId="0" fontId="43" fillId="24" borderId="27" xfId="47" applyFont="1" applyFill="1" applyBorder="1" applyAlignment="1" applyProtection="1">
      <alignment horizontal="center" vertical="center" wrapText="1"/>
      <protection hidden="1"/>
    </xf>
    <xf numFmtId="0" fontId="44" fillId="24" borderId="10" xfId="47" applyFont="1" applyFill="1" applyBorder="1" applyAlignment="1" applyProtection="1">
      <alignment vertical="center" wrapText="1"/>
      <protection hidden="1"/>
    </xf>
    <xf numFmtId="2" fontId="42" fillId="24" borderId="10" xfId="47" applyNumberFormat="1" applyFont="1" applyFill="1" applyBorder="1" applyAlignment="1" applyProtection="1">
      <alignment horizontal="right" vertical="center" wrapText="1"/>
      <protection hidden="1"/>
    </xf>
    <xf numFmtId="0" fontId="40" fillId="24" borderId="28" xfId="47" applyFont="1" applyFill="1" applyBorder="1" applyAlignment="1" applyProtection="1">
      <alignment horizontal="center" vertical="center" wrapText="1"/>
      <protection hidden="1"/>
    </xf>
    <xf numFmtId="0" fontId="40" fillId="24" borderId="29" xfId="47" applyFont="1" applyFill="1" applyBorder="1" applyAlignment="1" applyProtection="1">
      <alignment horizontal="center" vertical="center" wrapText="1"/>
      <protection hidden="1"/>
    </xf>
    <xf numFmtId="0" fontId="1" fillId="0" borderId="0" xfId="47"/>
    <xf numFmtId="0" fontId="1" fillId="24" borderId="0" xfId="47" applyFont="1" applyFill="1"/>
    <xf numFmtId="2" fontId="1" fillId="0" borderId="0" xfId="47" applyNumberFormat="1"/>
    <xf numFmtId="2" fontId="1" fillId="24" borderId="0" xfId="47" applyNumberFormat="1" applyFill="1"/>
    <xf numFmtId="2" fontId="1" fillId="24" borderId="0" xfId="47" applyNumberFormat="1" applyFont="1" applyFill="1"/>
    <xf numFmtId="0" fontId="6" fillId="24" borderId="0" xfId="47" applyFont="1" applyFill="1"/>
    <xf numFmtId="0" fontId="1" fillId="0" borderId="0" xfId="47" applyFont="1"/>
    <xf numFmtId="0" fontId="20" fillId="30" borderId="29" xfId="0" applyFont="1" applyFill="1" applyBorder="1" applyAlignment="1" applyProtection="1">
      <alignment horizontal="center" vertical="center"/>
      <protection hidden="1"/>
    </xf>
    <xf numFmtId="175" fontId="39" fillId="0" borderId="0" xfId="48" applyNumberFormat="1" applyFont="1" applyFill="1"/>
    <xf numFmtId="0" fontId="20" fillId="30" borderId="10" xfId="0" applyFont="1" applyFill="1" applyBorder="1" applyAlignment="1" applyProtection="1">
      <alignment horizontal="center" vertical="center"/>
      <protection hidden="1"/>
    </xf>
    <xf numFmtId="0" fontId="20" fillId="31" borderId="10" xfId="0" applyFont="1" applyFill="1" applyBorder="1" applyAlignment="1" applyProtection="1">
      <alignment vertical="center"/>
      <protection hidden="1"/>
    </xf>
    <xf numFmtId="43" fontId="34" fillId="24" borderId="10" xfId="29" applyFont="1" applyFill="1" applyBorder="1" applyProtection="1"/>
    <xf numFmtId="0" fontId="0" fillId="31" borderId="10" xfId="0" applyFill="1" applyBorder="1" applyAlignment="1" applyProtection="1">
      <alignment vertical="center"/>
      <protection hidden="1"/>
    </xf>
    <xf numFmtId="0" fontId="0" fillId="31" borderId="10" xfId="0" applyFill="1" applyBorder="1" applyAlignment="1" applyProtection="1">
      <alignment horizontal="left" vertical="center" indent="2"/>
      <protection hidden="1"/>
    </xf>
    <xf numFmtId="0" fontId="0" fillId="31" borderId="10" xfId="0" applyFill="1" applyBorder="1" applyAlignment="1" applyProtection="1">
      <alignment horizontal="left" vertical="center" indent="7"/>
      <protection hidden="1"/>
    </xf>
    <xf numFmtId="0" fontId="0" fillId="31" borderId="10" xfId="0" applyFill="1" applyBorder="1" applyAlignment="1" applyProtection="1">
      <alignment horizontal="left" vertical="center" indent="4"/>
      <protection hidden="1"/>
    </xf>
    <xf numFmtId="0" fontId="20" fillId="31" borderId="19" xfId="0" applyFont="1" applyFill="1" applyBorder="1" applyAlignment="1" applyProtection="1">
      <alignment vertical="center"/>
      <protection hidden="1"/>
    </xf>
    <xf numFmtId="0" fontId="0" fillId="31" borderId="10" xfId="0" applyFill="1" applyBorder="1" applyAlignment="1" applyProtection="1">
      <alignment horizontal="left" vertical="center" indent="3"/>
      <protection hidden="1"/>
    </xf>
    <xf numFmtId="0" fontId="1" fillId="31" borderId="10" xfId="0" applyFont="1" applyFill="1" applyBorder="1" applyAlignment="1" applyProtection="1">
      <alignment vertical="center"/>
      <protection hidden="1"/>
    </xf>
    <xf numFmtId="0" fontId="0" fillId="31" borderId="10" xfId="0" applyFill="1" applyBorder="1" applyAlignment="1" applyProtection="1">
      <alignment horizontal="left" vertical="center" indent="1"/>
      <protection hidden="1"/>
    </xf>
    <xf numFmtId="0" fontId="0" fillId="31" borderId="10" xfId="0" applyFill="1" applyBorder="1" applyAlignment="1" applyProtection="1">
      <alignment horizontal="left" vertical="center"/>
      <protection hidden="1"/>
    </xf>
    <xf numFmtId="0" fontId="0" fillId="31" borderId="30" xfId="0" applyFill="1" applyBorder="1" applyAlignment="1" applyProtection="1">
      <alignment vertical="center"/>
      <protection hidden="1"/>
    </xf>
    <xf numFmtId="0" fontId="20" fillId="32" borderId="31" xfId="0" applyFont="1" applyFill="1" applyBorder="1" applyAlignment="1" applyProtection="1">
      <alignment horizontal="center" vertical="center"/>
      <protection hidden="1"/>
    </xf>
    <xf numFmtId="0" fontId="35" fillId="32" borderId="0" xfId="48" applyFont="1" applyFill="1"/>
    <xf numFmtId="2" fontId="35" fillId="0" borderId="0" xfId="48" applyNumberFormat="1" applyFont="1"/>
    <xf numFmtId="0" fontId="20" fillId="32" borderId="10" xfId="0" applyFont="1" applyFill="1" applyBorder="1" applyAlignment="1" applyProtection="1">
      <alignment horizontal="center" vertical="center"/>
      <protection hidden="1"/>
    </xf>
    <xf numFmtId="43" fontId="34" fillId="32" borderId="10" xfId="29" applyFont="1" applyFill="1" applyBorder="1" applyProtection="1"/>
    <xf numFmtId="2" fontId="34" fillId="32" borderId="10" xfId="29" applyNumberFormat="1" applyFont="1" applyFill="1" applyBorder="1" applyProtection="1"/>
    <xf numFmtId="2" fontId="39" fillId="0" borderId="0" xfId="48" applyNumberFormat="1" applyFont="1" applyFill="1"/>
    <xf numFmtId="2" fontId="35" fillId="32" borderId="0" xfId="48" applyNumberFormat="1" applyFont="1" applyFill="1"/>
    <xf numFmtId="2" fontId="42" fillId="24" borderId="26" xfId="47" applyNumberFormat="1" applyFont="1" applyFill="1" applyBorder="1" applyAlignment="1" applyProtection="1">
      <alignment horizontal="right" vertical="center" wrapText="1"/>
      <protection hidden="1"/>
    </xf>
    <xf numFmtId="0" fontId="49" fillId="24" borderId="32" xfId="47" applyFont="1" applyFill="1" applyBorder="1" applyAlignment="1" applyProtection="1">
      <alignment vertical="center" wrapText="1"/>
      <protection hidden="1"/>
    </xf>
    <xf numFmtId="1" fontId="1" fillId="24" borderId="0" xfId="47" applyNumberFormat="1" applyFill="1"/>
    <xf numFmtId="0" fontId="53" fillId="0" borderId="10" xfId="0" applyFont="1" applyBorder="1"/>
    <xf numFmtId="0" fontId="53" fillId="0" borderId="0" xfId="0" applyFont="1"/>
    <xf numFmtId="2" fontId="5" fillId="27" borderId="10" xfId="0" applyNumberFormat="1" applyFont="1" applyFill="1" applyBorder="1"/>
    <xf numFmtId="0" fontId="0" fillId="31" borderId="25" xfId="0" applyFont="1" applyFill="1" applyBorder="1" applyAlignment="1" applyProtection="1">
      <alignment horizontal="center"/>
      <protection hidden="1"/>
    </xf>
    <xf numFmtId="0" fontId="0" fillId="31" borderId="27" xfId="0" applyFont="1" applyFill="1" applyBorder="1" applyAlignment="1" applyProtection="1">
      <alignment horizontal="center"/>
      <protection hidden="1"/>
    </xf>
    <xf numFmtId="0" fontId="0" fillId="31" borderId="33" xfId="0" applyFont="1" applyFill="1" applyBorder="1" applyAlignment="1" applyProtection="1">
      <alignment horizontal="center"/>
      <protection hidden="1"/>
    </xf>
    <xf numFmtId="0" fontId="0" fillId="31" borderId="19" xfId="0" applyFont="1" applyFill="1" applyBorder="1" applyAlignment="1" applyProtection="1">
      <alignment horizontal="center" vertical="top"/>
      <protection hidden="1"/>
    </xf>
    <xf numFmtId="0" fontId="0" fillId="31" borderId="34" xfId="0" applyFont="1" applyFill="1" applyBorder="1" applyProtection="1">
      <protection hidden="1"/>
    </xf>
    <xf numFmtId="0" fontId="0" fillId="31" borderId="10" xfId="0" applyFont="1" applyFill="1" applyBorder="1" applyAlignment="1" applyProtection="1">
      <alignment horizontal="center" vertical="top"/>
      <protection hidden="1"/>
    </xf>
    <xf numFmtId="0" fontId="0" fillId="31" borderId="35" xfId="0" applyFont="1" applyFill="1" applyBorder="1" applyAlignment="1" applyProtection="1">
      <alignment horizontal="left"/>
      <protection hidden="1"/>
    </xf>
    <xf numFmtId="0" fontId="0" fillId="33" borderId="0" xfId="0" applyFont="1" applyFill="1" applyBorder="1" applyProtection="1">
      <protection hidden="1"/>
    </xf>
    <xf numFmtId="0" fontId="61" fillId="33" borderId="0" xfId="0" applyFont="1" applyFill="1" applyBorder="1" applyAlignment="1" applyProtection="1">
      <alignment horizontal="center"/>
      <protection hidden="1"/>
    </xf>
    <xf numFmtId="0" fontId="61" fillId="33" borderId="0" xfId="0" applyFont="1" applyFill="1" applyBorder="1" applyProtection="1">
      <protection hidden="1"/>
    </xf>
    <xf numFmtId="0" fontId="59" fillId="33" borderId="0" xfId="0" applyFont="1" applyFill="1" applyBorder="1" applyAlignment="1" applyProtection="1">
      <alignment horizontal="center" wrapText="1"/>
      <protection hidden="1"/>
    </xf>
    <xf numFmtId="0" fontId="59" fillId="31" borderId="10" xfId="0" applyFont="1" applyFill="1" applyBorder="1" applyAlignment="1" applyProtection="1">
      <alignment horizontal="center"/>
      <protection hidden="1"/>
    </xf>
    <xf numFmtId="0" fontId="59" fillId="33" borderId="0" xfId="0" applyFont="1" applyFill="1" applyBorder="1" applyProtection="1">
      <protection hidden="1"/>
    </xf>
    <xf numFmtId="0" fontId="59" fillId="33" borderId="0" xfId="0" applyFont="1" applyFill="1" applyBorder="1" applyAlignment="1" applyProtection="1">
      <alignment horizontal="center"/>
      <protection hidden="1"/>
    </xf>
    <xf numFmtId="0" fontId="0" fillId="31" borderId="36" xfId="0" applyFont="1" applyFill="1" applyBorder="1" applyAlignment="1" applyProtection="1">
      <alignment horizontal="center"/>
      <protection hidden="1"/>
    </xf>
    <xf numFmtId="0" fontId="0" fillId="31" borderId="29" xfId="0" applyFont="1" applyFill="1" applyBorder="1" applyAlignment="1" applyProtection="1">
      <alignment horizontal="center"/>
      <protection hidden="1"/>
    </xf>
    <xf numFmtId="0" fontId="0" fillId="31" borderId="37" xfId="0" applyFont="1" applyFill="1" applyBorder="1" applyAlignment="1" applyProtection="1">
      <alignment horizontal="left"/>
      <protection hidden="1"/>
    </xf>
    <xf numFmtId="0" fontId="0" fillId="31" borderId="35" xfId="0" applyFill="1" applyBorder="1" applyAlignment="1" applyProtection="1">
      <alignment horizontal="left"/>
      <protection hidden="1"/>
    </xf>
    <xf numFmtId="0" fontId="0" fillId="31" borderId="38" xfId="0" applyFont="1" applyFill="1" applyBorder="1" applyAlignment="1" applyProtection="1">
      <alignment horizontal="left"/>
      <protection hidden="1"/>
    </xf>
    <xf numFmtId="2" fontId="0" fillId="0" borderId="0" xfId="0" applyNumberFormat="1"/>
    <xf numFmtId="0" fontId="64" fillId="31" borderId="39" xfId="0" applyFont="1" applyFill="1" applyBorder="1" applyAlignment="1" applyProtection="1">
      <alignment horizontal="center"/>
      <protection hidden="1"/>
    </xf>
    <xf numFmtId="0" fontId="64" fillId="31" borderId="30" xfId="0" applyFont="1" applyFill="1" applyBorder="1" applyAlignment="1" applyProtection="1">
      <alignment horizontal="center"/>
      <protection hidden="1"/>
    </xf>
    <xf numFmtId="0" fontId="64" fillId="31" borderId="39" xfId="0" applyFont="1" applyFill="1" applyBorder="1" applyProtection="1">
      <protection hidden="1"/>
    </xf>
    <xf numFmtId="0" fontId="1" fillId="31" borderId="27" xfId="0" applyFont="1" applyFill="1" applyBorder="1" applyAlignment="1" applyProtection="1">
      <alignment horizontal="left" vertical="center"/>
      <protection hidden="1"/>
    </xf>
    <xf numFmtId="0" fontId="20" fillId="31" borderId="27" xfId="0" applyFont="1" applyFill="1" applyBorder="1" applyAlignment="1" applyProtection="1">
      <alignment horizontal="left" vertical="center"/>
      <protection hidden="1"/>
    </xf>
    <xf numFmtId="0" fontId="1" fillId="31" borderId="25" xfId="0" applyFont="1" applyFill="1" applyBorder="1" applyAlignment="1" applyProtection="1">
      <alignment horizontal="left" vertical="center"/>
      <protection hidden="1"/>
    </xf>
    <xf numFmtId="0" fontId="20" fillId="31" borderId="29" xfId="0" applyFont="1" applyFill="1" applyBorder="1" applyAlignment="1" applyProtection="1">
      <alignment horizontal="center" vertical="center"/>
      <protection hidden="1"/>
    </xf>
    <xf numFmtId="0" fontId="55" fillId="34" borderId="40" xfId="0" applyFont="1" applyFill="1" applyBorder="1" applyAlignment="1" applyProtection="1">
      <alignment horizontal="center" vertical="center"/>
      <protection hidden="1"/>
    </xf>
    <xf numFmtId="0" fontId="20" fillId="33" borderId="41" xfId="0" applyFont="1" applyFill="1" applyBorder="1" applyAlignment="1" applyProtection="1">
      <alignment horizontal="left" vertical="center"/>
      <protection hidden="1"/>
    </xf>
    <xf numFmtId="0" fontId="0" fillId="31" borderId="25" xfId="0" applyFont="1" applyFill="1" applyBorder="1" applyAlignment="1" applyProtection="1">
      <alignment vertical="center"/>
      <protection hidden="1"/>
    </xf>
    <xf numFmtId="0" fontId="0" fillId="31" borderId="27" xfId="0" applyFont="1" applyFill="1" applyBorder="1" applyAlignment="1" applyProtection="1">
      <alignment vertical="center"/>
      <protection hidden="1"/>
    </xf>
    <xf numFmtId="0" fontId="0" fillId="31" borderId="33" xfId="0" applyFont="1" applyFill="1" applyBorder="1" applyAlignment="1" applyProtection="1">
      <alignment vertical="center"/>
      <protection hidden="1"/>
    </xf>
    <xf numFmtId="0" fontId="20" fillId="33" borderId="42" xfId="0" applyFont="1" applyFill="1" applyBorder="1" applyAlignment="1" applyProtection="1">
      <alignment horizontal="left" vertical="center"/>
      <protection hidden="1"/>
    </xf>
    <xf numFmtId="0" fontId="20" fillId="33" borderId="27" xfId="0" applyFont="1" applyFill="1" applyBorder="1" applyAlignment="1" applyProtection="1">
      <alignment horizontal="center" vertical="center"/>
      <protection hidden="1"/>
    </xf>
    <xf numFmtId="0" fontId="20" fillId="31" borderId="27" xfId="0" applyFont="1" applyFill="1" applyBorder="1" applyAlignment="1" applyProtection="1">
      <alignment horizontal="center" vertical="center"/>
      <protection hidden="1"/>
    </xf>
    <xf numFmtId="0" fontId="0" fillId="31" borderId="27" xfId="0" applyFont="1" applyFill="1" applyBorder="1" applyAlignment="1" applyProtection="1">
      <alignment horizontal="right" vertical="center"/>
      <protection hidden="1"/>
    </xf>
    <xf numFmtId="0" fontId="20" fillId="33" borderId="33" xfId="0" applyFont="1" applyFill="1" applyBorder="1" applyAlignment="1" applyProtection="1">
      <alignment horizontal="center" vertical="center"/>
      <protection hidden="1"/>
    </xf>
    <xf numFmtId="0" fontId="20" fillId="33" borderId="41" xfId="0" applyFont="1" applyFill="1" applyBorder="1" applyAlignment="1" applyProtection="1">
      <alignment horizontal="center" vertical="center"/>
      <protection hidden="1"/>
    </xf>
    <xf numFmtId="0" fontId="0" fillId="31" borderId="29" xfId="0" applyFont="1" applyFill="1" applyBorder="1" applyAlignment="1" applyProtection="1">
      <alignment vertical="center"/>
      <protection hidden="1"/>
    </xf>
    <xf numFmtId="0" fontId="64" fillId="35" borderId="43" xfId="0" applyFont="1" applyFill="1" applyBorder="1" applyAlignment="1" applyProtection="1">
      <alignment horizontal="center" vertical="center"/>
      <protection hidden="1"/>
    </xf>
    <xf numFmtId="2" fontId="60" fillId="31" borderId="39" xfId="0" applyNumberFormat="1" applyFont="1" applyFill="1" applyBorder="1" applyProtection="1">
      <protection hidden="1"/>
    </xf>
    <xf numFmtId="0" fontId="25" fillId="0" borderId="0" xfId="0" applyFont="1"/>
    <xf numFmtId="1" fontId="24" fillId="0" borderId="10" xfId="0" applyNumberFormat="1" applyFont="1" applyBorder="1"/>
    <xf numFmtId="0" fontId="22" fillId="0" borderId="0" xfId="0" applyFont="1" applyAlignment="1">
      <alignment readingOrder="1"/>
    </xf>
    <xf numFmtId="0" fontId="5" fillId="0" borderId="10" xfId="43" applyFont="1" applyBorder="1"/>
    <xf numFmtId="0" fontId="57" fillId="0" borderId="10" xfId="48" applyFont="1" applyBorder="1"/>
    <xf numFmtId="0" fontId="5" fillId="0" borderId="0" xfId="43" applyFont="1"/>
    <xf numFmtId="1" fontId="58" fillId="0" borderId="10" xfId="43" applyNumberFormat="1" applyFont="1" applyBorder="1"/>
    <xf numFmtId="1" fontId="35" fillId="0" borderId="0" xfId="48" applyNumberFormat="1" applyFont="1"/>
    <xf numFmtId="0" fontId="0" fillId="0" borderId="0" xfId="0" applyFill="1"/>
    <xf numFmtId="2" fontId="60" fillId="31" borderId="30" xfId="0" applyNumberFormat="1" applyFont="1" applyFill="1" applyBorder="1" applyProtection="1">
      <protection hidden="1"/>
    </xf>
    <xf numFmtId="0" fontId="0" fillId="0" borderId="10" xfId="0" applyBorder="1"/>
    <xf numFmtId="164" fontId="4" fillId="0" borderId="14" xfId="0" applyNumberFormat="1" applyFont="1" applyFill="1" applyBorder="1" applyProtection="1"/>
    <xf numFmtId="190" fontId="4" fillId="0" borderId="14" xfId="0" applyNumberFormat="1" applyFont="1" applyFill="1" applyBorder="1" applyProtection="1"/>
    <xf numFmtId="164" fontId="4" fillId="24" borderId="14" xfId="0" applyNumberFormat="1" applyFont="1" applyFill="1" applyBorder="1" applyProtection="1"/>
    <xf numFmtId="0" fontId="34" fillId="0" borderId="10" xfId="43" applyNumberFormat="1" applyFont="1" applyFill="1" applyBorder="1" applyAlignment="1" applyProtection="1">
      <alignment horizontal="center" vertical="center" wrapText="1" shrinkToFit="1"/>
    </xf>
    <xf numFmtId="0" fontId="34" fillId="24" borderId="10" xfId="43" applyNumberFormat="1" applyFont="1" applyFill="1" applyBorder="1" applyAlignment="1" applyProtection="1">
      <alignment horizontal="center" vertical="center" wrapText="1" shrinkToFit="1"/>
    </xf>
    <xf numFmtId="0" fontId="40" fillId="24" borderId="10" xfId="47" applyFont="1" applyFill="1" applyBorder="1" applyAlignment="1" applyProtection="1">
      <alignment horizontal="center" vertical="center" wrapText="1"/>
      <protection hidden="1"/>
    </xf>
    <xf numFmtId="1" fontId="42" fillId="24" borderId="10" xfId="47" applyNumberFormat="1" applyFont="1" applyFill="1" applyBorder="1" applyAlignment="1" applyProtection="1">
      <alignment horizontal="center" vertical="center" wrapText="1"/>
      <protection hidden="1"/>
    </xf>
    <xf numFmtId="0" fontId="43" fillId="24" borderId="10" xfId="47" applyFont="1" applyFill="1" applyBorder="1" applyAlignment="1" applyProtection="1">
      <alignment horizontal="center" vertical="center" wrapText="1"/>
      <protection hidden="1"/>
    </xf>
    <xf numFmtId="0" fontId="35" fillId="0" borderId="10" xfId="47" applyFont="1" applyBorder="1"/>
    <xf numFmtId="1" fontId="1" fillId="0" borderId="10" xfId="47" applyNumberFormat="1" applyBorder="1" applyAlignment="1">
      <alignment horizontal="center"/>
    </xf>
    <xf numFmtId="0" fontId="55" fillId="34" borderId="44" xfId="0" applyFont="1" applyFill="1" applyBorder="1" applyAlignment="1" applyProtection="1">
      <alignment horizontal="center" vertical="center" wrapText="1"/>
      <protection hidden="1"/>
    </xf>
    <xf numFmtId="0" fontId="34" fillId="0" borderId="13" xfId="43" applyNumberFormat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horizontal="left" vertical="center" indent="7"/>
      <protection hidden="1"/>
    </xf>
    <xf numFmtId="0" fontId="0" fillId="0" borderId="0" xfId="0" applyFill="1" applyBorder="1" applyAlignment="1" applyProtection="1">
      <alignment horizontal="left" vertical="center" indent="4"/>
      <protection hidden="1"/>
    </xf>
    <xf numFmtId="0" fontId="0" fillId="0" borderId="0" xfId="0" applyFill="1" applyBorder="1" applyAlignment="1" applyProtection="1">
      <alignment horizontal="left" vertical="center" indent="2"/>
      <protection hidden="1"/>
    </xf>
    <xf numFmtId="43" fontId="34" fillId="29" borderId="17" xfId="29" applyFont="1" applyFill="1" applyBorder="1" applyProtection="1"/>
    <xf numFmtId="2" fontId="73" fillId="31" borderId="39" xfId="0" applyNumberFormat="1" applyFont="1" applyFill="1" applyBorder="1" applyProtection="1">
      <protection hidden="1"/>
    </xf>
    <xf numFmtId="2" fontId="73" fillId="31" borderId="30" xfId="0" applyNumberFormat="1" applyFont="1" applyFill="1" applyBorder="1" applyProtection="1">
      <protection hidden="1"/>
    </xf>
    <xf numFmtId="2" fontId="42" fillId="31" borderId="39" xfId="0" applyNumberFormat="1" applyFont="1" applyFill="1" applyBorder="1" applyProtection="1">
      <protection hidden="1"/>
    </xf>
    <xf numFmtId="2" fontId="42" fillId="31" borderId="30" xfId="0" applyNumberFormat="1" applyFont="1" applyFill="1" applyBorder="1" applyProtection="1">
      <protection hidden="1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Border="1"/>
    <xf numFmtId="0" fontId="25" fillId="0" borderId="0" xfId="0" applyFont="1" applyAlignment="1">
      <alignment horizontal="center"/>
    </xf>
    <xf numFmtId="2" fontId="34" fillId="0" borderId="0" xfId="43" applyNumberFormat="1" applyFont="1"/>
    <xf numFmtId="0" fontId="34" fillId="0" borderId="0" xfId="43" applyNumberFormat="1" applyFont="1" applyFill="1" applyAlignment="1" applyProtection="1">
      <alignment horizontal="left" vertical="center" wrapText="1"/>
    </xf>
    <xf numFmtId="0" fontId="0" fillId="0" borderId="11" xfId="0" applyBorder="1" applyAlignment="1">
      <alignment wrapText="1"/>
    </xf>
    <xf numFmtId="43" fontId="35" fillId="0" borderId="10" xfId="28" applyFont="1" applyBorder="1"/>
    <xf numFmtId="43" fontId="39" fillId="0" borderId="10" xfId="28" applyFont="1" applyBorder="1"/>
    <xf numFmtId="2" fontId="39" fillId="0" borderId="10" xfId="48" applyNumberFormat="1" applyFont="1" applyBorder="1"/>
    <xf numFmtId="2" fontId="24" fillId="0" borderId="0" xfId="0" applyNumberFormat="1" applyFont="1"/>
    <xf numFmtId="0" fontId="78" fillId="0" borderId="10" xfId="0" applyFont="1" applyBorder="1" applyAlignment="1">
      <alignment horizontal="justify" vertical="top" wrapText="1"/>
    </xf>
    <xf numFmtId="164" fontId="5" fillId="27" borderId="10" xfId="0" applyNumberFormat="1" applyFont="1" applyFill="1" applyBorder="1"/>
    <xf numFmtId="0" fontId="2" fillId="0" borderId="0" xfId="0" applyFont="1"/>
    <xf numFmtId="43" fontId="48" fillId="33" borderId="0" xfId="30" applyFont="1" applyFill="1" applyBorder="1" applyProtection="1">
      <protection hidden="1"/>
    </xf>
    <xf numFmtId="43" fontId="48" fillId="0" borderId="0" xfId="30" applyFont="1" applyFill="1" applyBorder="1" applyProtection="1">
      <protection locked="0"/>
    </xf>
    <xf numFmtId="0" fontId="35" fillId="0" borderId="0" xfId="48" applyFont="1" applyBorder="1"/>
    <xf numFmtId="2" fontId="50" fillId="33" borderId="0" xfId="31" applyNumberFormat="1" applyFont="1" applyFill="1" applyBorder="1" applyProtection="1">
      <protection hidden="1"/>
    </xf>
    <xf numFmtId="43" fontId="66" fillId="33" borderId="0" xfId="30" applyFont="1" applyFill="1" applyBorder="1" applyProtection="1">
      <protection hidden="1"/>
    </xf>
    <xf numFmtId="43" fontId="66" fillId="0" borderId="0" xfId="30" applyFont="1" applyFill="1" applyBorder="1" applyProtection="1">
      <protection hidden="1"/>
    </xf>
    <xf numFmtId="0" fontId="2" fillId="0" borderId="10" xfId="0" applyFont="1" applyBorder="1"/>
    <xf numFmtId="0" fontId="99" fillId="0" borderId="0" xfId="0" applyFont="1"/>
    <xf numFmtId="0" fontId="100" fillId="0" borderId="0" xfId="0" applyFont="1"/>
    <xf numFmtId="41" fontId="87" fillId="0" borderId="10" xfId="0" applyNumberFormat="1" applyFont="1" applyFill="1" applyBorder="1" applyProtection="1">
      <protection locked="0"/>
    </xf>
    <xf numFmtId="0" fontId="3" fillId="0" borderId="10" xfId="0" applyNumberFormat="1" applyFont="1" applyFill="1" applyBorder="1" applyAlignment="1" applyProtection="1">
      <alignment horizontal="center"/>
    </xf>
    <xf numFmtId="1" fontId="3" fillId="0" borderId="10" xfId="0" applyNumberFormat="1" applyFont="1" applyFill="1" applyBorder="1" applyProtection="1"/>
    <xf numFmtId="0" fontId="3" fillId="0" borderId="10" xfId="0" applyFont="1" applyFill="1" applyBorder="1" applyProtection="1"/>
    <xf numFmtId="0" fontId="99" fillId="24" borderId="0" xfId="0" applyFont="1" applyFill="1"/>
    <xf numFmtId="0" fontId="100" fillId="24" borderId="0" xfId="0" applyFont="1" applyFill="1"/>
    <xf numFmtId="0" fontId="101" fillId="24" borderId="0" xfId="0" applyFont="1" applyFill="1" applyBorder="1" applyAlignment="1">
      <alignment horizontal="center" wrapText="1"/>
    </xf>
    <xf numFmtId="0" fontId="99" fillId="24" borderId="0" xfId="0" applyFont="1" applyFill="1" applyBorder="1"/>
    <xf numFmtId="0" fontId="101" fillId="24" borderId="45" xfId="0" applyFont="1" applyFill="1" applyBorder="1" applyAlignment="1">
      <alignment horizontal="center" wrapText="1"/>
    </xf>
    <xf numFmtId="0" fontId="101" fillId="24" borderId="22" xfId="0" applyFont="1" applyFill="1" applyBorder="1" applyAlignment="1">
      <alignment horizontal="center" wrapText="1"/>
    </xf>
    <xf numFmtId="0" fontId="101" fillId="24" borderId="23" xfId="0" applyFont="1" applyFill="1" applyBorder="1" applyAlignment="1">
      <alignment horizontal="center" wrapText="1"/>
    </xf>
    <xf numFmtId="0" fontId="102" fillId="24" borderId="46" xfId="0" applyFont="1" applyFill="1" applyBorder="1" applyAlignment="1">
      <alignment horizontal="left" wrapText="1" indent="1"/>
    </xf>
    <xf numFmtId="1" fontId="103" fillId="24" borderId="23" xfId="0" applyNumberFormat="1" applyFont="1" applyFill="1" applyBorder="1" applyAlignment="1">
      <alignment horizontal="right" wrapText="1"/>
    </xf>
    <xf numFmtId="43" fontId="103" fillId="24" borderId="23" xfId="0" applyNumberFormat="1" applyFont="1" applyFill="1" applyBorder="1" applyAlignment="1">
      <alignment horizontal="right" wrapText="1"/>
    </xf>
    <xf numFmtId="164" fontId="103" fillId="24" borderId="23" xfId="0" applyNumberFormat="1" applyFont="1" applyFill="1" applyBorder="1" applyAlignment="1">
      <alignment horizontal="right" wrapText="1"/>
    </xf>
    <xf numFmtId="0" fontId="104" fillId="24" borderId="46" xfId="0" applyFont="1" applyFill="1" applyBorder="1" applyAlignment="1">
      <alignment horizontal="left" wrapText="1" indent="1"/>
    </xf>
    <xf numFmtId="0" fontId="105" fillId="24" borderId="19" xfId="0" applyFont="1" applyFill="1" applyBorder="1" applyAlignment="1">
      <alignment horizontal="right" wrapText="1"/>
    </xf>
    <xf numFmtId="2" fontId="106" fillId="24" borderId="23" xfId="0" applyNumberFormat="1" applyFont="1" applyFill="1" applyBorder="1" applyAlignment="1">
      <alignment horizontal="right" wrapText="1"/>
    </xf>
    <xf numFmtId="0" fontId="102" fillId="24" borderId="19" xfId="0" applyFont="1" applyFill="1" applyBorder="1" applyAlignment="1">
      <alignment horizontal="right" wrapText="1"/>
    </xf>
    <xf numFmtId="0" fontId="102" fillId="24" borderId="19" xfId="0" applyFont="1" applyFill="1" applyBorder="1" applyAlignment="1">
      <alignment wrapText="1"/>
    </xf>
    <xf numFmtId="41" fontId="103" fillId="24" borderId="23" xfId="0" applyNumberFormat="1" applyFont="1" applyFill="1" applyBorder="1" applyAlignment="1">
      <alignment horizontal="right" wrapText="1"/>
    </xf>
    <xf numFmtId="0" fontId="107" fillId="24" borderId="19" xfId="0" applyFont="1" applyFill="1" applyBorder="1" applyAlignment="1">
      <alignment wrapText="1"/>
    </xf>
    <xf numFmtId="41" fontId="106" fillId="24" borderId="23" xfId="0" applyNumberFormat="1" applyFont="1" applyFill="1" applyBorder="1" applyAlignment="1">
      <alignment horizontal="right" wrapText="1"/>
    </xf>
    <xf numFmtId="1" fontId="106" fillId="24" borderId="23" xfId="0" applyNumberFormat="1" applyFont="1" applyFill="1" applyBorder="1" applyAlignment="1">
      <alignment horizontal="right" wrapText="1"/>
    </xf>
    <xf numFmtId="43" fontId="106" fillId="24" borderId="23" xfId="28" applyFont="1" applyFill="1" applyBorder="1" applyAlignment="1">
      <alignment horizontal="right" wrapText="1"/>
    </xf>
    <xf numFmtId="0" fontId="102" fillId="24" borderId="0" xfId="0" applyFont="1" applyFill="1" applyBorder="1" applyAlignment="1">
      <alignment wrapText="1"/>
    </xf>
    <xf numFmtId="43" fontId="106" fillId="24" borderId="0" xfId="28" applyFont="1" applyFill="1" applyBorder="1" applyAlignment="1">
      <alignment horizontal="right" wrapText="1"/>
    </xf>
    <xf numFmtId="0" fontId="108" fillId="24" borderId="0" xfId="0" applyFont="1" applyFill="1" applyBorder="1" applyAlignment="1">
      <alignment wrapText="1"/>
    </xf>
    <xf numFmtId="0" fontId="108" fillId="24" borderId="0" xfId="0" applyFont="1" applyFill="1" applyAlignment="1">
      <alignment wrapText="1"/>
    </xf>
    <xf numFmtId="0" fontId="101" fillId="24" borderId="13" xfId="0" applyFont="1" applyFill="1" applyBorder="1" applyAlignment="1">
      <alignment horizontal="center" wrapText="1"/>
    </xf>
    <xf numFmtId="0" fontId="101" fillId="24" borderId="14" xfId="0" applyFont="1" applyFill="1" applyBorder="1" applyAlignment="1">
      <alignment horizontal="center" wrapText="1"/>
    </xf>
    <xf numFmtId="0" fontId="101" fillId="24" borderId="19" xfId="0" applyFont="1" applyFill="1" applyBorder="1" applyAlignment="1">
      <alignment horizontal="center" wrapText="1"/>
    </xf>
    <xf numFmtId="2" fontId="103" fillId="24" borderId="23" xfId="0" applyNumberFormat="1" applyFont="1" applyFill="1" applyBorder="1" applyAlignment="1">
      <alignment horizontal="right" wrapText="1"/>
    </xf>
    <xf numFmtId="0" fontId="102" fillId="24" borderId="46" xfId="0" applyFont="1" applyFill="1" applyBorder="1" applyAlignment="1">
      <alignment wrapText="1"/>
    </xf>
    <xf numFmtId="2" fontId="106" fillId="24" borderId="47" xfId="0" applyNumberFormat="1" applyFont="1" applyFill="1" applyBorder="1" applyAlignment="1">
      <alignment horizontal="right" wrapText="1"/>
    </xf>
    <xf numFmtId="0" fontId="108" fillId="24" borderId="0" xfId="0" applyFont="1" applyFill="1" applyAlignment="1">
      <alignment horizontal="right" wrapText="1"/>
    </xf>
    <xf numFmtId="2" fontId="106" fillId="24" borderId="0" xfId="0" applyNumberFormat="1" applyFont="1" applyFill="1" applyBorder="1" applyAlignment="1">
      <alignment horizontal="right" wrapText="1"/>
    </xf>
    <xf numFmtId="0" fontId="102" fillId="24" borderId="19" xfId="0" applyFont="1" applyFill="1" applyBorder="1" applyAlignment="1">
      <alignment horizontal="left" wrapText="1" indent="1"/>
    </xf>
    <xf numFmtId="0" fontId="108" fillId="24" borderId="48" xfId="0" applyFont="1" applyFill="1" applyBorder="1" applyAlignment="1">
      <alignment wrapText="1"/>
    </xf>
    <xf numFmtId="0" fontId="108" fillId="24" borderId="49" xfId="0" applyFont="1" applyFill="1" applyBorder="1" applyAlignment="1">
      <alignment wrapText="1"/>
    </xf>
    <xf numFmtId="0" fontId="102" fillId="24" borderId="0" xfId="0" applyFont="1" applyFill="1" applyBorder="1" applyAlignment="1">
      <alignment horizontal="left" wrapText="1" indent="1"/>
    </xf>
    <xf numFmtId="0" fontId="103" fillId="24" borderId="23" xfId="0" applyFont="1" applyFill="1" applyBorder="1" applyAlignment="1">
      <alignment horizontal="right" wrapText="1"/>
    </xf>
    <xf numFmtId="1" fontId="103" fillId="24" borderId="23" xfId="0" applyNumberFormat="1" applyFont="1" applyFill="1" applyBorder="1" applyAlignment="1">
      <alignment horizontal="center" wrapText="1"/>
    </xf>
    <xf numFmtId="0" fontId="106" fillId="24" borderId="23" xfId="0" applyFont="1" applyFill="1" applyBorder="1" applyAlignment="1">
      <alignment horizontal="right" wrapText="1"/>
    </xf>
    <xf numFmtId="0" fontId="106" fillId="24" borderId="0" xfId="0" applyFont="1" applyFill="1" applyBorder="1" applyAlignment="1">
      <alignment horizontal="right" wrapText="1"/>
    </xf>
    <xf numFmtId="0" fontId="101" fillId="24" borderId="48" xfId="0" applyFont="1" applyFill="1" applyBorder="1" applyAlignment="1">
      <alignment horizontal="center" wrapText="1"/>
    </xf>
    <xf numFmtId="0" fontId="101" fillId="24" borderId="18" xfId="0" applyFont="1" applyFill="1" applyBorder="1" applyAlignment="1">
      <alignment horizontal="center" wrapText="1"/>
    </xf>
    <xf numFmtId="0" fontId="101" fillId="24" borderId="34" xfId="0" applyFont="1" applyFill="1" applyBorder="1" applyAlignment="1">
      <alignment horizontal="center" wrapText="1"/>
    </xf>
    <xf numFmtId="1" fontId="103" fillId="24" borderId="0" xfId="0" applyNumberFormat="1" applyFont="1" applyFill="1" applyBorder="1" applyAlignment="1">
      <alignment horizontal="right" wrapText="1"/>
    </xf>
    <xf numFmtId="2" fontId="103" fillId="24" borderId="0" xfId="0" applyNumberFormat="1" applyFont="1" applyFill="1" applyBorder="1" applyAlignment="1">
      <alignment horizontal="right" wrapText="1"/>
    </xf>
    <xf numFmtId="171" fontId="103" fillId="24" borderId="0" xfId="0" applyNumberFormat="1" applyFont="1" applyFill="1" applyBorder="1" applyAlignment="1">
      <alignment horizontal="right" wrapText="1"/>
    </xf>
    <xf numFmtId="0" fontId="102" fillId="24" borderId="10" xfId="0" applyFont="1" applyFill="1" applyBorder="1" applyAlignment="1">
      <alignment wrapText="1"/>
    </xf>
    <xf numFmtId="2" fontId="106" fillId="24" borderId="10" xfId="0" applyNumberFormat="1" applyFont="1" applyFill="1" applyBorder="1" applyAlignment="1">
      <alignment horizontal="right" wrapText="1"/>
    </xf>
    <xf numFmtId="1" fontId="86" fillId="24" borderId="23" xfId="0" applyNumberFormat="1" applyFont="1" applyFill="1" applyBorder="1" applyAlignment="1">
      <alignment horizontal="right" wrapText="1"/>
    </xf>
    <xf numFmtId="0" fontId="109" fillId="24" borderId="0" xfId="0" applyFont="1" applyFill="1" applyBorder="1" applyAlignment="1">
      <alignment horizontal="center" vertical="center"/>
    </xf>
    <xf numFmtId="0" fontId="110" fillId="24" borderId="0" xfId="0" applyFont="1" applyFill="1" applyBorder="1" applyAlignment="1">
      <alignment horizontal="center" vertical="center"/>
    </xf>
    <xf numFmtId="0" fontId="111" fillId="24" borderId="50" xfId="0" applyFont="1" applyFill="1" applyBorder="1" applyAlignment="1">
      <alignment horizontal="justify" vertical="top" wrapText="1"/>
    </xf>
    <xf numFmtId="0" fontId="112" fillId="24" borderId="51" xfId="0" applyFont="1" applyFill="1" applyBorder="1" applyAlignment="1">
      <alignment horizontal="right" vertical="top" wrapText="1"/>
    </xf>
    <xf numFmtId="0" fontId="111" fillId="24" borderId="52" xfId="0" applyFont="1" applyFill="1" applyBorder="1" applyAlignment="1">
      <alignment horizontal="justify" vertical="top" wrapText="1"/>
    </xf>
    <xf numFmtId="41" fontId="112" fillId="24" borderId="53" xfId="0" applyNumberFormat="1" applyFont="1" applyFill="1" applyBorder="1" applyAlignment="1">
      <alignment horizontal="right" vertical="top" wrapText="1"/>
    </xf>
    <xf numFmtId="0" fontId="112" fillId="24" borderId="53" xfId="0" applyFont="1" applyFill="1" applyBorder="1" applyAlignment="1">
      <alignment horizontal="right" vertical="top" wrapText="1"/>
    </xf>
    <xf numFmtId="1" fontId="112" fillId="24" borderId="51" xfId="0" applyNumberFormat="1" applyFont="1" applyFill="1" applyBorder="1" applyAlignment="1">
      <alignment horizontal="right" vertical="top" wrapText="1"/>
    </xf>
    <xf numFmtId="0" fontId="111" fillId="24" borderId="0" xfId="0" applyFont="1" applyFill="1" applyBorder="1" applyAlignment="1">
      <alignment horizontal="center" vertical="top" wrapText="1"/>
    </xf>
    <xf numFmtId="41" fontId="23" fillId="0" borderId="10" xfId="0" applyNumberFormat="1" applyFont="1" applyFill="1" applyBorder="1" applyAlignment="1" applyProtection="1">
      <alignment horizontal="right"/>
    </xf>
    <xf numFmtId="41" fontId="4" fillId="0" borderId="10" xfId="0" applyNumberFormat="1" applyFont="1" applyFill="1" applyBorder="1" applyAlignment="1" applyProtection="1">
      <alignment horizontal="right"/>
    </xf>
    <xf numFmtId="164" fontId="4" fillId="24" borderId="10" xfId="0" applyNumberFormat="1" applyFont="1" applyFill="1" applyBorder="1" applyAlignment="1" applyProtection="1">
      <alignment horizontal="right"/>
    </xf>
    <xf numFmtId="0" fontId="89" fillId="0" borderId="10" xfId="0" applyFont="1" applyBorder="1"/>
    <xf numFmtId="0" fontId="90" fillId="0" borderId="10" xfId="0" applyFont="1" applyBorder="1"/>
    <xf numFmtId="0" fontId="89" fillId="0" borderId="10" xfId="0" applyFont="1" applyFill="1" applyBorder="1"/>
    <xf numFmtId="0" fontId="90" fillId="0" borderId="10" xfId="0" applyFont="1" applyFill="1" applyBorder="1"/>
    <xf numFmtId="0" fontId="4" fillId="35" borderId="10" xfId="0" applyFont="1" applyFill="1" applyBorder="1" applyAlignment="1" applyProtection="1">
      <alignment horizontal="center" vertical="center" textRotation="90" wrapText="1"/>
    </xf>
    <xf numFmtId="0" fontId="4" fillId="33" borderId="10" xfId="0" applyNumberFormat="1" applyFont="1" applyFill="1" applyBorder="1" applyAlignment="1" applyProtection="1">
      <alignment horizontal="center"/>
    </xf>
    <xf numFmtId="1" fontId="4" fillId="33" borderId="10" xfId="0" applyNumberFormat="1" applyFont="1" applyFill="1" applyBorder="1" applyProtection="1"/>
    <xf numFmtId="41" fontId="23" fillId="33" borderId="10" xfId="0" applyNumberFormat="1" applyFont="1" applyFill="1" applyBorder="1" applyProtection="1">
      <protection locked="0"/>
    </xf>
    <xf numFmtId="0" fontId="0" fillId="24" borderId="0" xfId="0" applyFill="1"/>
    <xf numFmtId="0" fontId="34" fillId="24" borderId="10" xfId="43" applyNumberFormat="1" applyFont="1" applyFill="1" applyBorder="1" applyAlignment="1" applyProtection="1">
      <alignment horizontal="center" vertical="center"/>
    </xf>
    <xf numFmtId="0" fontId="34" fillId="24" borderId="13" xfId="43" applyNumberFormat="1" applyFont="1" applyFill="1" applyBorder="1" applyAlignment="1" applyProtection="1">
      <alignment horizontal="center" vertical="center"/>
    </xf>
    <xf numFmtId="0" fontId="20" fillId="31" borderId="25" xfId="0" applyFont="1" applyFill="1" applyBorder="1" applyAlignment="1" applyProtection="1">
      <alignment horizontal="left" vertical="center"/>
      <protection hidden="1"/>
    </xf>
    <xf numFmtId="0" fontId="34" fillId="0" borderId="0" xfId="43" applyNumberFormat="1" applyFont="1" applyFill="1" applyBorder="1" applyAlignment="1" applyProtection="1">
      <alignment horizontal="center" vertical="center"/>
    </xf>
    <xf numFmtId="0" fontId="0" fillId="24" borderId="10" xfId="0" applyFill="1" applyBorder="1"/>
    <xf numFmtId="2" fontId="73" fillId="24" borderId="10" xfId="0" applyNumberFormat="1" applyFont="1" applyFill="1" applyBorder="1" applyProtection="1">
      <protection locked="0"/>
    </xf>
    <xf numFmtId="43" fontId="48" fillId="24" borderId="10" xfId="30" applyFont="1" applyFill="1" applyBorder="1" applyProtection="1">
      <protection locked="0"/>
    </xf>
    <xf numFmtId="2" fontId="60" fillId="24" borderId="10" xfId="0" applyNumberFormat="1" applyFont="1" applyFill="1" applyBorder="1" applyProtection="1">
      <protection locked="0"/>
    </xf>
    <xf numFmtId="0" fontId="0" fillId="24" borderId="35" xfId="0" applyFill="1" applyBorder="1"/>
    <xf numFmtId="2" fontId="0" fillId="24" borderId="10" xfId="0" applyNumberFormat="1" applyFill="1" applyBorder="1"/>
    <xf numFmtId="2" fontId="74" fillId="24" borderId="10" xfId="0" applyNumberFormat="1" applyFont="1" applyFill="1" applyBorder="1" applyAlignment="1" applyProtection="1">
      <alignment horizontal="right"/>
      <protection hidden="1"/>
    </xf>
    <xf numFmtId="2" fontId="75" fillId="24" borderId="10" xfId="0" applyNumberFormat="1" applyFont="1" applyFill="1" applyBorder="1" applyProtection="1">
      <protection hidden="1"/>
    </xf>
    <xf numFmtId="2" fontId="75" fillId="24" borderId="10" xfId="0" applyNumberFormat="1" applyFont="1" applyFill="1" applyBorder="1" applyAlignment="1" applyProtection="1">
      <alignment wrapText="1"/>
      <protection hidden="1"/>
    </xf>
    <xf numFmtId="0" fontId="75" fillId="24" borderId="10" xfId="0" applyFont="1" applyFill="1" applyBorder="1" applyAlignment="1" applyProtection="1">
      <alignment wrapText="1"/>
      <protection hidden="1"/>
    </xf>
    <xf numFmtId="2" fontId="0" fillId="24" borderId="35" xfId="0" applyNumberFormat="1" applyFill="1" applyBorder="1"/>
    <xf numFmtId="0" fontId="75" fillId="24" borderId="10" xfId="0" applyFont="1" applyFill="1" applyBorder="1" applyProtection="1">
      <protection hidden="1"/>
    </xf>
    <xf numFmtId="2" fontId="75" fillId="24" borderId="10" xfId="52" applyNumberFormat="1" applyFont="1" applyFill="1" applyBorder="1" applyProtection="1">
      <protection hidden="1"/>
    </xf>
    <xf numFmtId="2" fontId="75" fillId="24" borderId="10" xfId="51" applyNumberFormat="1" applyFont="1" applyFill="1" applyBorder="1" applyProtection="1">
      <protection hidden="1"/>
    </xf>
    <xf numFmtId="10" fontId="75" fillId="24" borderId="10" xfId="51" applyNumberFormat="1" applyFont="1" applyFill="1" applyBorder="1" applyProtection="1">
      <protection hidden="1"/>
    </xf>
    <xf numFmtId="10" fontId="75" fillId="24" borderId="10" xfId="52" applyNumberFormat="1" applyFont="1" applyFill="1" applyBorder="1" applyProtection="1">
      <protection hidden="1"/>
    </xf>
    <xf numFmtId="0" fontId="0" fillId="31" borderId="34" xfId="0" applyFont="1" applyFill="1" applyBorder="1" applyAlignment="1" applyProtection="1">
      <alignment horizontal="left" indent="1"/>
      <protection hidden="1"/>
    </xf>
    <xf numFmtId="0" fontId="0" fillId="31" borderId="35" xfId="0" applyFont="1" applyFill="1" applyBorder="1" applyAlignment="1" applyProtection="1">
      <alignment horizontal="left" indent="1"/>
      <protection hidden="1"/>
    </xf>
    <xf numFmtId="0" fontId="0" fillId="31" borderId="35" xfId="0" applyFont="1" applyFill="1" applyBorder="1" applyAlignment="1" applyProtection="1">
      <alignment horizontal="left" wrapText="1" indent="1"/>
      <protection hidden="1"/>
    </xf>
    <xf numFmtId="0" fontId="0" fillId="31" borderId="54" xfId="0" applyFont="1" applyFill="1" applyBorder="1" applyAlignment="1" applyProtection="1">
      <alignment horizontal="left" indent="1"/>
      <protection hidden="1"/>
    </xf>
    <xf numFmtId="0" fontId="0" fillId="31" borderId="35" xfId="0" applyFont="1" applyFill="1" applyBorder="1" applyAlignment="1" applyProtection="1">
      <alignment horizontal="left" wrapText="1"/>
      <protection hidden="1"/>
    </xf>
    <xf numFmtId="0" fontId="60" fillId="31" borderId="35" xfId="0" applyFont="1" applyFill="1" applyBorder="1" applyAlignment="1" applyProtection="1">
      <alignment horizontal="left" wrapText="1"/>
      <protection hidden="1"/>
    </xf>
    <xf numFmtId="0" fontId="0" fillId="31" borderId="35" xfId="0" applyFill="1" applyBorder="1" applyAlignment="1" applyProtection="1">
      <alignment horizontal="left" indent="1"/>
      <protection hidden="1"/>
    </xf>
    <xf numFmtId="0" fontId="59" fillId="31" borderId="35" xfId="0" applyFont="1" applyFill="1" applyBorder="1" applyAlignment="1" applyProtection="1">
      <alignment horizontal="left"/>
      <protection hidden="1"/>
    </xf>
    <xf numFmtId="2" fontId="42" fillId="24" borderId="10" xfId="0" applyNumberFormat="1" applyFont="1" applyFill="1" applyBorder="1" applyProtection="1">
      <protection locked="0"/>
    </xf>
    <xf numFmtId="2" fontId="62" fillId="24" borderId="10" xfId="0" applyNumberFormat="1" applyFont="1" applyFill="1" applyBorder="1" applyAlignment="1" applyProtection="1">
      <alignment horizontal="right"/>
      <protection hidden="1"/>
    </xf>
    <xf numFmtId="2" fontId="0" fillId="24" borderId="10" xfId="0" applyNumberFormat="1" applyFill="1" applyBorder="1" applyProtection="1">
      <protection locked="0"/>
    </xf>
    <xf numFmtId="2" fontId="63" fillId="24" borderId="10" xfId="0" applyNumberFormat="1" applyFont="1" applyFill="1" applyBorder="1" applyProtection="1">
      <protection hidden="1"/>
    </xf>
    <xf numFmtId="2" fontId="56" fillId="24" borderId="10" xfId="0" applyNumberFormat="1" applyFont="1" applyFill="1" applyBorder="1" applyProtection="1">
      <protection hidden="1"/>
    </xf>
    <xf numFmtId="43" fontId="60" fillId="24" borderId="10" xfId="29" applyFont="1" applyFill="1" applyBorder="1" applyProtection="1">
      <protection locked="0"/>
    </xf>
    <xf numFmtId="2" fontId="63" fillId="24" borderId="10" xfId="0" applyNumberFormat="1" applyFont="1" applyFill="1" applyBorder="1" applyAlignment="1" applyProtection="1">
      <alignment wrapText="1"/>
      <protection hidden="1"/>
    </xf>
    <xf numFmtId="2" fontId="56" fillId="24" borderId="10" xfId="0" applyNumberFormat="1" applyFont="1" applyFill="1" applyBorder="1" applyAlignment="1" applyProtection="1">
      <alignment wrapText="1"/>
      <protection hidden="1"/>
    </xf>
    <xf numFmtId="0" fontId="56" fillId="24" borderId="10" xfId="0" applyFont="1" applyFill="1" applyBorder="1" applyAlignment="1" applyProtection="1">
      <alignment wrapText="1"/>
      <protection hidden="1"/>
    </xf>
    <xf numFmtId="0" fontId="56" fillId="24" borderId="10" xfId="0" applyFont="1" applyFill="1" applyBorder="1" applyProtection="1">
      <protection hidden="1"/>
    </xf>
    <xf numFmtId="2" fontId="63" fillId="24" borderId="10" xfId="51" applyNumberFormat="1" applyFont="1" applyFill="1" applyBorder="1" applyProtection="1">
      <protection hidden="1"/>
    </xf>
    <xf numFmtId="2" fontId="56" fillId="24" borderId="10" xfId="52" applyNumberFormat="1" applyFont="1" applyFill="1" applyBorder="1" applyProtection="1">
      <protection hidden="1"/>
    </xf>
    <xf numFmtId="10" fontId="63" fillId="24" borderId="10" xfId="51" applyNumberFormat="1" applyFont="1" applyFill="1" applyBorder="1" applyProtection="1">
      <protection hidden="1"/>
    </xf>
    <xf numFmtId="10" fontId="56" fillId="24" borderId="10" xfId="52" applyNumberFormat="1" applyFont="1" applyFill="1" applyBorder="1" applyProtection="1">
      <protection hidden="1"/>
    </xf>
    <xf numFmtId="0" fontId="64" fillId="35" borderId="18" xfId="0" applyFont="1" applyFill="1" applyBorder="1" applyAlignment="1" applyProtection="1">
      <alignment horizontal="left" vertical="center" indent="8"/>
      <protection hidden="1"/>
    </xf>
    <xf numFmtId="0" fontId="0" fillId="35" borderId="10" xfId="0" applyFill="1" applyBorder="1"/>
    <xf numFmtId="2" fontId="51" fillId="24" borderId="55" xfId="29" applyNumberFormat="1" applyFont="1" applyFill="1" applyBorder="1" applyProtection="1">
      <protection hidden="1"/>
    </xf>
    <xf numFmtId="2" fontId="51" fillId="24" borderId="35" xfId="29" applyNumberFormat="1" applyFont="1" applyFill="1" applyBorder="1" applyProtection="1">
      <protection hidden="1"/>
    </xf>
    <xf numFmtId="175" fontId="0" fillId="24" borderId="10" xfId="0" applyNumberFormat="1" applyFill="1" applyBorder="1"/>
    <xf numFmtId="2" fontId="51" fillId="24" borderId="48" xfId="29" applyNumberFormat="1" applyFont="1" applyFill="1" applyBorder="1" applyProtection="1">
      <protection hidden="1"/>
    </xf>
    <xf numFmtId="2" fontId="51" fillId="24" borderId="10" xfId="29" applyNumberFormat="1" applyFont="1" applyFill="1" applyBorder="1" applyProtection="1">
      <protection hidden="1"/>
    </xf>
    <xf numFmtId="2" fontId="0" fillId="24" borderId="56" xfId="0" applyNumberFormat="1" applyFill="1" applyBorder="1"/>
    <xf numFmtId="0" fontId="0" fillId="24" borderId="12" xfId="0" applyFill="1" applyBorder="1"/>
    <xf numFmtId="2" fontId="51" fillId="24" borderId="38" xfId="29" applyNumberFormat="1" applyFont="1" applyFill="1" applyBorder="1" applyProtection="1">
      <protection hidden="1"/>
    </xf>
    <xf numFmtId="2" fontId="34" fillId="24" borderId="10" xfId="29" applyNumberFormat="1" applyFont="1" applyFill="1" applyBorder="1" applyProtection="1">
      <protection locked="0"/>
    </xf>
    <xf numFmtId="43" fontId="34" fillId="24" borderId="10" xfId="28" applyFont="1" applyFill="1" applyBorder="1" applyProtection="1">
      <protection locked="0"/>
    </xf>
    <xf numFmtId="2" fontId="50" fillId="24" borderId="10" xfId="31" applyNumberFormat="1" applyFont="1" applyFill="1" applyBorder="1" applyProtection="1">
      <protection hidden="1"/>
    </xf>
    <xf numFmtId="2" fontId="34" fillId="24" borderId="10" xfId="29" applyNumberFormat="1" applyFont="1" applyFill="1" applyBorder="1" applyProtection="1"/>
    <xf numFmtId="43" fontId="34" fillId="24" borderId="10" xfId="28" applyFont="1" applyFill="1" applyBorder="1" applyProtection="1"/>
    <xf numFmtId="43" fontId="48" fillId="24" borderId="10" xfId="30" applyNumberFormat="1" applyFont="1" applyFill="1" applyBorder="1" applyProtection="1">
      <protection locked="0"/>
    </xf>
    <xf numFmtId="2" fontId="48" fillId="24" borderId="10" xfId="30" applyNumberFormat="1" applyFont="1" applyFill="1" applyBorder="1" applyProtection="1">
      <protection locked="0"/>
    </xf>
    <xf numFmtId="43" fontId="48" fillId="24" borderId="10" xfId="30" applyFont="1" applyFill="1" applyBorder="1" applyProtection="1">
      <protection hidden="1"/>
    </xf>
    <xf numFmtId="43" fontId="76" fillId="24" borderId="10" xfId="30" applyFont="1" applyFill="1" applyBorder="1" applyProtection="1">
      <protection hidden="1"/>
    </xf>
    <xf numFmtId="43" fontId="66" fillId="24" borderId="10" xfId="30" applyFont="1" applyFill="1" applyBorder="1" applyProtection="1">
      <protection hidden="1"/>
    </xf>
    <xf numFmtId="43" fontId="51" fillId="24" borderId="10" xfId="30" applyFont="1" applyFill="1" applyBorder="1" applyProtection="1">
      <protection hidden="1"/>
    </xf>
    <xf numFmtId="43" fontId="76" fillId="24" borderId="10" xfId="30" applyFont="1" applyFill="1" applyBorder="1" applyProtection="1">
      <protection locked="0" hidden="1"/>
    </xf>
    <xf numFmtId="2" fontId="34" fillId="24" borderId="10" xfId="43" applyNumberFormat="1" applyFont="1" applyFill="1" applyBorder="1" applyProtection="1"/>
    <xf numFmtId="43" fontId="35" fillId="24" borderId="10" xfId="48" applyNumberFormat="1" applyFont="1" applyFill="1" applyBorder="1"/>
    <xf numFmtId="2" fontId="35" fillId="24" borderId="10" xfId="48" applyNumberFormat="1" applyFont="1" applyFill="1" applyBorder="1"/>
    <xf numFmtId="43" fontId="35" fillId="24" borderId="10" xfId="28" applyFont="1" applyFill="1" applyBorder="1"/>
    <xf numFmtId="0" fontId="35" fillId="24" borderId="10" xfId="48" applyFont="1" applyFill="1" applyBorder="1"/>
    <xf numFmtId="2" fontId="39" fillId="24" borderId="10" xfId="48" applyNumberFormat="1" applyFont="1" applyFill="1" applyBorder="1"/>
    <xf numFmtId="43" fontId="39" fillId="24" borderId="10" xfId="28" applyFont="1" applyFill="1" applyBorder="1"/>
    <xf numFmtId="0" fontId="39" fillId="24" borderId="10" xfId="48" applyFont="1" applyFill="1" applyBorder="1"/>
    <xf numFmtId="43" fontId="48" fillId="24" borderId="10" xfId="0" applyNumberFormat="1" applyFont="1" applyFill="1" applyBorder="1" applyProtection="1">
      <protection locked="0"/>
    </xf>
    <xf numFmtId="184" fontId="65" fillId="24" borderId="10" xfId="29" applyNumberFormat="1" applyFont="1" applyFill="1" applyBorder="1" applyAlignment="1" applyProtection="1">
      <alignment horizontal="center" vertical="top" wrapText="1"/>
      <protection locked="0"/>
    </xf>
    <xf numFmtId="43" fontId="72" fillId="24" borderId="10" xfId="0" applyNumberFormat="1" applyFont="1" applyFill="1" applyBorder="1" applyAlignment="1" applyProtection="1">
      <alignment horizontal="center" vertical="center"/>
      <protection hidden="1"/>
    </xf>
    <xf numFmtId="43" fontId="20" fillId="24" borderId="10" xfId="0" applyNumberFormat="1" applyFont="1" applyFill="1" applyBorder="1" applyAlignment="1" applyProtection="1">
      <alignment horizontal="center" vertical="center"/>
      <protection hidden="1"/>
    </xf>
    <xf numFmtId="43" fontId="68" fillId="24" borderId="10" xfId="30" applyFont="1" applyFill="1" applyBorder="1" applyAlignment="1" applyProtection="1">
      <alignment horizontal="center"/>
      <protection hidden="1"/>
    </xf>
    <xf numFmtId="2" fontId="52" fillId="24" borderId="10" xfId="31" applyNumberFormat="1" applyFont="1" applyFill="1" applyBorder="1" applyProtection="1">
      <protection hidden="1"/>
    </xf>
    <xf numFmtId="43" fontId="48" fillId="24" borderId="10" xfId="29" applyFont="1" applyFill="1" applyBorder="1" applyProtection="1">
      <protection locked="0"/>
    </xf>
    <xf numFmtId="43" fontId="48" fillId="24" borderId="10" xfId="29" applyFont="1" applyFill="1" applyBorder="1" applyAlignment="1" applyProtection="1">
      <alignment horizontal="right"/>
      <protection locked="0"/>
    </xf>
    <xf numFmtId="0" fontId="34" fillId="35" borderId="10" xfId="43" applyNumberFormat="1" applyFont="1" applyFill="1" applyBorder="1" applyAlignment="1" applyProtection="1">
      <alignment horizontal="center" vertical="center"/>
    </xf>
    <xf numFmtId="2" fontId="52" fillId="24" borderId="10" xfId="0" applyNumberFormat="1" applyFont="1" applyFill="1" applyBorder="1" applyProtection="1">
      <protection hidden="1"/>
    </xf>
    <xf numFmtId="2" fontId="25" fillId="24" borderId="10" xfId="0" applyNumberFormat="1" applyFont="1" applyFill="1" applyBorder="1"/>
    <xf numFmtId="0" fontId="25" fillId="24" borderId="10" xfId="0" applyFont="1" applyFill="1" applyBorder="1"/>
    <xf numFmtId="2" fontId="51" fillId="24" borderId="10" xfId="0" applyNumberFormat="1" applyFont="1" applyFill="1" applyBorder="1" applyProtection="1">
      <protection locked="0"/>
    </xf>
    <xf numFmtId="2" fontId="52" fillId="24" borderId="10" xfId="0" applyNumberFormat="1" applyFont="1" applyFill="1" applyBorder="1" applyAlignment="1" applyProtection="1">
      <alignment horizontal="center"/>
      <protection hidden="1"/>
    </xf>
    <xf numFmtId="184" fontId="69" fillId="24" borderId="10" xfId="29" applyNumberFormat="1" applyFont="1" applyFill="1" applyBorder="1" applyProtection="1">
      <protection locked="0"/>
    </xf>
    <xf numFmtId="2" fontId="56" fillId="24" borderId="10" xfId="0" applyNumberFormat="1" applyFont="1" applyFill="1" applyBorder="1" applyAlignment="1" applyProtection="1">
      <alignment horizontal="center" vertical="center"/>
      <protection hidden="1"/>
    </xf>
    <xf numFmtId="10" fontId="51" fillId="24" borderId="10" xfId="51" applyNumberFormat="1" applyFont="1" applyFill="1" applyBorder="1" applyProtection="1">
      <protection locked="0"/>
    </xf>
    <xf numFmtId="10" fontId="51" fillId="24" borderId="10" xfId="52" applyNumberFormat="1" applyFont="1" applyFill="1" applyBorder="1" applyProtection="1">
      <protection locked="0"/>
    </xf>
    <xf numFmtId="182" fontId="91" fillId="24" borderId="10" xfId="51" applyNumberFormat="1" applyFont="1" applyFill="1" applyBorder="1"/>
    <xf numFmtId="192" fontId="0" fillId="24" borderId="10" xfId="0" applyNumberFormat="1" applyFill="1" applyBorder="1"/>
    <xf numFmtId="10" fontId="69" fillId="24" borderId="10" xfId="0" applyNumberFormat="1" applyFont="1" applyFill="1" applyBorder="1" applyAlignment="1" applyProtection="1">
      <alignment horizontal="center"/>
      <protection locked="0"/>
    </xf>
    <xf numFmtId="2" fontId="91" fillId="24" borderId="10" xfId="51" applyNumberFormat="1" applyFont="1" applyFill="1" applyBorder="1"/>
    <xf numFmtId="0" fontId="20" fillId="33" borderId="57" xfId="0" applyFont="1" applyFill="1" applyBorder="1" applyAlignment="1" applyProtection="1">
      <alignment vertical="center"/>
      <protection hidden="1"/>
    </xf>
    <xf numFmtId="1" fontId="73" fillId="24" borderId="10" xfId="0" applyNumberFormat="1" applyFont="1" applyFill="1" applyBorder="1" applyAlignment="1" applyProtection="1">
      <alignment horizontal="right" vertical="center" wrapText="1"/>
      <protection hidden="1"/>
    </xf>
    <xf numFmtId="1" fontId="42" fillId="24" borderId="10" xfId="0" applyNumberFormat="1" applyFont="1" applyFill="1" applyBorder="1" applyAlignment="1" applyProtection="1">
      <alignment horizontal="right" vertical="center" wrapText="1"/>
      <protection hidden="1"/>
    </xf>
    <xf numFmtId="1" fontId="42" fillId="24" borderId="10" xfId="47" applyNumberFormat="1" applyFont="1" applyFill="1" applyBorder="1" applyAlignment="1" applyProtection="1">
      <alignment horizontal="right" vertical="center" wrapText="1"/>
      <protection hidden="1"/>
    </xf>
    <xf numFmtId="1" fontId="60" fillId="24" borderId="10" xfId="0" applyNumberFormat="1" applyFont="1" applyFill="1" applyBorder="1" applyAlignment="1" applyProtection="1">
      <alignment horizontal="right" vertical="center" wrapText="1"/>
      <protection hidden="1"/>
    </xf>
    <xf numFmtId="43" fontId="1" fillId="24" borderId="10" xfId="28" applyFont="1" applyFill="1" applyBorder="1"/>
    <xf numFmtId="2" fontId="73" fillId="24" borderId="10" xfId="0" applyNumberFormat="1" applyFont="1" applyFill="1" applyBorder="1" applyAlignment="1" applyProtection="1">
      <alignment horizontal="right" vertical="center" wrapText="1"/>
      <protection hidden="1"/>
    </xf>
    <xf numFmtId="2" fontId="42" fillId="24" borderId="10" xfId="0" applyNumberFormat="1" applyFont="1" applyFill="1" applyBorder="1" applyAlignment="1" applyProtection="1">
      <alignment horizontal="right" vertical="center" wrapText="1"/>
      <protection hidden="1"/>
    </xf>
    <xf numFmtId="2" fontId="60" fillId="24" borderId="10" xfId="0" applyNumberFormat="1" applyFont="1" applyFill="1" applyBorder="1" applyAlignment="1" applyProtection="1">
      <alignment horizontal="right" vertical="center" wrapText="1"/>
      <protection hidden="1"/>
    </xf>
    <xf numFmtId="0" fontId="40" fillId="27" borderId="27" xfId="47" applyFont="1" applyFill="1" applyBorder="1" applyAlignment="1" applyProtection="1">
      <alignment horizontal="center" vertical="center" wrapText="1"/>
      <protection hidden="1"/>
    </xf>
    <xf numFmtId="0" fontId="41" fillId="27" borderId="10" xfId="47" applyFont="1" applyFill="1" applyBorder="1" applyAlignment="1" applyProtection="1">
      <alignment vertical="center" wrapText="1"/>
      <protection hidden="1"/>
    </xf>
    <xf numFmtId="10" fontId="73" fillId="27" borderId="10" xfId="51" applyNumberFormat="1" applyFont="1" applyFill="1" applyBorder="1" applyAlignment="1" applyProtection="1">
      <alignment horizontal="center" vertical="center" wrapText="1"/>
      <protection hidden="1"/>
    </xf>
    <xf numFmtId="10" fontId="42" fillId="27" borderId="10" xfId="51" applyNumberFormat="1" applyFont="1" applyFill="1" applyBorder="1" applyAlignment="1" applyProtection="1">
      <alignment horizontal="center" vertical="center" wrapText="1"/>
      <protection hidden="1"/>
    </xf>
    <xf numFmtId="10" fontId="42" fillId="27" borderId="10" xfId="52" applyNumberFormat="1" applyFont="1" applyFill="1" applyBorder="1" applyAlignment="1" applyProtection="1">
      <alignment horizontal="center" vertical="center" wrapText="1"/>
      <protection hidden="1"/>
    </xf>
    <xf numFmtId="0" fontId="40" fillId="27" borderId="29" xfId="47" applyFont="1" applyFill="1" applyBorder="1" applyAlignment="1" applyProtection="1">
      <alignment horizontal="center" vertical="center" wrapText="1"/>
      <protection hidden="1"/>
    </xf>
    <xf numFmtId="0" fontId="41" fillId="27" borderId="32" xfId="47" applyFont="1" applyFill="1" applyBorder="1" applyAlignment="1" applyProtection="1">
      <alignment vertical="center" wrapText="1"/>
      <protection hidden="1"/>
    </xf>
    <xf numFmtId="0" fontId="40" fillId="35" borderId="25" xfId="47" applyFont="1" applyFill="1" applyBorder="1" applyAlignment="1" applyProtection="1">
      <alignment horizontal="center" vertical="center" wrapText="1"/>
      <protection hidden="1"/>
    </xf>
    <xf numFmtId="0" fontId="41" fillId="35" borderId="19" xfId="47" applyFont="1" applyFill="1" applyBorder="1" applyAlignment="1" applyProtection="1">
      <alignment vertical="center" wrapText="1"/>
      <protection hidden="1"/>
    </xf>
    <xf numFmtId="0" fontId="40" fillId="35" borderId="27" xfId="47" applyFont="1" applyFill="1" applyBorder="1" applyAlignment="1" applyProtection="1">
      <alignment horizontal="center" vertical="center" wrapText="1"/>
      <protection hidden="1"/>
    </xf>
    <xf numFmtId="0" fontId="41" fillId="35" borderId="10" xfId="47" applyFont="1" applyFill="1" applyBorder="1" applyAlignment="1" applyProtection="1">
      <alignment vertical="center" wrapText="1"/>
      <protection hidden="1"/>
    </xf>
    <xf numFmtId="0" fontId="43" fillId="35" borderId="27" xfId="47" applyFont="1" applyFill="1" applyBorder="1" applyAlignment="1" applyProtection="1">
      <alignment horizontal="center" vertical="center" wrapText="1"/>
      <protection hidden="1"/>
    </xf>
    <xf numFmtId="0" fontId="44" fillId="35" borderId="10" xfId="47" applyFont="1" applyFill="1" applyBorder="1" applyAlignment="1" applyProtection="1">
      <alignment vertical="center" wrapText="1"/>
      <protection hidden="1"/>
    </xf>
    <xf numFmtId="0" fontId="40" fillId="35" borderId="28" xfId="47" applyFont="1" applyFill="1" applyBorder="1" applyAlignment="1" applyProtection="1">
      <alignment horizontal="center" vertical="center" wrapText="1"/>
      <protection hidden="1"/>
    </xf>
    <xf numFmtId="0" fontId="0" fillId="24" borderId="0" xfId="0" applyFill="1" applyBorder="1"/>
    <xf numFmtId="0" fontId="0" fillId="24" borderId="34" xfId="0" applyFill="1" applyBorder="1" applyAlignment="1" applyProtection="1">
      <alignment horizontal="center" vertical="top"/>
      <protection hidden="1"/>
    </xf>
    <xf numFmtId="0" fontId="0" fillId="24" borderId="0" xfId="0" applyFill="1" applyBorder="1" applyAlignment="1" applyProtection="1">
      <alignment horizontal="center"/>
      <protection hidden="1"/>
    </xf>
    <xf numFmtId="0" fontId="25" fillId="35" borderId="0" xfId="0" applyFont="1" applyFill="1" applyAlignment="1">
      <alignment horizontal="center"/>
    </xf>
    <xf numFmtId="0" fontId="0" fillId="35" borderId="10" xfId="0" applyFill="1" applyBorder="1" applyAlignment="1">
      <alignment textRotation="90"/>
    </xf>
    <xf numFmtId="0" fontId="2" fillId="26" borderId="10" xfId="0" applyFont="1" applyFill="1" applyBorder="1"/>
    <xf numFmtId="175" fontId="2" fillId="0" borderId="10" xfId="0" applyNumberFormat="1" applyFont="1" applyBorder="1"/>
    <xf numFmtId="0" fontId="25" fillId="24" borderId="0" xfId="0" applyFont="1" applyFill="1" applyAlignment="1">
      <alignment wrapText="1"/>
    </xf>
    <xf numFmtId="0" fontId="25" fillId="24" borderId="0" xfId="0" applyFont="1" applyFill="1" applyBorder="1"/>
    <xf numFmtId="0" fontId="0" fillId="24" borderId="0" xfId="0" applyFill="1" applyBorder="1" applyAlignment="1">
      <alignment textRotation="90"/>
    </xf>
    <xf numFmtId="0" fontId="4" fillId="34" borderId="10" xfId="0" applyNumberFormat="1" applyFont="1" applyFill="1" applyBorder="1" applyAlignment="1" applyProtection="1">
      <alignment horizontal="center"/>
    </xf>
    <xf numFmtId="1" fontId="4" fillId="34" borderId="10" xfId="0" applyNumberFormat="1" applyFont="1" applyFill="1" applyBorder="1" applyProtection="1"/>
    <xf numFmtId="41" fontId="113" fillId="34" borderId="10" xfId="0" applyNumberFormat="1" applyFont="1" applyFill="1" applyBorder="1" applyProtection="1">
      <protection locked="0"/>
    </xf>
    <xf numFmtId="41" fontId="114" fillId="34" borderId="10" xfId="0" applyNumberFormat="1" applyFont="1" applyFill="1" applyBorder="1" applyProtection="1">
      <protection locked="0"/>
    </xf>
    <xf numFmtId="0" fontId="115" fillId="34" borderId="0" xfId="0" applyFont="1" applyFill="1"/>
    <xf numFmtId="0" fontId="4" fillId="35" borderId="10" xfId="0" applyFont="1" applyFill="1" applyBorder="1" applyAlignment="1" applyProtection="1">
      <alignment horizontal="center" vertical="center" wrapText="1"/>
    </xf>
    <xf numFmtId="0" fontId="4" fillId="35" borderId="10" xfId="0" applyFont="1" applyFill="1" applyBorder="1" applyAlignment="1" applyProtection="1">
      <alignment horizontal="center" textRotation="90" wrapText="1"/>
    </xf>
    <xf numFmtId="0" fontId="27" fillId="35" borderId="10" xfId="0" applyFont="1" applyFill="1" applyBorder="1" applyAlignment="1" applyProtection="1">
      <alignment horizontal="center" textRotation="90" wrapText="1"/>
    </xf>
    <xf numFmtId="0" fontId="4" fillId="35" borderId="14" xfId="0" applyFont="1" applyFill="1" applyBorder="1" applyAlignment="1" applyProtection="1">
      <alignment horizontal="center" textRotation="90" wrapText="1"/>
    </xf>
    <xf numFmtId="0" fontId="113" fillId="36" borderId="10" xfId="0" applyNumberFormat="1" applyFont="1" applyFill="1" applyBorder="1" applyAlignment="1" applyProtection="1">
      <alignment horizontal="center"/>
    </xf>
    <xf numFmtId="1" fontId="113" fillId="36" borderId="10" xfId="0" applyNumberFormat="1" applyFont="1" applyFill="1" applyBorder="1" applyProtection="1"/>
    <xf numFmtId="41" fontId="116" fillId="36" borderId="10" xfId="0" applyNumberFormat="1" applyFont="1" applyFill="1" applyBorder="1" applyProtection="1">
      <protection locked="0"/>
    </xf>
    <xf numFmtId="41" fontId="4" fillId="0" borderId="10" xfId="0" applyNumberFormat="1" applyFont="1" applyFill="1" applyBorder="1" applyAlignment="1" applyProtection="1"/>
    <xf numFmtId="43" fontId="4" fillId="0" borderId="10" xfId="0" applyNumberFormat="1" applyFont="1" applyFill="1" applyBorder="1" applyAlignment="1" applyProtection="1"/>
    <xf numFmtId="164" fontId="4" fillId="0" borderId="10" xfId="0" applyNumberFormat="1" applyFont="1" applyFill="1" applyBorder="1" applyAlignment="1" applyProtection="1"/>
    <xf numFmtId="164" fontId="4" fillId="24" borderId="10" xfId="0" applyNumberFormat="1" applyFont="1" applyFill="1" applyBorder="1" applyAlignment="1" applyProtection="1"/>
    <xf numFmtId="0" fontId="24" fillId="0" borderId="0" xfId="0" applyFont="1" applyAlignment="1"/>
    <xf numFmtId="41" fontId="3" fillId="0" borderId="10" xfId="0" applyNumberFormat="1" applyFont="1" applyFill="1" applyBorder="1" applyAlignment="1" applyProtection="1">
      <alignment horizontal="right"/>
      <protection locked="0"/>
    </xf>
    <xf numFmtId="41" fontId="22" fillId="0" borderId="10" xfId="0" applyNumberFormat="1" applyFont="1" applyFill="1" applyBorder="1" applyAlignment="1" applyProtection="1">
      <alignment horizontal="right"/>
      <protection locked="0"/>
    </xf>
    <xf numFmtId="41" fontId="116" fillId="36" borderId="10" xfId="0" applyNumberFormat="1" applyFont="1" applyFill="1" applyBorder="1" applyAlignment="1" applyProtection="1">
      <alignment horizontal="right"/>
      <protection locked="0"/>
    </xf>
    <xf numFmtId="41" fontId="3" fillId="0" borderId="10" xfId="0" applyNumberFormat="1" applyFont="1" applyFill="1" applyBorder="1" applyAlignment="1" applyProtection="1">
      <protection locked="0"/>
    </xf>
    <xf numFmtId="41" fontId="22" fillId="0" borderId="10" xfId="0" applyNumberFormat="1" applyFont="1" applyFill="1" applyBorder="1" applyAlignment="1" applyProtection="1">
      <protection locked="0"/>
    </xf>
    <xf numFmtId="43" fontId="4" fillId="26" borderId="10" xfId="0" applyNumberFormat="1" applyFont="1" applyFill="1" applyBorder="1" applyAlignment="1" applyProtection="1"/>
    <xf numFmtId="41" fontId="116" fillId="36" borderId="10" xfId="0" applyNumberFormat="1" applyFont="1" applyFill="1" applyBorder="1" applyAlignment="1" applyProtection="1">
      <protection locked="0"/>
    </xf>
    <xf numFmtId="1" fontId="24" fillId="0" borderId="10" xfId="0" applyNumberFormat="1" applyFont="1" applyBorder="1" applyAlignment="1"/>
    <xf numFmtId="41" fontId="31" fillId="0" borderId="10" xfId="0" applyNumberFormat="1" applyFont="1" applyFill="1" applyBorder="1" applyAlignment="1" applyProtection="1">
      <alignment horizontal="right"/>
      <protection locked="0"/>
    </xf>
    <xf numFmtId="43" fontId="92" fillId="24" borderId="10" xfId="29" applyNumberFormat="1" applyFont="1" applyFill="1" applyBorder="1" applyProtection="1">
      <protection locked="0"/>
    </xf>
    <xf numFmtId="43" fontId="92" fillId="24" borderId="10" xfId="29" applyNumberFormat="1" applyFont="1" applyFill="1" applyBorder="1" applyProtection="1"/>
    <xf numFmtId="43" fontId="92" fillId="24" borderId="10" xfId="43" applyNumberFormat="1" applyFont="1" applyFill="1" applyBorder="1" applyProtection="1"/>
    <xf numFmtId="43" fontId="93" fillId="24" borderId="10" xfId="48" applyNumberFormat="1" applyFont="1" applyFill="1" applyBorder="1"/>
    <xf numFmtId="2" fontId="93" fillId="24" borderId="10" xfId="48" applyNumberFormat="1" applyFont="1" applyFill="1" applyBorder="1"/>
    <xf numFmtId="0" fontId="4" fillId="35" borderId="10" xfId="0" applyFont="1" applyFill="1" applyBorder="1" applyAlignment="1" applyProtection="1">
      <alignment horizontal="center" wrapText="1"/>
    </xf>
    <xf numFmtId="1" fontId="2" fillId="0" borderId="10" xfId="0" applyNumberFormat="1" applyFont="1" applyBorder="1"/>
    <xf numFmtId="2" fontId="117" fillId="31" borderId="39" xfId="0" applyNumberFormat="1" applyFont="1" applyFill="1" applyBorder="1" applyProtection="1">
      <protection hidden="1"/>
    </xf>
    <xf numFmtId="0" fontId="118" fillId="0" borderId="10" xfId="0" applyFont="1" applyBorder="1"/>
    <xf numFmtId="0" fontId="2" fillId="24" borderId="0" xfId="0" applyFont="1" applyFill="1"/>
    <xf numFmtId="0" fontId="94" fillId="0" borderId="0" xfId="0" applyFont="1"/>
    <xf numFmtId="0" fontId="95" fillId="0" borderId="0" xfId="0" applyFont="1" applyAlignment="1">
      <alignment horizontal="center"/>
    </xf>
    <xf numFmtId="0" fontId="96" fillId="0" borderId="0" xfId="0" applyFont="1"/>
    <xf numFmtId="0" fontId="94" fillId="0" borderId="0" xfId="0" applyFont="1" applyFill="1"/>
    <xf numFmtId="0" fontId="96" fillId="0" borderId="0" xfId="0" applyFont="1" applyFill="1"/>
    <xf numFmtId="0" fontId="2" fillId="0" borderId="0" xfId="0" applyFont="1" applyFill="1"/>
    <xf numFmtId="0" fontId="96" fillId="0" borderId="0" xfId="0" applyFont="1" applyAlignment="1">
      <alignment horizontal="right"/>
    </xf>
    <xf numFmtId="0" fontId="94" fillId="0" borderId="0" xfId="0" applyFont="1" applyFill="1" applyAlignment="1">
      <alignment horizontal="right"/>
    </xf>
    <xf numFmtId="0" fontId="95" fillId="35" borderId="10" xfId="0" applyFont="1" applyFill="1" applyBorder="1" applyAlignment="1" applyProtection="1">
      <alignment horizontal="center" wrapText="1"/>
    </xf>
    <xf numFmtId="0" fontId="95" fillId="0" borderId="10" xfId="0" applyFont="1" applyFill="1" applyBorder="1" applyAlignment="1" applyProtection="1">
      <alignment horizontal="center" textRotation="90" wrapText="1"/>
    </xf>
    <xf numFmtId="0" fontId="96" fillId="24" borderId="10" xfId="0" applyNumberFormat="1" applyFont="1" applyFill="1" applyBorder="1" applyAlignment="1" applyProtection="1">
      <alignment horizontal="center"/>
    </xf>
    <xf numFmtId="1" fontId="96" fillId="24" borderId="10" xfId="0" applyNumberFormat="1" applyFont="1" applyFill="1" applyBorder="1" applyProtection="1"/>
    <xf numFmtId="0" fontId="94" fillId="24" borderId="10" xfId="0" applyNumberFormat="1" applyFont="1" applyFill="1" applyBorder="1" applyAlignment="1" applyProtection="1">
      <alignment horizontal="center"/>
    </xf>
    <xf numFmtId="1" fontId="94" fillId="24" borderId="10" xfId="0" applyNumberFormat="1" applyFont="1" applyFill="1" applyBorder="1" applyProtection="1"/>
    <xf numFmtId="0" fontId="95" fillId="25" borderId="10" xfId="0" applyNumberFormat="1" applyFont="1" applyFill="1" applyBorder="1" applyAlignment="1" applyProtection="1">
      <alignment horizontal="center"/>
    </xf>
    <xf numFmtId="2" fontId="95" fillId="25" borderId="10" xfId="0" applyNumberFormat="1" applyFont="1" applyFill="1" applyBorder="1" applyAlignment="1" applyProtection="1">
      <alignment horizontal="left" wrapText="1"/>
    </xf>
    <xf numFmtId="1" fontId="96" fillId="24" borderId="10" xfId="0" applyNumberFormat="1" applyFont="1" applyFill="1" applyBorder="1" applyAlignment="1" applyProtection="1">
      <alignment wrapText="1"/>
    </xf>
    <xf numFmtId="2" fontId="95" fillId="25" borderId="10" xfId="0" applyNumberFormat="1" applyFont="1" applyFill="1" applyBorder="1" applyAlignment="1" applyProtection="1">
      <alignment wrapText="1"/>
    </xf>
    <xf numFmtId="2" fontId="94" fillId="24" borderId="10" xfId="0" applyNumberFormat="1" applyFont="1" applyFill="1" applyBorder="1" applyAlignment="1" applyProtection="1">
      <alignment wrapText="1"/>
    </xf>
    <xf numFmtId="1" fontId="94" fillId="24" borderId="10" xfId="0" applyNumberFormat="1" applyFont="1" applyFill="1" applyBorder="1" applyAlignment="1" applyProtection="1">
      <alignment wrapText="1"/>
    </xf>
    <xf numFmtId="1" fontId="95" fillId="25" borderId="10" xfId="0" applyNumberFormat="1" applyFont="1" applyFill="1" applyBorder="1" applyAlignment="1" applyProtection="1">
      <alignment wrapText="1"/>
    </xf>
    <xf numFmtId="1" fontId="95" fillId="25" borderId="10" xfId="0" applyNumberFormat="1" applyFont="1" applyFill="1" applyBorder="1" applyProtection="1"/>
    <xf numFmtId="43" fontId="95" fillId="25" borderId="10" xfId="0" applyNumberFormat="1" applyFont="1" applyFill="1" applyBorder="1" applyAlignment="1" applyProtection="1">
      <alignment horizontal="center"/>
    </xf>
    <xf numFmtId="0" fontId="94" fillId="25" borderId="10" xfId="0" applyNumberFormat="1" applyFont="1" applyFill="1" applyBorder="1" applyAlignment="1" applyProtection="1">
      <alignment horizontal="center"/>
    </xf>
    <xf numFmtId="0" fontId="94" fillId="24" borderId="10" xfId="0" applyFont="1" applyFill="1" applyBorder="1" applyProtection="1"/>
    <xf numFmtId="3" fontId="94" fillId="24" borderId="10" xfId="0" applyNumberFormat="1" applyFont="1" applyFill="1" applyBorder="1" applyProtection="1"/>
    <xf numFmtId="0" fontId="95" fillId="0" borderId="10" xfId="0" applyNumberFormat="1" applyFont="1" applyFill="1" applyBorder="1" applyAlignment="1" applyProtection="1">
      <alignment horizontal="center"/>
    </xf>
    <xf numFmtId="1" fontId="95" fillId="0" borderId="10" xfId="0" applyNumberFormat="1" applyFont="1" applyFill="1" applyBorder="1" applyProtection="1"/>
    <xf numFmtId="0" fontId="97" fillId="0" borderId="10" xfId="0" applyFont="1" applyBorder="1" applyAlignment="1">
      <alignment horizontal="justify" vertical="top" wrapText="1"/>
    </xf>
    <xf numFmtId="0" fontId="2" fillId="0" borderId="23" xfId="0" applyFont="1" applyBorder="1"/>
    <xf numFmtId="0" fontId="97" fillId="0" borderId="10" xfId="0" applyFont="1" applyFill="1" applyBorder="1" applyAlignment="1">
      <alignment horizontal="justify" vertical="top" wrapText="1"/>
    </xf>
    <xf numFmtId="41" fontId="96" fillId="24" borderId="10" xfId="0" applyNumberFormat="1" applyFont="1" applyFill="1" applyBorder="1" applyAlignment="1" applyProtection="1">
      <protection locked="0"/>
    </xf>
    <xf numFmtId="41" fontId="2" fillId="0" borderId="10" xfId="0" applyNumberFormat="1" applyFont="1" applyFill="1" applyBorder="1" applyAlignment="1"/>
    <xf numFmtId="164" fontId="2" fillId="0" borderId="10" xfId="0" applyNumberFormat="1" applyFont="1" applyFill="1" applyBorder="1" applyAlignment="1"/>
    <xf numFmtId="41" fontId="118" fillId="0" borderId="10" xfId="0" applyNumberFormat="1" applyFont="1" applyFill="1" applyBorder="1" applyAlignment="1"/>
    <xf numFmtId="41" fontId="24" fillId="0" borderId="10" xfId="0" applyNumberFormat="1" applyFont="1" applyFill="1" applyBorder="1" applyAlignment="1"/>
    <xf numFmtId="164" fontId="24" fillId="0" borderId="10" xfId="0" applyNumberFormat="1" applyFont="1" applyFill="1" applyBorder="1" applyAlignment="1"/>
    <xf numFmtId="164" fontId="95" fillId="0" borderId="10" xfId="0" applyNumberFormat="1" applyFont="1" applyFill="1" applyBorder="1" applyAlignment="1" applyProtection="1"/>
    <xf numFmtId="41" fontId="95" fillId="0" borderId="10" xfId="0" applyNumberFormat="1" applyFont="1" applyFill="1" applyBorder="1" applyAlignment="1" applyProtection="1"/>
    <xf numFmtId="164" fontId="95" fillId="24" borderId="10" xfId="0" applyNumberFormat="1" applyFont="1" applyFill="1" applyBorder="1" applyAlignment="1" applyProtection="1"/>
    <xf numFmtId="43" fontId="95" fillId="0" borderId="10" xfId="0" applyNumberFormat="1" applyFont="1" applyFill="1" applyBorder="1" applyAlignment="1" applyProtection="1"/>
    <xf numFmtId="43" fontId="2" fillId="35" borderId="1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Alignment="1"/>
    <xf numFmtId="0" fontId="24" fillId="0" borderId="0" xfId="0" applyFont="1" applyFill="1" applyAlignment="1"/>
    <xf numFmtId="0" fontId="0" fillId="31" borderId="54" xfId="0" applyFont="1" applyFill="1" applyBorder="1" applyAlignment="1" applyProtection="1">
      <alignment horizontal="center" vertical="top"/>
      <protection hidden="1"/>
    </xf>
    <xf numFmtId="0" fontId="0" fillId="31" borderId="48" xfId="0" applyFont="1" applyFill="1" applyBorder="1" applyAlignment="1" applyProtection="1">
      <alignment horizontal="left" wrapText="1"/>
      <protection hidden="1"/>
    </xf>
    <xf numFmtId="0" fontId="0" fillId="31" borderId="10" xfId="0" applyFont="1" applyFill="1" applyBorder="1" applyAlignment="1" applyProtection="1">
      <alignment horizontal="left" wrapText="1"/>
      <protection hidden="1"/>
    </xf>
    <xf numFmtId="0" fontId="69" fillId="31" borderId="34" xfId="0" applyFont="1" applyFill="1" applyBorder="1" applyAlignment="1" applyProtection="1">
      <alignment vertical="center"/>
      <protection hidden="1"/>
    </xf>
    <xf numFmtId="0" fontId="69" fillId="31" borderId="35" xfId="0" applyFont="1" applyFill="1" applyBorder="1" applyAlignment="1" applyProtection="1">
      <alignment vertical="center"/>
      <protection hidden="1"/>
    </xf>
    <xf numFmtId="0" fontId="69" fillId="31" borderId="54" xfId="0" applyFont="1" applyFill="1" applyBorder="1" applyAlignment="1" applyProtection="1">
      <alignment vertical="center"/>
      <protection hidden="1"/>
    </xf>
    <xf numFmtId="0" fontId="98" fillId="33" borderId="58" xfId="0" applyFont="1" applyFill="1" applyBorder="1" applyAlignment="1" applyProtection="1">
      <alignment vertical="center"/>
      <protection hidden="1"/>
    </xf>
    <xf numFmtId="0" fontId="47" fillId="31" borderId="35" xfId="0" applyFont="1" applyFill="1" applyBorder="1" applyAlignment="1" applyProtection="1">
      <alignment horizontal="left" vertical="center" indent="2"/>
      <protection hidden="1"/>
    </xf>
    <xf numFmtId="0" fontId="98" fillId="33" borderId="58" xfId="0" applyFont="1" applyFill="1" applyBorder="1" applyAlignment="1" applyProtection="1">
      <alignment horizontal="center" vertical="center"/>
      <protection hidden="1"/>
    </xf>
    <xf numFmtId="0" fontId="98" fillId="33" borderId="35" xfId="0" applyFont="1" applyFill="1" applyBorder="1" applyAlignment="1" applyProtection="1">
      <alignment vertical="center"/>
      <protection hidden="1"/>
    </xf>
    <xf numFmtId="0" fontId="98" fillId="31" borderId="35" xfId="0" applyFont="1" applyFill="1" applyBorder="1" applyAlignment="1" applyProtection="1">
      <alignment vertical="center"/>
      <protection hidden="1"/>
    </xf>
    <xf numFmtId="0" fontId="98" fillId="33" borderId="54" xfId="0" applyFont="1" applyFill="1" applyBorder="1" applyAlignment="1" applyProtection="1">
      <alignment vertical="center"/>
      <protection hidden="1"/>
    </xf>
    <xf numFmtId="0" fontId="98" fillId="33" borderId="57" xfId="0" applyFont="1" applyFill="1" applyBorder="1" applyAlignment="1" applyProtection="1">
      <alignment horizontal="center" vertical="center"/>
      <protection hidden="1"/>
    </xf>
    <xf numFmtId="0" fontId="69" fillId="31" borderId="38" xfId="0" applyFont="1" applyFill="1" applyBorder="1" applyAlignment="1" applyProtection="1">
      <alignment vertical="center"/>
      <protection hidden="1"/>
    </xf>
    <xf numFmtId="0" fontId="69" fillId="0" borderId="0" xfId="0" applyFont="1"/>
    <xf numFmtId="0" fontId="69" fillId="31" borderId="0" xfId="0" applyFont="1" applyFill="1" applyBorder="1" applyAlignment="1" applyProtection="1">
      <alignment vertical="center"/>
      <protection hidden="1"/>
    </xf>
    <xf numFmtId="0" fontId="0" fillId="24" borderId="10" xfId="0" applyFill="1" applyBorder="1" applyAlignment="1">
      <alignment horizontal="right"/>
    </xf>
    <xf numFmtId="41" fontId="3" fillId="0" borderId="0" xfId="0" applyNumberFormat="1" applyFont="1" applyFill="1"/>
    <xf numFmtId="41" fontId="94" fillId="0" borderId="10" xfId="0" applyNumberFormat="1" applyFont="1" applyFill="1" applyBorder="1" applyAlignment="1" applyProtection="1">
      <protection locked="0"/>
    </xf>
    <xf numFmtId="41" fontId="94" fillId="0" borderId="10" xfId="0" applyNumberFormat="1" applyFont="1" applyFill="1" applyBorder="1" applyProtection="1">
      <protection locked="0"/>
    </xf>
    <xf numFmtId="43" fontId="2" fillId="0" borderId="10" xfId="0" applyNumberFormat="1" applyFont="1" applyFill="1" applyBorder="1" applyAlignment="1"/>
    <xf numFmtId="43" fontId="2" fillId="0" borderId="10" xfId="0" applyNumberFormat="1" applyFont="1" applyFill="1" applyBorder="1"/>
    <xf numFmtId="41" fontId="2" fillId="27" borderId="10" xfId="0" applyNumberFormat="1" applyFont="1" applyFill="1" applyBorder="1" applyAlignment="1"/>
    <xf numFmtId="41" fontId="2" fillId="27" borderId="10" xfId="0" applyNumberFormat="1" applyFont="1" applyFill="1" applyBorder="1"/>
    <xf numFmtId="2" fontId="2" fillId="27" borderId="10" xfId="0" applyNumberFormat="1" applyFont="1" applyFill="1" applyBorder="1" applyAlignment="1">
      <alignment horizontal="right"/>
    </xf>
    <xf numFmtId="2" fontId="2" fillId="27" borderId="10" xfId="0" applyNumberFormat="1" applyFont="1" applyFill="1" applyBorder="1"/>
    <xf numFmtId="1" fontId="51" fillId="24" borderId="10" xfId="47" applyNumberFormat="1" applyFont="1" applyFill="1" applyBorder="1" applyAlignment="1" applyProtection="1">
      <alignment horizontal="right" vertical="center" wrapText="1"/>
      <protection hidden="1"/>
    </xf>
    <xf numFmtId="164" fontId="23" fillId="0" borderId="10" xfId="0" applyNumberFormat="1" applyFont="1" applyFill="1" applyBorder="1" applyAlignment="1" applyProtection="1">
      <alignment horizontal="right"/>
    </xf>
    <xf numFmtId="43" fontId="37" fillId="0" borderId="0" xfId="48" applyNumberFormat="1" applyFont="1"/>
    <xf numFmtId="179" fontId="37" fillId="0" borderId="0" xfId="48" applyNumberFormat="1" applyFont="1"/>
    <xf numFmtId="2" fontId="37" fillId="24" borderId="10" xfId="48" applyNumberFormat="1" applyFont="1" applyFill="1" applyBorder="1"/>
    <xf numFmtId="43" fontId="119" fillId="24" borderId="10" xfId="30" applyFont="1" applyFill="1" applyBorder="1" applyProtection="1">
      <protection locked="0"/>
    </xf>
    <xf numFmtId="43" fontId="120" fillId="24" borderId="10" xfId="28" applyFont="1" applyFill="1" applyBorder="1" applyProtection="1">
      <protection locked="0"/>
    </xf>
    <xf numFmtId="182" fontId="42" fillId="24" borderId="26" xfId="51" applyNumberFormat="1" applyFont="1" applyFill="1" applyBorder="1" applyAlignment="1" applyProtection="1">
      <alignment horizontal="right" vertical="center" wrapText="1"/>
      <protection hidden="1"/>
    </xf>
    <xf numFmtId="10" fontId="1" fillId="24" borderId="10" xfId="28" applyNumberFormat="1" applyFont="1" applyFill="1" applyBorder="1"/>
    <xf numFmtId="2" fontId="42" fillId="0" borderId="19" xfId="0" applyNumberFormat="1" applyFont="1" applyBorder="1" applyProtection="1">
      <protection locked="0"/>
    </xf>
    <xf numFmtId="2" fontId="42" fillId="0" borderId="10" xfId="0" applyNumberFormat="1" applyFont="1" applyBorder="1" applyProtection="1">
      <protection locked="0"/>
    </xf>
    <xf numFmtId="2" fontId="42" fillId="0" borderId="30" xfId="0" applyNumberFormat="1" applyFont="1" applyBorder="1" applyProtection="1">
      <protection locked="0"/>
    </xf>
    <xf numFmtId="2" fontId="62" fillId="31" borderId="59" xfId="0" applyNumberFormat="1" applyFont="1" applyFill="1" applyBorder="1" applyAlignment="1" applyProtection="1">
      <alignment horizontal="right"/>
      <protection hidden="1"/>
    </xf>
    <xf numFmtId="2" fontId="56" fillId="31" borderId="39" xfId="0" applyNumberFormat="1" applyFont="1" applyFill="1" applyBorder="1" applyProtection="1">
      <protection hidden="1"/>
    </xf>
    <xf numFmtId="43" fontId="42" fillId="0" borderId="10" xfId="29" applyFont="1" applyFill="1" applyBorder="1" applyProtection="1">
      <protection locked="0"/>
    </xf>
    <xf numFmtId="43" fontId="42" fillId="0" borderId="10" xfId="29" applyFont="1" applyBorder="1" applyProtection="1">
      <protection locked="0"/>
    </xf>
    <xf numFmtId="43" fontId="42" fillId="0" borderId="30" xfId="29" applyFont="1" applyBorder="1" applyProtection="1">
      <protection locked="0"/>
    </xf>
    <xf numFmtId="2" fontId="56" fillId="31" borderId="39" xfId="0" applyNumberFormat="1" applyFont="1" applyFill="1" applyBorder="1" applyAlignment="1" applyProtection="1">
      <alignment wrapText="1"/>
      <protection hidden="1"/>
    </xf>
    <xf numFmtId="43" fontId="92" fillId="24" borderId="10" xfId="48" applyNumberFormat="1" applyFont="1" applyFill="1" applyBorder="1"/>
    <xf numFmtId="2" fontId="2" fillId="0" borderId="10" xfId="0" applyNumberFormat="1" applyFont="1" applyBorder="1"/>
    <xf numFmtId="0" fontId="0" fillId="31" borderId="54" xfId="0" applyFill="1" applyBorder="1" applyAlignment="1" applyProtection="1">
      <alignment horizontal="left" indent="1"/>
      <protection hidden="1"/>
    </xf>
    <xf numFmtId="173" fontId="0" fillId="24" borderId="10" xfId="0" applyNumberFormat="1" applyFill="1" applyBorder="1"/>
    <xf numFmtId="2" fontId="56" fillId="31" borderId="60" xfId="51" applyNumberFormat="1" applyFont="1" applyFill="1" applyBorder="1" applyProtection="1">
      <protection hidden="1"/>
    </xf>
    <xf numFmtId="2" fontId="56" fillId="31" borderId="10" xfId="51" applyNumberFormat="1" applyFont="1" applyFill="1" applyBorder="1" applyProtection="1">
      <protection hidden="1"/>
    </xf>
    <xf numFmtId="10" fontId="56" fillId="31" borderId="10" xfId="51" applyNumberFormat="1" applyFont="1" applyFill="1" applyBorder="1" applyProtection="1">
      <protection hidden="1"/>
    </xf>
    <xf numFmtId="2" fontId="56" fillId="31" borderId="32" xfId="51" applyNumberFormat="1" applyFont="1" applyFill="1" applyBorder="1" applyProtection="1">
      <protection hidden="1"/>
    </xf>
    <xf numFmtId="2" fontId="56" fillId="31" borderId="10" xfId="0" applyNumberFormat="1" applyFont="1" applyFill="1" applyBorder="1" applyProtection="1">
      <protection hidden="1"/>
    </xf>
    <xf numFmtId="173" fontId="0" fillId="0" borderId="10" xfId="0" applyNumberFormat="1" applyBorder="1"/>
    <xf numFmtId="2" fontId="0" fillId="0" borderId="10" xfId="0" applyNumberFormat="1" applyBorder="1"/>
    <xf numFmtId="0" fontId="122" fillId="0" borderId="10" xfId="48" applyFont="1" applyBorder="1"/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/>
    </xf>
    <xf numFmtId="1" fontId="4" fillId="0" borderId="10" xfId="0" applyNumberFormat="1" applyFont="1" applyFill="1" applyBorder="1" applyProtection="1"/>
    <xf numFmtId="43" fontId="2" fillId="0" borderId="10" xfId="0" applyNumberFormat="1" applyFont="1" applyBorder="1"/>
    <xf numFmtId="43" fontId="2" fillId="0" borderId="0" xfId="0" applyNumberFormat="1" applyFont="1"/>
    <xf numFmtId="43" fontId="2" fillId="0" borderId="0" xfId="0" applyNumberFormat="1" applyFont="1" applyFill="1"/>
    <xf numFmtId="0" fontId="83" fillId="24" borderId="22" xfId="0" applyFont="1" applyFill="1" applyBorder="1" applyAlignment="1">
      <alignment horizontal="center" wrapText="1"/>
    </xf>
    <xf numFmtId="0" fontId="83" fillId="24" borderId="45" xfId="0" applyFont="1" applyFill="1" applyBorder="1" applyAlignment="1">
      <alignment horizontal="center" wrapText="1"/>
    </xf>
    <xf numFmtId="0" fontId="83" fillId="24" borderId="23" xfId="0" applyFont="1" applyFill="1" applyBorder="1" applyAlignment="1">
      <alignment horizontal="center" wrapText="1"/>
    </xf>
    <xf numFmtId="0" fontId="20" fillId="37" borderId="10" xfId="0" applyFont="1" applyFill="1" applyBorder="1" applyAlignment="1" applyProtection="1">
      <alignment vertical="center"/>
      <protection hidden="1"/>
    </xf>
    <xf numFmtId="43" fontId="76" fillId="37" borderId="10" xfId="30" applyFont="1" applyFill="1" applyBorder="1" applyProtection="1">
      <protection hidden="1"/>
    </xf>
    <xf numFmtId="0" fontId="39" fillId="37" borderId="10" xfId="48" applyFont="1" applyFill="1" applyBorder="1"/>
    <xf numFmtId="2" fontId="93" fillId="37" borderId="10" xfId="48" applyNumberFormat="1" applyFont="1" applyFill="1" applyBorder="1"/>
    <xf numFmtId="2" fontId="39" fillId="37" borderId="10" xfId="48" applyNumberFormat="1" applyFont="1" applyFill="1" applyBorder="1"/>
    <xf numFmtId="43" fontId="66" fillId="37" borderId="10" xfId="30" applyFont="1" applyFill="1" applyBorder="1" applyProtection="1">
      <protection hidden="1"/>
    </xf>
    <xf numFmtId="43" fontId="39" fillId="37" borderId="10" xfId="28" applyFont="1" applyFill="1" applyBorder="1"/>
    <xf numFmtId="43" fontId="51" fillId="37" borderId="10" xfId="30" applyFont="1" applyFill="1" applyBorder="1" applyProtection="1">
      <protection hidden="1"/>
    </xf>
    <xf numFmtId="0" fontId="35" fillId="37" borderId="0" xfId="48" applyFont="1" applyFill="1"/>
    <xf numFmtId="0" fontId="0" fillId="37" borderId="10" xfId="0" applyFill="1" applyBorder="1" applyAlignment="1" applyProtection="1">
      <alignment horizontal="left" vertical="center" indent="3"/>
      <protection hidden="1"/>
    </xf>
    <xf numFmtId="43" fontId="48" fillId="37" borderId="10" xfId="30" applyFont="1" applyFill="1" applyBorder="1" applyProtection="1">
      <protection locked="0"/>
    </xf>
    <xf numFmtId="0" fontId="35" fillId="37" borderId="10" xfId="48" applyFont="1" applyFill="1" applyBorder="1"/>
    <xf numFmtId="2" fontId="35" fillId="37" borderId="10" xfId="48" applyNumberFormat="1" applyFont="1" applyFill="1" applyBorder="1"/>
    <xf numFmtId="43" fontId="35" fillId="37" borderId="10" xfId="28" applyFont="1" applyFill="1" applyBorder="1"/>
    <xf numFmtId="0" fontId="84" fillId="24" borderId="19" xfId="0" applyFont="1" applyFill="1" applyBorder="1" applyAlignment="1">
      <alignment wrapText="1"/>
    </xf>
    <xf numFmtId="184" fontId="1" fillId="24" borderId="10" xfId="28" applyNumberFormat="1" applyFont="1" applyFill="1" applyBorder="1"/>
    <xf numFmtId="1" fontId="42" fillId="37" borderId="10" xfId="47" applyNumberFormat="1" applyFont="1" applyFill="1" applyBorder="1" applyAlignment="1" applyProtection="1">
      <alignment horizontal="right" vertical="center" wrapText="1"/>
      <protection hidden="1"/>
    </xf>
    <xf numFmtId="1" fontId="42" fillId="38" borderId="10" xfId="0" applyNumberFormat="1" applyFont="1" applyFill="1" applyBorder="1" applyAlignment="1" applyProtection="1">
      <alignment horizontal="right" vertical="center" wrapText="1"/>
      <protection hidden="1"/>
    </xf>
    <xf numFmtId="1" fontId="42" fillId="38" borderId="10" xfId="47" applyNumberFormat="1" applyFont="1" applyFill="1" applyBorder="1" applyAlignment="1" applyProtection="1">
      <alignment horizontal="right" vertical="center" wrapText="1"/>
      <protection hidden="1"/>
    </xf>
    <xf numFmtId="43" fontId="4" fillId="0" borderId="0" xfId="0" applyNumberFormat="1" applyFont="1" applyFill="1" applyBorder="1" applyAlignment="1" applyProtection="1">
      <alignment horizontal="right"/>
    </xf>
    <xf numFmtId="0" fontId="84" fillId="24" borderId="10" xfId="0" applyFont="1" applyFill="1" applyBorder="1" applyAlignment="1">
      <alignment horizontal="right" wrapText="1"/>
    </xf>
    <xf numFmtId="0" fontId="34" fillId="0" borderId="13" xfId="43" applyNumberFormat="1" applyFont="1" applyFill="1" applyBorder="1" applyAlignment="1" applyProtection="1">
      <alignment horizontal="center" vertical="center" wrapText="1" shrinkToFit="1"/>
    </xf>
    <xf numFmtId="0" fontId="34" fillId="0" borderId="19" xfId="43" applyNumberFormat="1" applyFont="1" applyFill="1" applyBorder="1" applyAlignment="1" applyProtection="1">
      <alignment horizontal="center" vertical="center" wrapText="1" shrinkToFit="1"/>
    </xf>
    <xf numFmtId="1" fontId="42" fillId="24" borderId="34" xfId="47" applyNumberFormat="1" applyFont="1" applyFill="1" applyBorder="1" applyAlignment="1" applyProtection="1">
      <alignment horizontal="right" vertical="center" wrapText="1"/>
      <protection hidden="1"/>
    </xf>
    <xf numFmtId="182" fontId="42" fillId="24" borderId="34" xfId="51" applyNumberFormat="1" applyFont="1" applyFill="1" applyBorder="1" applyAlignment="1" applyProtection="1">
      <alignment horizontal="right" vertical="center" wrapText="1"/>
      <protection hidden="1"/>
    </xf>
    <xf numFmtId="0" fontId="0" fillId="0" borderId="10" xfId="0" applyBorder="1" applyAlignment="1">
      <alignment horizontal="left"/>
    </xf>
    <xf numFmtId="0" fontId="77" fillId="0" borderId="11" xfId="43" applyNumberFormat="1" applyFont="1" applyFill="1" applyBorder="1" applyAlignment="1" applyProtection="1">
      <alignment horizontal="center" vertical="center" wrapText="1"/>
    </xf>
    <xf numFmtId="0" fontId="34" fillId="0" borderId="18" xfId="43" applyNumberFormat="1" applyFont="1" applyFill="1" applyBorder="1" applyAlignment="1" applyProtection="1">
      <alignment horizontal="center" vertical="center" wrapText="1" shrinkToFit="1"/>
    </xf>
    <xf numFmtId="0" fontId="34" fillId="0" borderId="22" xfId="43" applyFont="1" applyFill="1" applyBorder="1" applyAlignment="1" applyProtection="1">
      <alignment wrapText="1" shrinkToFit="1"/>
    </xf>
    <xf numFmtId="0" fontId="34" fillId="0" borderId="34" xfId="43" applyFont="1" applyFill="1" applyBorder="1" applyAlignment="1" applyProtection="1">
      <alignment wrapText="1" shrinkToFit="1"/>
    </xf>
    <xf numFmtId="0" fontId="34" fillId="0" borderId="23" xfId="43" applyFont="1" applyFill="1" applyBorder="1" applyAlignment="1" applyProtection="1">
      <alignment wrapText="1" shrinkToFit="1"/>
    </xf>
    <xf numFmtId="0" fontId="34" fillId="0" borderId="0" xfId="43" applyFont="1" applyFill="1" applyAlignment="1" applyProtection="1">
      <alignment horizontal="center" wrapText="1"/>
    </xf>
    <xf numFmtId="0" fontId="34" fillId="0" borderId="0" xfId="43" applyNumberFormat="1" applyFont="1" applyFill="1" applyAlignment="1" applyProtection="1">
      <alignment horizontal="center" vertical="center" wrapText="1"/>
    </xf>
    <xf numFmtId="0" fontId="34" fillId="0" borderId="13" xfId="43" applyNumberFormat="1" applyFont="1" applyFill="1" applyBorder="1" applyAlignment="1" applyProtection="1">
      <alignment horizontal="center" vertical="center" wrapText="1" shrinkToFit="1"/>
    </xf>
    <xf numFmtId="0" fontId="34" fillId="0" borderId="19" xfId="43" applyNumberFormat="1" applyFont="1" applyFill="1" applyBorder="1" applyAlignment="1" applyProtection="1">
      <alignment horizontal="center" vertical="center" wrapText="1" shrinkToFit="1"/>
    </xf>
    <xf numFmtId="0" fontId="34" fillId="0" borderId="10" xfId="43" applyNumberFormat="1" applyFont="1" applyFill="1" applyBorder="1" applyAlignment="1" applyProtection="1">
      <alignment horizontal="center" vertical="center" wrapText="1" shrinkToFit="1"/>
    </xf>
    <xf numFmtId="0" fontId="34" fillId="0" borderId="10" xfId="43" applyFont="1" applyFill="1" applyBorder="1" applyAlignment="1" applyProtection="1">
      <alignment wrapText="1" shrinkToFit="1"/>
    </xf>
    <xf numFmtId="0" fontId="34" fillId="0" borderId="35" xfId="43" applyNumberFormat="1" applyFont="1" applyFill="1" applyBorder="1" applyAlignment="1" applyProtection="1">
      <alignment horizontal="center" vertical="center" wrapText="1" shrinkToFit="1"/>
    </xf>
    <xf numFmtId="0" fontId="34" fillId="0" borderId="35" xfId="43" applyFont="1" applyFill="1" applyBorder="1" applyAlignment="1" applyProtection="1">
      <alignment wrapText="1" shrinkToFit="1"/>
    </xf>
    <xf numFmtId="0" fontId="34" fillId="0" borderId="45" xfId="43" applyNumberFormat="1" applyFont="1" applyFill="1" applyBorder="1" applyAlignment="1" applyProtection="1">
      <alignment horizontal="center" vertical="center" wrapText="1" shrinkToFit="1"/>
    </xf>
    <xf numFmtId="0" fontId="34" fillId="0" borderId="23" xfId="43" applyNumberFormat="1" applyFont="1" applyFill="1" applyBorder="1" applyAlignment="1" applyProtection="1">
      <alignment horizontal="center" vertical="center" wrapText="1" shrinkToFit="1"/>
    </xf>
    <xf numFmtId="0" fontId="34" fillId="29" borderId="61" xfId="43" applyNumberFormat="1" applyFont="1" applyFill="1" applyBorder="1" applyAlignment="1" applyProtection="1">
      <alignment horizontal="center"/>
    </xf>
    <xf numFmtId="0" fontId="34" fillId="29" borderId="22" xfId="43" applyNumberFormat="1" applyFont="1" applyFill="1" applyBorder="1" applyAlignment="1" applyProtection="1">
      <alignment horizontal="center"/>
    </xf>
    <xf numFmtId="2" fontId="34" fillId="0" borderId="10" xfId="43" applyNumberFormat="1" applyFont="1" applyFill="1" applyBorder="1" applyAlignment="1" applyProtection="1">
      <alignment horizontal="center" vertical="center" wrapText="1" shrinkToFit="1"/>
    </xf>
    <xf numFmtId="2" fontId="34" fillId="0" borderId="10" xfId="43" applyNumberFormat="1" applyFont="1" applyFill="1" applyBorder="1" applyAlignment="1" applyProtection="1">
      <alignment wrapText="1" shrinkToFit="1"/>
    </xf>
    <xf numFmtId="0" fontId="34" fillId="0" borderId="13" xfId="43" applyNumberFormat="1" applyFont="1" applyFill="1" applyBorder="1" applyAlignment="1" applyProtection="1">
      <alignment horizontal="center" vertical="center"/>
    </xf>
    <xf numFmtId="0" fontId="0" fillId="0" borderId="19" xfId="0" applyBorder="1" applyAlignment="1">
      <alignment horizontal="center" vertical="center"/>
    </xf>
    <xf numFmtId="0" fontId="34" fillId="29" borderId="10" xfId="43" applyNumberFormat="1" applyFont="1" applyFill="1" applyBorder="1" applyAlignment="1" applyProtection="1">
      <alignment horizontal="center"/>
    </xf>
    <xf numFmtId="0" fontId="57" fillId="0" borderId="0" xfId="48" applyFont="1" applyAlignment="1">
      <alignment horizontal="center"/>
    </xf>
    <xf numFmtId="0" fontId="34" fillId="0" borderId="13" xfId="43" applyNumberFormat="1" applyFont="1" applyFill="1" applyBorder="1" applyAlignment="1" applyProtection="1">
      <alignment horizontal="center" vertical="center" shrinkToFit="1"/>
    </xf>
    <xf numFmtId="0" fontId="34" fillId="0" borderId="19" xfId="43" applyNumberFormat="1" applyFont="1" applyFill="1" applyBorder="1" applyAlignment="1" applyProtection="1">
      <alignment horizontal="center" vertical="center" shrinkToFit="1"/>
    </xf>
    <xf numFmtId="0" fontId="109" fillId="24" borderId="0" xfId="0" applyFont="1" applyFill="1" applyAlignment="1">
      <alignment horizontal="center" vertical="center"/>
    </xf>
    <xf numFmtId="0" fontId="108" fillId="24" borderId="48" xfId="0" applyFont="1" applyFill="1" applyBorder="1" applyAlignment="1">
      <alignment wrapText="1"/>
    </xf>
    <xf numFmtId="0" fontId="108" fillId="24" borderId="49" xfId="0" applyFont="1" applyFill="1" applyBorder="1" applyAlignment="1">
      <alignment wrapText="1"/>
    </xf>
    <xf numFmtId="0" fontId="101" fillId="24" borderId="48" xfId="0" applyFont="1" applyFill="1" applyBorder="1" applyAlignment="1">
      <alignment horizontal="center" wrapText="1"/>
    </xf>
    <xf numFmtId="0" fontId="101" fillId="24" borderId="45" xfId="0" applyFont="1" applyFill="1" applyBorder="1" applyAlignment="1">
      <alignment horizontal="center" wrapText="1"/>
    </xf>
    <xf numFmtId="0" fontId="101" fillId="24" borderId="34" xfId="0" applyFont="1" applyFill="1" applyBorder="1" applyAlignment="1">
      <alignment horizontal="center" wrapText="1"/>
    </xf>
    <xf numFmtId="0" fontId="101" fillId="24" borderId="23" xfId="0" applyFont="1" applyFill="1" applyBorder="1" applyAlignment="1">
      <alignment horizontal="center" wrapText="1"/>
    </xf>
    <xf numFmtId="0" fontId="108" fillId="24" borderId="18" xfId="0" applyFont="1" applyFill="1" applyBorder="1" applyAlignment="1">
      <alignment wrapText="1"/>
    </xf>
    <xf numFmtId="0" fontId="108" fillId="24" borderId="0" xfId="0" applyFont="1" applyFill="1" applyAlignment="1">
      <alignment wrapText="1"/>
    </xf>
    <xf numFmtId="0" fontId="121" fillId="24" borderId="0" xfId="0" applyFont="1" applyFill="1" applyAlignment="1">
      <alignment horizontal="center"/>
    </xf>
    <xf numFmtId="0" fontId="101" fillId="24" borderId="49" xfId="0" applyFont="1" applyFill="1" applyBorder="1" applyAlignment="1">
      <alignment horizontal="center" vertical="top" wrapText="1"/>
    </xf>
    <xf numFmtId="0" fontId="101" fillId="24" borderId="45" xfId="0" applyFont="1" applyFill="1" applyBorder="1" applyAlignment="1">
      <alignment horizontal="center" vertical="top" wrapText="1"/>
    </xf>
    <xf numFmtId="0" fontId="101" fillId="24" borderId="11" xfId="0" applyFont="1" applyFill="1" applyBorder="1" applyAlignment="1">
      <alignment horizontal="center" vertical="top" wrapText="1"/>
    </xf>
    <xf numFmtId="0" fontId="101" fillId="24" borderId="23" xfId="0" applyFont="1" applyFill="1" applyBorder="1" applyAlignment="1">
      <alignment horizontal="center" vertical="top" wrapText="1"/>
    </xf>
    <xf numFmtId="0" fontId="107" fillId="24" borderId="48" xfId="0" applyFont="1" applyFill="1" applyBorder="1" applyAlignment="1">
      <alignment horizontal="center" wrapText="1"/>
    </xf>
    <xf numFmtId="0" fontId="107" fillId="24" borderId="18" xfId="0" applyFont="1" applyFill="1" applyBorder="1" applyAlignment="1">
      <alignment horizontal="center" wrapText="1"/>
    </xf>
    <xf numFmtId="0" fontId="107" fillId="24" borderId="62" xfId="0" applyFont="1" applyFill="1" applyBorder="1" applyAlignment="1">
      <alignment horizontal="center" wrapText="1"/>
    </xf>
    <xf numFmtId="0" fontId="107" fillId="24" borderId="34" xfId="0" applyFont="1" applyFill="1" applyBorder="1" applyAlignment="1">
      <alignment horizontal="center" wrapText="1"/>
    </xf>
    <xf numFmtId="0" fontId="109" fillId="24" borderId="11" xfId="0" applyFont="1" applyFill="1" applyBorder="1" applyAlignment="1">
      <alignment horizontal="center" vertical="center"/>
    </xf>
    <xf numFmtId="0" fontId="109" fillId="24" borderId="0" xfId="0" applyFont="1" applyFill="1" applyBorder="1" applyAlignment="1">
      <alignment horizontal="center" vertical="center"/>
    </xf>
    <xf numFmtId="0" fontId="109" fillId="24" borderId="49" xfId="0" applyFont="1" applyFill="1" applyBorder="1" applyAlignment="1">
      <alignment horizontal="center" vertical="center"/>
    </xf>
    <xf numFmtId="0" fontId="101" fillId="24" borderId="48" xfId="0" applyFont="1" applyFill="1" applyBorder="1" applyAlignment="1">
      <alignment horizontal="center" vertical="top" wrapText="1"/>
    </xf>
    <xf numFmtId="0" fontId="101" fillId="24" borderId="34" xfId="0" applyFont="1" applyFill="1" applyBorder="1" applyAlignment="1">
      <alignment horizontal="center" vertical="top" wrapText="1"/>
    </xf>
    <xf numFmtId="0" fontId="107" fillId="24" borderId="13" xfId="0" applyFont="1" applyFill="1" applyBorder="1" applyAlignment="1">
      <alignment horizontal="center" wrapText="1"/>
    </xf>
    <xf numFmtId="0" fontId="107" fillId="24" borderId="14" xfId="0" applyFont="1" applyFill="1" applyBorder="1" applyAlignment="1">
      <alignment horizontal="center" wrapText="1"/>
    </xf>
    <xf numFmtId="0" fontId="107" fillId="24" borderId="19" xfId="0" applyFont="1" applyFill="1" applyBorder="1" applyAlignment="1">
      <alignment horizontal="center" wrapText="1"/>
    </xf>
    <xf numFmtId="0" fontId="107" fillId="24" borderId="46" xfId="0" applyFont="1" applyFill="1" applyBorder="1" applyAlignment="1">
      <alignment horizontal="center" wrapText="1"/>
    </xf>
    <xf numFmtId="0" fontId="107" fillId="24" borderId="13" xfId="0" applyFont="1" applyFill="1" applyBorder="1" applyAlignment="1">
      <alignment horizontal="center" vertical="center" wrapText="1"/>
    </xf>
    <xf numFmtId="0" fontId="107" fillId="24" borderId="14" xfId="0" applyFont="1" applyFill="1" applyBorder="1" applyAlignment="1">
      <alignment horizontal="center" vertical="center" wrapText="1"/>
    </xf>
    <xf numFmtId="0" fontId="107" fillId="24" borderId="46" xfId="0" applyFont="1" applyFill="1" applyBorder="1" applyAlignment="1">
      <alignment horizontal="center" vertical="center" wrapText="1"/>
    </xf>
    <xf numFmtId="0" fontId="59" fillId="31" borderId="64" xfId="0" applyFont="1" applyFill="1" applyBorder="1" applyAlignment="1" applyProtection="1">
      <alignment horizontal="center" wrapText="1"/>
      <protection hidden="1"/>
    </xf>
    <xf numFmtId="0" fontId="59" fillId="31" borderId="65" xfId="0" applyFont="1" applyFill="1" applyBorder="1" applyAlignment="1" applyProtection="1">
      <alignment horizontal="center" wrapText="1"/>
      <protection hidden="1"/>
    </xf>
    <xf numFmtId="0" fontId="25" fillId="35" borderId="10" xfId="0" applyFont="1" applyFill="1" applyBorder="1" applyAlignment="1">
      <alignment horizontal="center" textRotation="90"/>
    </xf>
    <xf numFmtId="0" fontId="59" fillId="31" borderId="29" xfId="0" applyFont="1" applyFill="1" applyBorder="1" applyAlignment="1" applyProtection="1">
      <alignment horizontal="center" wrapText="1"/>
      <protection hidden="1"/>
    </xf>
    <xf numFmtId="0" fontId="64" fillId="35" borderId="43" xfId="0" applyFont="1" applyFill="1" applyBorder="1" applyAlignment="1" applyProtection="1">
      <alignment horizontal="center" vertical="center"/>
      <protection hidden="1"/>
    </xf>
    <xf numFmtId="0" fontId="64" fillId="35" borderId="42" xfId="0" applyFont="1" applyFill="1" applyBorder="1" applyAlignment="1" applyProtection="1">
      <alignment horizontal="center" vertical="center"/>
      <protection hidden="1"/>
    </xf>
    <xf numFmtId="0" fontId="64" fillId="35" borderId="63" xfId="0" applyFont="1" applyFill="1" applyBorder="1" applyAlignment="1" applyProtection="1">
      <alignment horizontal="left" vertical="center" indent="8"/>
      <protection hidden="1"/>
    </xf>
    <xf numFmtId="0" fontId="64" fillId="35" borderId="58" xfId="0" applyFont="1" applyFill="1" applyBorder="1" applyAlignment="1" applyProtection="1">
      <alignment horizontal="left" vertical="center" indent="8"/>
      <protection hidden="1"/>
    </xf>
    <xf numFmtId="0" fontId="67" fillId="31" borderId="41" xfId="0" applyFont="1" applyFill="1" applyBorder="1" applyAlignment="1" applyProtection="1">
      <alignment horizontal="left" indent="2"/>
      <protection hidden="1"/>
    </xf>
    <xf numFmtId="0" fontId="67" fillId="31" borderId="57" xfId="0" applyFont="1" applyFill="1" applyBorder="1" applyAlignment="1" applyProtection="1">
      <alignment horizontal="left" indent="2"/>
      <protection hidden="1"/>
    </xf>
    <xf numFmtId="0" fontId="0" fillId="35" borderId="10" xfId="0" applyFill="1" applyBorder="1" applyAlignment="1">
      <alignment horizontal="center"/>
    </xf>
    <xf numFmtId="0" fontId="34" fillId="35" borderId="10" xfId="43" applyNumberFormat="1" applyFont="1" applyFill="1" applyBorder="1" applyAlignment="1" applyProtection="1">
      <alignment horizontal="center" vertical="center" wrapText="1" shrinkToFit="1"/>
    </xf>
    <xf numFmtId="0" fontId="34" fillId="35" borderId="10" xfId="43" applyFont="1" applyFill="1" applyBorder="1" applyAlignment="1" applyProtection="1">
      <alignment wrapText="1" shrinkToFit="1"/>
    </xf>
    <xf numFmtId="0" fontId="34" fillId="35" borderId="13" xfId="43" applyFont="1" applyFill="1" applyBorder="1" applyAlignment="1" applyProtection="1">
      <alignment wrapText="1" shrinkToFit="1"/>
    </xf>
    <xf numFmtId="0" fontId="34" fillId="0" borderId="13" xfId="43" applyFont="1" applyFill="1" applyBorder="1" applyAlignment="1" applyProtection="1">
      <alignment wrapText="1" shrinkToFit="1"/>
    </xf>
    <xf numFmtId="0" fontId="35" fillId="35" borderId="10" xfId="48" applyFont="1" applyFill="1" applyBorder="1" applyAlignment="1">
      <alignment horizontal="center"/>
    </xf>
    <xf numFmtId="0" fontId="34" fillId="35" borderId="10" xfId="43" applyNumberFormat="1" applyFont="1" applyFill="1" applyBorder="1" applyAlignment="1" applyProtection="1">
      <alignment horizontal="center" vertical="center" textRotation="90" wrapText="1" shrinkToFit="1"/>
    </xf>
    <xf numFmtId="0" fontId="34" fillId="35" borderId="13" xfId="43" applyFont="1" applyFill="1" applyBorder="1" applyAlignment="1" applyProtection="1">
      <alignment textRotation="90" wrapText="1" shrinkToFit="1"/>
    </xf>
    <xf numFmtId="0" fontId="34" fillId="35" borderId="13" xfId="43" applyNumberFormat="1" applyFont="1" applyFill="1" applyBorder="1" applyAlignment="1" applyProtection="1">
      <alignment horizontal="center" vertical="center" wrapText="1" shrinkToFit="1"/>
    </xf>
    <xf numFmtId="0" fontId="0" fillId="35" borderId="14" xfId="0" applyFill="1" applyBorder="1" applyAlignment="1">
      <alignment wrapText="1"/>
    </xf>
    <xf numFmtId="0" fontId="39" fillId="35" borderId="13" xfId="47" applyFont="1" applyFill="1" applyBorder="1" applyAlignment="1">
      <alignment horizontal="center"/>
    </xf>
    <xf numFmtId="0" fontId="39" fillId="35" borderId="14" xfId="47" applyFont="1" applyFill="1" applyBorder="1" applyAlignment="1">
      <alignment horizontal="center"/>
    </xf>
    <xf numFmtId="0" fontId="39" fillId="35" borderId="19" xfId="47" applyFont="1" applyFill="1" applyBorder="1" applyAlignment="1">
      <alignment horizontal="center"/>
    </xf>
    <xf numFmtId="0" fontId="34" fillId="35" borderId="14" xfId="43" applyNumberFormat="1" applyFont="1" applyFill="1" applyBorder="1" applyAlignment="1" applyProtection="1">
      <alignment horizontal="center" vertical="center" wrapText="1" shrinkToFit="1"/>
    </xf>
    <xf numFmtId="0" fontId="34" fillId="35" borderId="19" xfId="43" applyNumberFormat="1" applyFont="1" applyFill="1" applyBorder="1" applyAlignment="1" applyProtection="1">
      <alignment horizontal="center" vertical="center" wrapText="1" shrinkToFit="1"/>
    </xf>
    <xf numFmtId="0" fontId="34" fillId="35" borderId="18" xfId="43" applyNumberFormat="1" applyFont="1" applyFill="1" applyBorder="1" applyAlignment="1" applyProtection="1">
      <alignment horizontal="center" vertical="center" wrapText="1" shrinkToFit="1"/>
    </xf>
    <xf numFmtId="0" fontId="34" fillId="35" borderId="34" xfId="43" applyFont="1" applyFill="1" applyBorder="1" applyAlignment="1" applyProtection="1">
      <alignment wrapText="1" shrinkToFit="1"/>
    </xf>
    <xf numFmtId="0" fontId="1" fillId="24" borderId="0" xfId="41" applyNumberFormat="1" applyFont="1" applyFill="1" applyBorder="1" applyAlignment="1" applyProtection="1">
      <alignment horizontal="center"/>
      <protection hidden="1"/>
    </xf>
    <xf numFmtId="0" fontId="0" fillId="24" borderId="0" xfId="0" applyFill="1" applyBorder="1" applyAlignment="1" applyProtection="1">
      <alignment horizontal="left"/>
      <protection hidden="1"/>
    </xf>
    <xf numFmtId="0" fontId="0" fillId="24" borderId="0" xfId="0" applyFill="1" applyBorder="1" applyAlignment="1" applyProtection="1">
      <alignment horizontal="left" wrapText="1"/>
      <protection hidden="1"/>
    </xf>
    <xf numFmtId="0" fontId="39" fillId="0" borderId="13" xfId="47" applyFont="1" applyBorder="1" applyAlignment="1">
      <alignment horizontal="center"/>
    </xf>
    <xf numFmtId="0" fontId="39" fillId="0" borderId="14" xfId="47" applyFont="1" applyBorder="1" applyAlignment="1">
      <alignment horizontal="center"/>
    </xf>
    <xf numFmtId="0" fontId="39" fillId="0" borderId="19" xfId="47" applyFont="1" applyBorder="1" applyAlignment="1">
      <alignment horizontal="center"/>
    </xf>
    <xf numFmtId="0" fontId="34" fillId="24" borderId="10" xfId="43" applyNumberFormat="1" applyFont="1" applyFill="1" applyBorder="1" applyAlignment="1" applyProtection="1">
      <alignment horizontal="center" vertical="center" wrapText="1" shrinkToFit="1"/>
    </xf>
    <xf numFmtId="0" fontId="34" fillId="24" borderId="10" xfId="43" applyFont="1" applyFill="1" applyBorder="1" applyAlignment="1" applyProtection="1">
      <alignment wrapText="1" shrinkToFit="1"/>
    </xf>
    <xf numFmtId="0" fontId="38" fillId="24" borderId="10" xfId="43" applyNumberFormat="1" applyFont="1" applyFill="1" applyBorder="1" applyAlignment="1" applyProtection="1">
      <alignment horizontal="center" vertical="center" wrapText="1" shrinkToFit="1"/>
    </xf>
    <xf numFmtId="0" fontId="38" fillId="24" borderId="10" xfId="43" applyFont="1" applyFill="1" applyBorder="1" applyAlignment="1" applyProtection="1">
      <alignment wrapText="1" shrinkToFit="1"/>
    </xf>
    <xf numFmtId="0" fontId="36" fillId="0" borderId="11" xfId="43" applyNumberFormat="1" applyFont="1" applyFill="1" applyBorder="1" applyAlignment="1" applyProtection="1">
      <alignment horizontal="left" vertical="center"/>
    </xf>
    <xf numFmtId="0" fontId="36" fillId="0" borderId="11" xfId="43" applyNumberFormat="1" applyFont="1" applyFill="1" applyBorder="1" applyAlignment="1" applyProtection="1">
      <alignment horizontal="center" vertical="center"/>
    </xf>
    <xf numFmtId="0" fontId="39" fillId="0" borderId="10" xfId="47" applyFont="1" applyBorder="1" applyAlignment="1">
      <alignment horizontal="center"/>
    </xf>
    <xf numFmtId="0" fontId="57" fillId="0" borderId="0" xfId="48" applyFont="1" applyAlignment="1">
      <alignment horizontal="right"/>
    </xf>
  </cellXfs>
  <cellStyles count="57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" xfId="28" builtinId="3"/>
    <cellStyle name="Comma 2" xfId="29"/>
    <cellStyle name="Comma 4 2" xfId="30"/>
    <cellStyle name="Comma_9.1-Baisakh 067" xfId="31"/>
    <cellStyle name="Explanatory Text 2" xfId="32"/>
    <cellStyle name="Good 2" xfId="33"/>
    <cellStyle name="Heading 1 2" xfId="34"/>
    <cellStyle name="Heading 2 2" xfId="35"/>
    <cellStyle name="Heading 3 2" xfId="36"/>
    <cellStyle name="Heading 4 2" xfId="37"/>
    <cellStyle name="Input 2" xfId="38"/>
    <cellStyle name="Linked Cell 2" xfId="39"/>
    <cellStyle name="Neutral 2" xfId="40"/>
    <cellStyle name="Normal" xfId="0" builtinId="0"/>
    <cellStyle name="Normal 15_Reporting Format_all forms" xfId="41"/>
    <cellStyle name="Normal 19_Reporting Format_all forms" xfId="42"/>
    <cellStyle name="Normal 2" xfId="43"/>
    <cellStyle name="Normal 23_Reporting Format_all forms" xfId="44"/>
    <cellStyle name="Normal 3" xfId="45"/>
    <cellStyle name="Normal 3 3" xfId="46"/>
    <cellStyle name="Normal_Progress_Report_of_MFDB_2070_12_30" xfId="47"/>
    <cellStyle name="Normal_Sources_&amp;_Uses_of_MFDB_2070_12_30 (8)" xfId="48"/>
    <cellStyle name="Note 2" xfId="49"/>
    <cellStyle name="Output 2" xfId="50"/>
    <cellStyle name="Percent" xfId="51" builtinId="5"/>
    <cellStyle name="Percent 2 2" xfId="52"/>
    <cellStyle name="Percent 2 3" xfId="53"/>
    <cellStyle name="Title 2" xfId="54"/>
    <cellStyle name="Total 2" xfId="55"/>
    <cellStyle name="Warning Text 2" xfId="56"/>
  </cellStyles>
  <dxfs count="41">
    <dxf>
      <fill>
        <patternFill>
          <bgColor indexed="53"/>
        </patternFill>
      </fill>
    </dxf>
    <dxf>
      <font>
        <condense val="0"/>
        <extend val="0"/>
        <color auto="1"/>
      </font>
      <fill>
        <patternFill>
          <bgColor indexed="53"/>
        </patternFill>
      </fill>
    </dxf>
    <dxf>
      <font>
        <condense val="0"/>
        <extend val="0"/>
        <color auto="1"/>
      </font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auto="1"/>
      </font>
      <fill>
        <patternFill>
          <bgColor indexed="53"/>
        </patternFill>
      </fill>
    </dxf>
    <dxf>
      <font>
        <condense val="0"/>
        <extend val="0"/>
        <color auto="1"/>
      </font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ndense val="0"/>
        <extend val="0"/>
        <color auto="1"/>
      </font>
      <fill>
        <patternFill>
          <bgColor indexed="53"/>
        </patternFill>
      </fill>
    </dxf>
    <dxf>
      <font>
        <condense val="0"/>
        <extend val="0"/>
        <color auto="1"/>
      </font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ont>
        <condense val="0"/>
        <extend val="0"/>
        <color auto="1"/>
      </font>
      <fill>
        <patternFill>
          <bgColor indexed="53"/>
        </patternFill>
      </fill>
    </dxf>
    <dxf>
      <font>
        <condense val="0"/>
        <extend val="0"/>
        <color auto="1"/>
      </font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  <dxf>
      <fill>
        <patternFill>
          <bgColor indexed="5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13" Type="http://purl.oclc.org/ooxml/officeDocument/relationships/worksheet" Target="worksheets/sheet13.xml"/><Relationship Id="rId18" Type="http://purl.oclc.org/ooxml/officeDocument/relationships/worksheet" Target="worksheets/sheet18.xml"/><Relationship Id="rId26" Type="http://purl.oclc.org/ooxml/officeDocument/relationships/calcChain" Target="calcChain.xml"/><Relationship Id="rId3" Type="http://purl.oclc.org/ooxml/officeDocument/relationships/worksheet" Target="worksheets/sheet3.xml"/><Relationship Id="rId21" Type="http://purl.oclc.org/ooxml/officeDocument/relationships/externalLink" Target="externalLinks/externalLink1.xml"/><Relationship Id="rId7" Type="http://purl.oclc.org/ooxml/officeDocument/relationships/worksheet" Target="worksheets/sheet7.xml"/><Relationship Id="rId12" Type="http://purl.oclc.org/ooxml/officeDocument/relationships/worksheet" Target="worksheets/sheet12.xml"/><Relationship Id="rId17" Type="http://purl.oclc.org/ooxml/officeDocument/relationships/worksheet" Target="worksheets/sheet17.xml"/><Relationship Id="rId25" Type="http://purl.oclc.org/ooxml/officeDocument/relationships/sharedStrings" Target="sharedStrings.xml"/><Relationship Id="rId2" Type="http://purl.oclc.org/ooxml/officeDocument/relationships/worksheet" Target="worksheets/sheet2.xml"/><Relationship Id="rId16" Type="http://purl.oclc.org/ooxml/officeDocument/relationships/worksheet" Target="worksheets/sheet16.xml"/><Relationship Id="rId20" Type="http://purl.oclc.org/ooxml/officeDocument/relationships/worksheet" Target="worksheets/sheet20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worksheet" Target="worksheets/sheet11.xml"/><Relationship Id="rId24" Type="http://purl.oclc.org/ooxml/officeDocument/relationships/styles" Target="styles.xml"/><Relationship Id="rId5" Type="http://purl.oclc.org/ooxml/officeDocument/relationships/worksheet" Target="worksheets/sheet5.xml"/><Relationship Id="rId15" Type="http://purl.oclc.org/ooxml/officeDocument/relationships/worksheet" Target="worksheets/sheet15.xml"/><Relationship Id="rId23" Type="http://purl.oclc.org/ooxml/officeDocument/relationships/theme" Target="theme/theme1.xml"/><Relationship Id="rId10" Type="http://purl.oclc.org/ooxml/officeDocument/relationships/worksheet" Target="worksheets/sheet10.xml"/><Relationship Id="rId19" Type="http://purl.oclc.org/ooxml/officeDocument/relationships/worksheet" Target="worksheets/sheet19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4" Type="http://purl.oclc.org/ooxml/officeDocument/relationships/worksheet" Target="worksheets/sheet14.xml"/><Relationship Id="rId22" Type="http://purl.oclc.org/ooxml/officeDocument/relationships/externalLink" Target="externalLinks/externalLink2.xml"/></Relationships>
</file>

<file path=xl/drawings/drawing1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3</xdr:col>
          <xdr:colOff>114300</xdr:colOff>
          <xdr:row>34</xdr:row>
          <xdr:rowOff>152400</xdr:rowOff>
        </xdr:from>
        <xdr:to>
          <xdr:col>4</xdr:col>
          <xdr:colOff>428625</xdr:colOff>
          <xdr:row>38</xdr:row>
          <xdr:rowOff>161925</xdr:rowOff>
        </xdr:to>
        <xdr:sp macro="" textlink="">
          <xdr:nvSpPr>
            <xdr:cNvPr id="19457" name="Comment 1" hidden="1"/>
            <xdr:cNvSpPr txBox="1">
              <a:spLocks noChangeArrowheads="1"/>
            </xdr:cNvSpPr>
          </xdr:nvSpPr>
          <xdr:spPr bwMode="auto">
            <a:xfrm>
              <a:off x="6600825" y="7848600"/>
              <a:ext cx="1247775" cy="7715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9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P00239:</a:t>
              </a:r>
              <a:endParaRPr lang="en-US" sz="9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en-US" sz="9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Manually posting from Report of Chaitra 2073.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6</xdr:col>
          <xdr:colOff>114300</xdr:colOff>
          <xdr:row>34</xdr:row>
          <xdr:rowOff>152400</xdr:rowOff>
        </xdr:from>
        <xdr:to>
          <xdr:col>7</xdr:col>
          <xdr:colOff>361950</xdr:colOff>
          <xdr:row>38</xdr:row>
          <xdr:rowOff>161925</xdr:rowOff>
        </xdr:to>
        <xdr:sp macro="" textlink="">
          <xdr:nvSpPr>
            <xdr:cNvPr id="19458" name="Comment 2" hidden="1"/>
            <xdr:cNvSpPr txBox="1">
              <a:spLocks noChangeArrowheads="1"/>
            </xdr:cNvSpPr>
          </xdr:nvSpPr>
          <xdr:spPr bwMode="auto">
            <a:xfrm>
              <a:off x="9677400" y="7848600"/>
              <a:ext cx="1238250" cy="7715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9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P00239:</a:t>
              </a:r>
              <a:endParaRPr lang="en-US" sz="9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en-US" sz="9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Manually Posting from report of 2073 chaitra.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44</xdr:col>
          <xdr:colOff>742950</xdr:colOff>
          <xdr:row>39</xdr:row>
          <xdr:rowOff>95250</xdr:rowOff>
        </xdr:from>
        <xdr:to>
          <xdr:col>46</xdr:col>
          <xdr:colOff>323850</xdr:colOff>
          <xdr:row>43</xdr:row>
          <xdr:rowOff>85725</xdr:rowOff>
        </xdr:to>
        <xdr:sp macro="" textlink="">
          <xdr:nvSpPr>
            <xdr:cNvPr id="19459" name="Comment 3" hidden="1"/>
            <xdr:cNvSpPr txBox="1">
              <a:spLocks noChangeArrowheads="1"/>
            </xdr:cNvSpPr>
          </xdr:nvSpPr>
          <xdr:spPr bwMode="auto">
            <a:xfrm>
              <a:off x="45186600" y="8743950"/>
              <a:ext cx="1371600" cy="7524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9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13.2 for liquid asset</a:t>
              </a:r>
              <a:endParaRPr lang="en-US" sz="9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en-US" sz="9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</xdr:wsDr>
</file>

<file path=xl/drawings/drawing2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44</xdr:col>
          <xdr:colOff>742950</xdr:colOff>
          <xdr:row>39</xdr:row>
          <xdr:rowOff>95250</xdr:rowOff>
        </xdr:from>
        <xdr:to>
          <xdr:col>46</xdr:col>
          <xdr:colOff>323850</xdr:colOff>
          <xdr:row>43</xdr:row>
          <xdr:rowOff>85725</xdr:rowOff>
        </xdr:to>
        <xdr:sp macro="" textlink="">
          <xdr:nvSpPr>
            <xdr:cNvPr id="5121" name="Comment 1" hidden="1"/>
            <xdr:cNvSpPr txBox="1">
              <a:spLocks noChangeArrowheads="1"/>
            </xdr:cNvSpPr>
          </xdr:nvSpPr>
          <xdr:spPr bwMode="auto">
            <a:xfrm>
              <a:off x="45186600" y="8743950"/>
              <a:ext cx="1371600" cy="7524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9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13.2 for liquid asset</a:t>
              </a:r>
              <a:endParaRPr lang="en-US" sz="9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en-US" sz="9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3</xdr:col>
          <xdr:colOff>114300</xdr:colOff>
          <xdr:row>34</xdr:row>
          <xdr:rowOff>152400</xdr:rowOff>
        </xdr:from>
        <xdr:to>
          <xdr:col>4</xdr:col>
          <xdr:colOff>428625</xdr:colOff>
          <xdr:row>38</xdr:row>
          <xdr:rowOff>161925</xdr:rowOff>
        </xdr:to>
        <xdr:sp macro="" textlink="">
          <xdr:nvSpPr>
            <xdr:cNvPr id="5122" name="Comment 2" hidden="1"/>
            <xdr:cNvSpPr txBox="1">
              <a:spLocks noChangeArrowheads="1"/>
            </xdr:cNvSpPr>
          </xdr:nvSpPr>
          <xdr:spPr bwMode="auto">
            <a:xfrm>
              <a:off x="6600825" y="7848600"/>
              <a:ext cx="1247775" cy="7715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9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P00239:</a:t>
              </a:r>
              <a:endParaRPr lang="en-US" sz="9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en-US" sz="9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Manually posting from Report of Chaitra 2073.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6</xdr:col>
          <xdr:colOff>114300</xdr:colOff>
          <xdr:row>34</xdr:row>
          <xdr:rowOff>152400</xdr:rowOff>
        </xdr:from>
        <xdr:to>
          <xdr:col>7</xdr:col>
          <xdr:colOff>361950</xdr:colOff>
          <xdr:row>38</xdr:row>
          <xdr:rowOff>161925</xdr:rowOff>
        </xdr:to>
        <xdr:sp macro="" textlink="">
          <xdr:nvSpPr>
            <xdr:cNvPr id="5123" name="Comment 3" hidden="1"/>
            <xdr:cNvSpPr txBox="1">
              <a:spLocks noChangeArrowheads="1"/>
            </xdr:cNvSpPr>
          </xdr:nvSpPr>
          <xdr:spPr bwMode="auto">
            <a:xfrm>
              <a:off x="9677400" y="7848600"/>
              <a:ext cx="1238250" cy="7715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9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P00239:</a:t>
              </a:r>
              <a:endParaRPr lang="en-US" sz="9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en-US" sz="9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Manually Posting from report of 2073 chaitra.</a:t>
              </a:r>
            </a:p>
          </xdr:txBody>
        </xdr:sp>
        <xdr:clientData/>
      </xdr:twoCellAnchor>
    </mc:Fallback>
  </mc:AlternateContent>
</xdr:wsDr>
</file>

<file path=xl/drawings/drawing3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13</xdr:col>
          <xdr:colOff>800100</xdr:colOff>
          <xdr:row>118</xdr:row>
          <xdr:rowOff>57150</xdr:rowOff>
        </xdr:from>
        <xdr:to>
          <xdr:col>15</xdr:col>
          <xdr:colOff>276225</xdr:colOff>
          <xdr:row>122</xdr:row>
          <xdr:rowOff>47625</xdr:rowOff>
        </xdr:to>
        <xdr:sp macro="" textlink="">
          <xdr:nvSpPr>
            <xdr:cNvPr id="1025" name="Comment 1" hidden="1"/>
            <xdr:cNvSpPr txBox="1">
              <a:spLocks noChangeArrowheads="1"/>
            </xdr:cNvSpPr>
          </xdr:nvSpPr>
          <xdr:spPr bwMode="auto">
            <a:xfrm>
              <a:off x="16354425" y="21764625"/>
              <a:ext cx="1371600" cy="7524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9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NRB:</a:t>
              </a:r>
              <a:endParaRPr lang="en-US" sz="9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en-US" sz="9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Gold Exchangable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20</xdr:col>
          <xdr:colOff>104775</xdr:colOff>
          <xdr:row>167</xdr:row>
          <xdr:rowOff>47625</xdr:rowOff>
        </xdr:from>
        <xdr:to>
          <xdr:col>21</xdr:col>
          <xdr:colOff>542925</xdr:colOff>
          <xdr:row>171</xdr:row>
          <xdr:rowOff>66675</xdr:rowOff>
        </xdr:to>
        <xdr:sp macro="" textlink="">
          <xdr:nvSpPr>
            <xdr:cNvPr id="1027" name="Comment 3" hidden="1"/>
            <xdr:cNvSpPr txBox="1">
              <a:spLocks noChangeArrowheads="1"/>
            </xdr:cNvSpPr>
          </xdr:nvSpPr>
          <xdr:spPr bwMode="auto">
            <a:xfrm>
              <a:off x="22526625" y="31118175"/>
              <a:ext cx="1371600" cy="7620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9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NRB 1:</a:t>
              </a:r>
              <a:endParaRPr lang="en-US" sz="9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en-US" sz="9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This cell must be down one step.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12</xdr:col>
          <xdr:colOff>914400</xdr:colOff>
          <xdr:row>93</xdr:row>
          <xdr:rowOff>57150</xdr:rowOff>
        </xdr:from>
        <xdr:to>
          <xdr:col>14</xdr:col>
          <xdr:colOff>228600</xdr:colOff>
          <xdr:row>97</xdr:row>
          <xdr:rowOff>47625</xdr:rowOff>
        </xdr:to>
        <xdr:sp macro="" textlink="">
          <xdr:nvSpPr>
            <xdr:cNvPr id="1029" name="Comment 5" hidden="1"/>
            <xdr:cNvSpPr txBox="1">
              <a:spLocks noChangeArrowheads="1"/>
            </xdr:cNvSpPr>
          </xdr:nvSpPr>
          <xdr:spPr bwMode="auto">
            <a:xfrm>
              <a:off x="15382875" y="17002125"/>
              <a:ext cx="1371600" cy="7524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US" sz="9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NRB 1:</a:t>
              </a:r>
              <a:endParaRPr lang="en-US" sz="9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en-US" sz="9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Problem in reporting format for calculating in bank balance</a:t>
              </a:r>
            </a:p>
          </xdr:txBody>
        </xdr:sp>
        <xdr:clientData/>
      </xdr:twoCellAnchor>
    </mc:Fallback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purl.oclc.org/ooxml/officeDocument/relationships/externalLinkPath" Target="file:///D:\New%20Data\Dev%20Banks%20Unaudited%202064%20Ash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purl.oclc.org/ooxml/officeDocument/relationships/externalLinkPath" Target="file:///D:\1.%20Offsite\Quaterly%20Report\Quaterly%202073%20Asar%20Final\Quaterly%202073%20Asar%20Final.xls" TargetMode="External"/></Relationships>
</file>

<file path=xl/externalLinks/externalLink1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Con"/>
      <sheetName val="BS"/>
      <sheetName val="MI"/>
      <sheetName val="Fin. Ind."/>
      <sheetName val="Sect. Lo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2073.3"/>
      <sheetName val="2072 Asar"/>
      <sheetName val="Table C. Qtr"/>
      <sheetName val="Difference"/>
      <sheetName val="2072-6"/>
      <sheetName val="2071 Asar"/>
      <sheetName val="1.1 Posting"/>
      <sheetName val="1.2 Posting"/>
      <sheetName val="2.1 Posting"/>
      <sheetName val="9.1 Posting"/>
      <sheetName val="9.5 Posting"/>
      <sheetName val="9.7 Posting"/>
      <sheetName val="17.1 Posting"/>
      <sheetName val="copy Sources &amp; Usages To IT"/>
      <sheetName val="Sources &amp; Usages Formulla 73.3"/>
      <sheetName val="copy Progress (IT)"/>
      <sheetName val="Progress (Formulla)"/>
      <sheetName val="Progress (Branch Print)"/>
    </sheetNames>
    <sheetDataSet>
      <sheetData sheetId="0">
        <row r="5">
          <cell r="C5" t="str">
            <v>1. Nirdhan</v>
          </cell>
          <cell r="D5" t="str">
            <v>2. RMDC</v>
          </cell>
          <cell r="E5" t="str">
            <v>3. Deprosc Development Bank Ltd.</v>
          </cell>
          <cell r="F5" t="str">
            <v>4. Chhimek Development Banks Ltd.</v>
          </cell>
          <cell r="G5" t="str">
            <v>5. Swabalamban Laghu Bitta Bikas Banks Ltd</v>
          </cell>
          <cell r="H5" t="str">
            <v>6.Sana Kisan Vikas Bank Ltd.</v>
          </cell>
          <cell r="I5" t="str">
            <v>7. Nerude Laghu Bitta Bikas Bank Ltd.</v>
          </cell>
          <cell r="J5" t="str">
            <v>8. Naya Nepal Laghu Bitta Bikas Bank Ltd.</v>
          </cell>
          <cell r="K5" t="str">
            <v>9. Mithila</v>
          </cell>
          <cell r="L5" t="str">
            <v>10. Summit</v>
          </cell>
          <cell r="M5" t="str">
            <v>11. Swarojgar</v>
          </cell>
          <cell r="N5" t="str">
            <v>12. First</v>
          </cell>
          <cell r="O5" t="str">
            <v>13. Nagbeli</v>
          </cell>
          <cell r="P5" t="str">
            <v>14. Kalika</v>
          </cell>
          <cell r="Q5" t="str">
            <v xml:space="preserve">15. Mirmire microfinance Development Bank Ltd.       </v>
          </cell>
          <cell r="R5" t="str">
            <v>16. Jana Utthan Samudayik Laghubitta Bikas Bank Butwal</v>
          </cell>
          <cell r="S5" t="str">
            <v>17. Womi Microfinance</v>
          </cell>
          <cell r="T5" t="str">
            <v>18. Laxmi Laghubitta Bittiya Sanstha</v>
          </cell>
          <cell r="U5" t="str">
            <v>19. ILFCo Microfinance Bittiya Sanstha</v>
          </cell>
          <cell r="V5" t="str">
            <v>20. Mahila Sahayatra Microfinance Bittiya Sanstha</v>
          </cell>
          <cell r="W5" t="str">
            <v>21. Bijaya Laghubitta Microfinance Bittiya Sanstha</v>
          </cell>
          <cell r="X5" t="str">
            <v>22. Kishan Microfinance Bittiya Sanstha</v>
          </cell>
          <cell r="Y5" t="str">
            <v>23. Clean Village Microfinance Bittiya Sanstha</v>
          </cell>
          <cell r="Z5" t="str">
            <v>24. Forward Community Microfinance Bittiya Sanstha</v>
          </cell>
          <cell r="AA5" t="str">
            <v>25. Reliable Microfinance Bittiya Sanstha</v>
          </cell>
          <cell r="AB5" t="str">
            <v>26. Mahuli Community Microfinance Bittiya Sanstha</v>
          </cell>
          <cell r="AC5" t="str">
            <v>27. Suryodaya</v>
          </cell>
          <cell r="AD5" t="str">
            <v>28. Mero</v>
          </cell>
          <cell r="AE5" t="str">
            <v>29. Samata</v>
          </cell>
          <cell r="AF5" t="str">
            <v>30. RSDC</v>
          </cell>
          <cell r="AG5" t="str">
            <v>31. Samudayik</v>
          </cell>
          <cell r="AH5" t="str">
            <v>32. National</v>
          </cell>
          <cell r="AI5" t="str">
            <v>33.Nepal Gramen Bikas Bank</v>
          </cell>
          <cell r="AJ5" t="str">
            <v>34. Nepal Sewa Microfinance</v>
          </cell>
          <cell r="AK5" t="str">
            <v>35. Unnati Microfinance</v>
          </cell>
          <cell r="AL5" t="str">
            <v>36. Swedeshi Microfinance</v>
          </cell>
          <cell r="AM5" t="str">
            <v>37. Nadep Laghubitta</v>
          </cell>
          <cell r="AN5" t="str">
            <v>38. Support Microfinance</v>
          </cell>
          <cell r="AO5" t="str">
            <v>39. Aarambha Microfinance</v>
          </cell>
          <cell r="AP5" t="str">
            <v>40. Janasewi Laghubitta</v>
          </cell>
          <cell r="AQ5" t="str">
            <v xml:space="preserve">41.Choutari </v>
          </cell>
          <cell r="AR5" t="str">
            <v>42.Ghodi Ghoda</v>
          </cell>
          <cell r="AS5">
            <v>43</v>
          </cell>
          <cell r="AT5">
            <v>44</v>
          </cell>
          <cell r="AU5">
            <v>45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purl.oclc.org/ooxml/officeDocument/relationships/drawing" Target="../drawings/drawing3.xml"/><Relationship Id="rId1" Type="http://purl.oclc.org/ooxml/officeDocument/relationships/printerSettings" Target="../printerSettings/printerSettings10.bin"/><Relationship Id="rId4" Type="http://purl.oclc.org/ooxml/officeDocument/relationships/comments" Target="../comments3.xml"/></Relationships>
</file>

<file path=xl/worksheets/_rels/sheet1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2.bin"/><Relationship Id="rId4" Type="http://purl.oclc.org/ooxml/officeDocument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purl.oclc.org/ooxml/officeDocument/relationships/drawing" Target="../drawings/drawing2.xml"/><Relationship Id="rId1" Type="http://purl.oclc.org/ooxml/officeDocument/relationships/printerSettings" Target="../printerSettings/printerSettings4.bin"/><Relationship Id="rId4" Type="http://purl.oclc.org/ooxml/officeDocument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8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CM120"/>
  <sheetViews>
    <sheetView zoomScaleNormal="100" workbookViewId="0">
      <pane xSplit="2" ySplit="5" topLeftCell="AL6" activePane="bottomRight" state="frozen"/>
      <selection pane="topRight" activeCell="C1" sqref="C1"/>
      <selection pane="bottomLeft" activeCell="A6" sqref="A6"/>
      <selection pane="bottomRight" activeCell="AM2" sqref="AM2"/>
    </sheetView>
  </sheetViews>
  <sheetFormatPr defaultRowHeight="12.75"/>
  <cols>
    <col min="1" max="1" width="7.7109375" style="22" customWidth="1"/>
    <col min="2" max="2" width="32.7109375" style="22" customWidth="1"/>
    <col min="3" max="3" width="16.28515625" style="21" customWidth="1"/>
    <col min="4" max="4" width="17" style="30" customWidth="1"/>
    <col min="5" max="5" width="16.42578125" style="30" customWidth="1"/>
    <col min="6" max="6" width="16.7109375" style="30" customWidth="1"/>
    <col min="7" max="7" width="13.5703125" style="30" customWidth="1"/>
    <col min="8" max="8" width="15.28515625" style="30" customWidth="1"/>
    <col min="9" max="9" width="13.5703125" style="22" customWidth="1"/>
    <col min="10" max="10" width="13.5703125" style="30" customWidth="1"/>
    <col min="11" max="11" width="11.42578125" style="22" customWidth="1"/>
    <col min="12" max="13" width="11.42578125" style="30" customWidth="1"/>
    <col min="14" max="14" width="13.5703125" style="30" bestFit="1" customWidth="1"/>
    <col min="15" max="15" width="13.5703125" style="30" customWidth="1"/>
    <col min="16" max="16" width="11.42578125" style="30" customWidth="1"/>
    <col min="17" max="17" width="12" style="30" customWidth="1"/>
    <col min="18" max="18" width="12.140625" style="30" customWidth="1"/>
    <col min="19" max="19" width="11.42578125" style="30" bestFit="1" customWidth="1"/>
    <col min="20" max="20" width="14.28515625" style="30" customWidth="1"/>
    <col min="21" max="21" width="13.5703125" style="30" customWidth="1"/>
    <col min="22" max="22" width="12" style="38" customWidth="1"/>
    <col min="23" max="24" width="14.85546875" style="30" customWidth="1"/>
    <col min="25" max="25" width="14" style="30" customWidth="1"/>
    <col min="26" max="26" width="13.5703125" style="30" bestFit="1" customWidth="1"/>
    <col min="27" max="27" width="13.5703125" style="30" customWidth="1"/>
    <col min="28" max="28" width="14" style="30" customWidth="1"/>
    <col min="29" max="29" width="12.140625" style="30" customWidth="1"/>
    <col min="30" max="30" width="13.42578125" style="30" customWidth="1"/>
    <col min="31" max="33" width="12.140625" style="30" customWidth="1"/>
    <col min="34" max="34" width="13.5703125" style="30" bestFit="1" customWidth="1"/>
    <col min="35" max="43" width="13.5703125" style="30" customWidth="1"/>
    <col min="44" max="62" width="13.5703125" style="30" hidden="1" customWidth="1"/>
    <col min="63" max="63" width="14.85546875" style="30" bestFit="1" customWidth="1"/>
    <col min="64" max="91" width="9.140625" style="30"/>
    <col min="92" max="16384" width="9.140625" style="22"/>
  </cols>
  <sheetData>
    <row r="1" spans="1:91" ht="16.5">
      <c r="A1" s="1"/>
      <c r="B1" s="2" t="s">
        <v>0</v>
      </c>
      <c r="C1" s="20"/>
      <c r="D1" s="32"/>
      <c r="E1" s="32"/>
      <c r="F1" s="32"/>
      <c r="G1" s="32"/>
      <c r="H1" s="32"/>
      <c r="I1" s="1"/>
      <c r="J1" s="32"/>
      <c r="K1" s="1"/>
      <c r="L1" s="32"/>
      <c r="M1" s="32"/>
      <c r="N1" s="32"/>
      <c r="O1" s="32"/>
      <c r="P1" s="32"/>
      <c r="Q1" s="32"/>
      <c r="R1" s="32"/>
      <c r="S1" s="32"/>
      <c r="T1" s="32"/>
      <c r="U1" s="32"/>
      <c r="V1" s="4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</row>
    <row r="2" spans="1:91" ht="16.5">
      <c r="A2" s="1"/>
      <c r="B2" s="2" t="s">
        <v>1</v>
      </c>
      <c r="C2" s="20"/>
      <c r="D2" s="32"/>
      <c r="E2" s="32"/>
      <c r="F2" s="32"/>
      <c r="G2" s="32"/>
      <c r="H2" s="32"/>
      <c r="I2" s="1"/>
      <c r="J2" s="32"/>
      <c r="K2" s="1"/>
      <c r="L2" s="32"/>
      <c r="M2" s="32"/>
      <c r="N2" s="32"/>
      <c r="O2" s="32"/>
      <c r="P2" s="32"/>
      <c r="Q2" s="32"/>
      <c r="R2" s="32"/>
      <c r="S2" s="32"/>
      <c r="T2" s="32"/>
      <c r="U2" s="32"/>
      <c r="V2" s="4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</row>
    <row r="3" spans="1:91" ht="16.5">
      <c r="A3" s="1"/>
      <c r="B3" s="2" t="s">
        <v>2</v>
      </c>
      <c r="C3" s="20"/>
      <c r="D3" s="32"/>
      <c r="E3" s="32"/>
      <c r="F3" s="32"/>
      <c r="G3" s="32"/>
      <c r="H3" s="32"/>
      <c r="I3" s="1"/>
      <c r="J3" s="32"/>
      <c r="K3" s="1"/>
      <c r="L3" s="32"/>
      <c r="M3" s="32"/>
      <c r="N3" s="32"/>
      <c r="O3" s="32"/>
      <c r="P3" s="32"/>
      <c r="Q3" s="32"/>
      <c r="R3" s="32"/>
      <c r="S3" s="32"/>
      <c r="T3" s="32"/>
      <c r="U3" s="32"/>
      <c r="V3" s="4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</row>
    <row r="4" spans="1:91" ht="16.5">
      <c r="A4" s="1"/>
      <c r="B4" s="2" t="s">
        <v>717</v>
      </c>
      <c r="C4" s="270">
        <v>1</v>
      </c>
      <c r="D4" s="271">
        <v>2</v>
      </c>
      <c r="E4" s="270">
        <v>3</v>
      </c>
      <c r="F4" s="270">
        <v>4</v>
      </c>
      <c r="G4" s="271">
        <v>5</v>
      </c>
      <c r="H4" s="270">
        <v>6</v>
      </c>
      <c r="I4" s="270">
        <v>7</v>
      </c>
      <c r="J4" s="271">
        <v>8</v>
      </c>
      <c r="K4" s="270">
        <v>9</v>
      </c>
      <c r="L4" s="270">
        <v>10</v>
      </c>
      <c r="M4" s="271">
        <v>11</v>
      </c>
      <c r="N4" s="270">
        <v>12</v>
      </c>
      <c r="O4" s="270">
        <v>13</v>
      </c>
      <c r="P4" s="271">
        <v>14</v>
      </c>
      <c r="Q4" s="270">
        <v>15</v>
      </c>
      <c r="R4" s="270">
        <v>16</v>
      </c>
      <c r="S4" s="271">
        <v>17</v>
      </c>
      <c r="T4" s="270">
        <v>18</v>
      </c>
      <c r="U4" s="270">
        <v>19</v>
      </c>
      <c r="V4" s="271">
        <v>20</v>
      </c>
      <c r="W4" s="270">
        <v>21</v>
      </c>
      <c r="X4" s="270">
        <v>22</v>
      </c>
      <c r="Y4" s="271">
        <v>23</v>
      </c>
      <c r="Z4" s="270">
        <v>24</v>
      </c>
      <c r="AA4" s="270">
        <v>25</v>
      </c>
      <c r="AB4" s="271">
        <v>26</v>
      </c>
      <c r="AC4" s="270">
        <v>27</v>
      </c>
      <c r="AD4" s="270">
        <v>28</v>
      </c>
      <c r="AE4" s="271">
        <v>29</v>
      </c>
      <c r="AF4" s="270">
        <v>30</v>
      </c>
      <c r="AG4" s="270">
        <v>31</v>
      </c>
      <c r="AH4" s="271">
        <v>32</v>
      </c>
      <c r="AI4" s="270">
        <v>33</v>
      </c>
      <c r="AJ4" s="270">
        <v>34</v>
      </c>
      <c r="AK4" s="271">
        <v>35</v>
      </c>
      <c r="AL4" s="270">
        <v>36</v>
      </c>
      <c r="AM4" s="270">
        <v>37</v>
      </c>
      <c r="AN4" s="271">
        <v>38</v>
      </c>
      <c r="AO4" s="270">
        <v>39</v>
      </c>
      <c r="AP4" s="270">
        <v>40</v>
      </c>
      <c r="AQ4" s="270">
        <v>41</v>
      </c>
      <c r="AR4" s="270">
        <v>42</v>
      </c>
      <c r="AS4" s="270">
        <v>43</v>
      </c>
      <c r="AT4" s="270">
        <v>44</v>
      </c>
      <c r="AU4" s="270">
        <v>45</v>
      </c>
      <c r="AV4" s="270">
        <v>46</v>
      </c>
      <c r="AW4" s="270">
        <v>47</v>
      </c>
      <c r="AX4" s="270">
        <v>48</v>
      </c>
      <c r="AY4" s="270">
        <v>49</v>
      </c>
      <c r="AZ4" s="270">
        <v>50</v>
      </c>
      <c r="BA4" s="270">
        <v>51</v>
      </c>
      <c r="BB4" s="270">
        <v>52</v>
      </c>
      <c r="BC4" s="270">
        <v>53</v>
      </c>
      <c r="BD4" s="270">
        <v>54</v>
      </c>
      <c r="BE4" s="270">
        <v>55</v>
      </c>
      <c r="BF4" s="270">
        <v>56</v>
      </c>
      <c r="BG4" s="270">
        <v>57</v>
      </c>
      <c r="BH4" s="270">
        <v>58</v>
      </c>
      <c r="BI4" s="270">
        <v>59</v>
      </c>
      <c r="BJ4" s="270">
        <v>60</v>
      </c>
      <c r="BK4" s="32"/>
    </row>
    <row r="5" spans="1:91" ht="148.5" customHeight="1">
      <c r="A5" s="526" t="s">
        <v>4</v>
      </c>
      <c r="B5" s="526" t="s">
        <v>5</v>
      </c>
      <c r="C5" s="501" t="str">
        <f>'2074 Asar'!C5</f>
        <v>1. Nirdhan</v>
      </c>
      <c r="D5" s="501" t="str">
        <f>'2074 Asar'!D5</f>
        <v>2. RMDC</v>
      </c>
      <c r="E5" s="501" t="str">
        <f>'2074 Asar'!E5</f>
        <v xml:space="preserve">3. Deprosc </v>
      </c>
      <c r="F5" s="501" t="str">
        <f>'2074 Asar'!F5</f>
        <v xml:space="preserve">4. Chhimek </v>
      </c>
      <c r="G5" s="501" t="str">
        <f>'2074 Asar'!G5</f>
        <v>5. Swabalamban</v>
      </c>
      <c r="H5" s="501" t="str">
        <f>'2074 Asar'!H5</f>
        <v xml:space="preserve">6 Sana Kisan </v>
      </c>
      <c r="I5" s="501" t="str">
        <f>'2074 Asar'!I5</f>
        <v xml:space="preserve">7. Nerude </v>
      </c>
      <c r="J5" s="501" t="str">
        <f>'2074 Asar'!J5</f>
        <v xml:space="preserve">8. Naya Nepal </v>
      </c>
      <c r="K5" s="501" t="str">
        <f>'2074 Asar'!K5</f>
        <v>9. Mithila</v>
      </c>
      <c r="L5" s="501" t="str">
        <f>'2074 Asar'!L5</f>
        <v>10. Summit</v>
      </c>
      <c r="M5" s="501" t="str">
        <f>'2074 Asar'!M5</f>
        <v>11. Swarojgar</v>
      </c>
      <c r="N5" s="501" t="str">
        <f>'2074 Asar'!N5</f>
        <v>12. First</v>
      </c>
      <c r="O5" s="501" t="str">
        <f>'2074 Asar'!O5</f>
        <v>13. Nagbeli</v>
      </c>
      <c r="P5" s="501" t="str">
        <f>'2074 Asar'!P5</f>
        <v>14. Kalika</v>
      </c>
      <c r="Q5" s="501" t="str">
        <f>'2074 Asar'!Q5</f>
        <v xml:space="preserve">15. Mirmire      </v>
      </c>
      <c r="R5" s="501" t="str">
        <f>'2074 Asar'!R5</f>
        <v xml:space="preserve">16. Jana Utthan </v>
      </c>
      <c r="S5" s="501" t="str">
        <f>'2074 Asar'!S5</f>
        <v>17. Womi</v>
      </c>
      <c r="T5" s="501" t="str">
        <f>'2074 Asar'!T5</f>
        <v xml:space="preserve">18. Laxmi </v>
      </c>
      <c r="U5" s="501" t="str">
        <f>'2074 Asar'!U5</f>
        <v>19. ILFCOM</v>
      </c>
      <c r="V5" s="501" t="str">
        <f>'2074 Asar'!V5</f>
        <v>20. Mahila Sahayatra</v>
      </c>
      <c r="W5" s="501" t="str">
        <f>'2074 Asar'!W5</f>
        <v xml:space="preserve">21. Kishan </v>
      </c>
      <c r="X5" s="501" t="str">
        <f>'2074 Asar'!X5</f>
        <v xml:space="preserve">22. Vijaya </v>
      </c>
      <c r="Y5" s="501" t="str">
        <f>'2074 Asar'!Y5</f>
        <v>23. NMB MF</v>
      </c>
      <c r="Z5" s="501" t="str">
        <f>'2074 Asar'!Z5</f>
        <v xml:space="preserve">24. Forward </v>
      </c>
      <c r="AA5" s="501" t="str">
        <f>'2074 Asar'!AA5</f>
        <v>25. Reliable MF</v>
      </c>
      <c r="AB5" s="501" t="str">
        <f>'2074 Asar'!AB5</f>
        <v xml:space="preserve">26. Mahuli Community </v>
      </c>
      <c r="AC5" s="501" t="str">
        <f>'2074 Asar'!AC5</f>
        <v>27. Suryodaya</v>
      </c>
      <c r="AD5" s="501" t="str">
        <f>'2074 Asar'!AD5</f>
        <v>28. Mero</v>
      </c>
      <c r="AE5" s="501" t="str">
        <f>'2074 Asar'!AE5</f>
        <v>29. Samata</v>
      </c>
      <c r="AF5" s="501" t="str">
        <f>'2074 Asar'!AF5</f>
        <v>30. RSDC</v>
      </c>
      <c r="AG5" s="501" t="str">
        <f>'2074 Asar'!AG5</f>
        <v>31. Samudayik</v>
      </c>
      <c r="AH5" s="501" t="str">
        <f>'2074 Asar'!AH5</f>
        <v>32. National</v>
      </c>
      <c r="AI5" s="501" t="str">
        <f>'2074 Asar'!AI5</f>
        <v>33.Nepal Grameen Bikas Bank</v>
      </c>
      <c r="AJ5" s="501" t="str">
        <f>'2074 Asar'!AJ5</f>
        <v>34. Nepal Sewa MF</v>
      </c>
      <c r="AK5" s="501" t="str">
        <f>'2074 Asar'!AK5</f>
        <v>35. Unnati MF</v>
      </c>
      <c r="AL5" s="501" t="str">
        <f>'2074 Asar'!AL5</f>
        <v>36. Swedeshi MF</v>
      </c>
      <c r="AM5" s="501" t="str">
        <f>'2074 Asar'!AM5</f>
        <v xml:space="preserve">37. Nadep </v>
      </c>
      <c r="AN5" s="501" t="str">
        <f>'2074 Asar'!AN5</f>
        <v>38. Support MF</v>
      </c>
      <c r="AO5" s="501" t="str">
        <f>'2074 Asar'!AO5</f>
        <v>39. Aarambha MF</v>
      </c>
      <c r="AP5" s="501" t="str">
        <f>'2074 Asar'!AP5</f>
        <v xml:space="preserve">40. Janasewi </v>
      </c>
      <c r="AQ5" s="501" t="str">
        <f>'2074 Asar'!AQ5</f>
        <v xml:space="preserve">41.Choutari </v>
      </c>
      <c r="AR5" s="501" t="str">
        <f>'2074 Asar'!AR5</f>
        <v>42.Ghodi Ghoda</v>
      </c>
      <c r="AS5" s="501" t="str">
        <f>'2074 Asar'!AS5</f>
        <v xml:space="preserve">43. Asha </v>
      </c>
      <c r="AT5" s="501" t="str">
        <f>'2074 Asar'!AT5</f>
        <v>44. Nepal Agro</v>
      </c>
      <c r="AU5" s="501" t="str">
        <f>'2074 Asar'!AU5</f>
        <v>45. Rama Roshan</v>
      </c>
      <c r="AV5" s="501" t="str">
        <f>'2074 Asar'!AV5</f>
        <v>46. Creative</v>
      </c>
      <c r="AW5" s="501" t="str">
        <f>'2074 Asar'!AW5</f>
        <v xml:space="preserve">47. Gurash </v>
      </c>
      <c r="AX5" s="501" t="str">
        <f>'2074 Asar'!AX5</f>
        <v>48. Ganapati MF</v>
      </c>
      <c r="AY5" s="363" t="str">
        <f>'2074 Asar'!AY5</f>
        <v>49. Infinity MF</v>
      </c>
      <c r="AZ5" s="363" t="str">
        <f>'2074 Asar'!AZ5</f>
        <v>50. Adhikhola Laghubitta</v>
      </c>
      <c r="BA5" s="363" t="str">
        <f>'2074 Asar'!BA5</f>
        <v>51. Swabhiman</v>
      </c>
      <c r="BB5" s="363" t="str">
        <f>'2074 Asar'!BB5</f>
        <v>52. Sparsh</v>
      </c>
      <c r="BC5" s="363" t="str">
        <f>'2074 Asar'!BC5</f>
        <v>53. Sabaiko</v>
      </c>
      <c r="BD5" s="363">
        <f>'2074 Asar'!BD5</f>
        <v>0</v>
      </c>
      <c r="BE5" s="363">
        <f>'2074 Asar'!BE5</f>
        <v>0</v>
      </c>
      <c r="BF5" s="363">
        <f>'2074 Asar'!BF5</f>
        <v>0</v>
      </c>
      <c r="BG5" s="363">
        <f>'2074 Asar'!BG5</f>
        <v>0</v>
      </c>
      <c r="BH5" s="363">
        <f>'2074 Asar'!BH5</f>
        <v>0</v>
      </c>
      <c r="BI5" s="363">
        <f>'2074 Asar'!BI5</f>
        <v>0</v>
      </c>
      <c r="BJ5" s="363">
        <f>'2074 Asar'!BJ5</f>
        <v>0</v>
      </c>
      <c r="BK5" s="53" t="s">
        <v>6</v>
      </c>
    </row>
    <row r="6" spans="1:91" s="21" customFormat="1" ht="15" customHeight="1">
      <c r="A6" s="23">
        <v>1</v>
      </c>
      <c r="B6" s="24" t="s">
        <v>7</v>
      </c>
      <c r="C6" s="27">
        <v>500000</v>
      </c>
      <c r="D6" s="27">
        <v>629200</v>
      </c>
      <c r="E6" s="27">
        <v>257924</v>
      </c>
      <c r="F6" s="27">
        <v>595747.6</v>
      </c>
      <c r="G6" s="27">
        <v>312380</v>
      </c>
      <c r="H6" s="27">
        <v>402449.87</v>
      </c>
      <c r="I6" s="27">
        <v>180000</v>
      </c>
      <c r="J6" s="27">
        <v>20000</v>
      </c>
      <c r="K6" s="27">
        <v>33948</v>
      </c>
      <c r="L6" s="27">
        <v>50000</v>
      </c>
      <c r="M6" s="27">
        <v>53680</v>
      </c>
      <c r="N6" s="27">
        <v>230000</v>
      </c>
      <c r="O6" s="27">
        <v>25000</v>
      </c>
      <c r="P6" s="27">
        <v>50000</v>
      </c>
      <c r="Q6" s="27">
        <v>20000</v>
      </c>
      <c r="R6" s="27">
        <v>20000</v>
      </c>
      <c r="S6" s="27">
        <v>30000</v>
      </c>
      <c r="T6" s="27">
        <v>110000</v>
      </c>
      <c r="U6" s="27">
        <v>100000</v>
      </c>
      <c r="V6" s="27">
        <v>110000</v>
      </c>
      <c r="W6" s="27">
        <v>20000</v>
      </c>
      <c r="X6" s="27">
        <v>140000</v>
      </c>
      <c r="Y6" s="27">
        <v>46000</v>
      </c>
      <c r="Z6" s="27">
        <v>140000</v>
      </c>
      <c r="AA6" s="27">
        <v>56500</v>
      </c>
      <c r="AB6" s="27">
        <v>14000</v>
      </c>
      <c r="AC6" s="27">
        <v>28000</v>
      </c>
      <c r="AD6" s="27">
        <v>141860</v>
      </c>
      <c r="AE6" s="27">
        <v>11060</v>
      </c>
      <c r="AF6" s="27">
        <v>60000</v>
      </c>
      <c r="AG6" s="27">
        <v>14000</v>
      </c>
      <c r="AH6" s="27">
        <v>70000</v>
      </c>
      <c r="AI6" s="27">
        <v>557500</v>
      </c>
      <c r="AJ6" s="27">
        <v>10500</v>
      </c>
      <c r="AK6" s="27">
        <v>15400</v>
      </c>
      <c r="AL6" s="27">
        <v>70000</v>
      </c>
      <c r="AM6" s="27">
        <v>112000</v>
      </c>
      <c r="AN6" s="27">
        <v>14000</v>
      </c>
      <c r="AO6" s="27">
        <v>10200</v>
      </c>
      <c r="AP6" s="27">
        <v>24500</v>
      </c>
      <c r="AQ6" s="27">
        <v>21000</v>
      </c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356">
        <f>SUM(C6:AQ6)</f>
        <v>5306849.4700000007</v>
      </c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</row>
    <row r="7" spans="1:91" ht="15" customHeight="1">
      <c r="A7" s="3">
        <v>2</v>
      </c>
      <c r="B7" s="4" t="s">
        <v>8</v>
      </c>
      <c r="C7" s="33">
        <v>1170103.6646600002</v>
      </c>
      <c r="D7" s="33">
        <v>1366021.82</v>
      </c>
      <c r="E7" s="33">
        <v>636197</v>
      </c>
      <c r="F7" s="33">
        <v>1379354.8093000001</v>
      </c>
      <c r="G7" s="33">
        <v>751449.93711614772</v>
      </c>
      <c r="H7" s="33">
        <v>1038749.89</v>
      </c>
      <c r="I7" s="33">
        <v>338883.67699000001</v>
      </c>
      <c r="J7" s="33">
        <v>27771</v>
      </c>
      <c r="K7" s="33">
        <v>49226.94292999999</v>
      </c>
      <c r="L7" s="33">
        <v>113248.65806</v>
      </c>
      <c r="M7" s="33">
        <v>85463.615382727265</v>
      </c>
      <c r="N7" s="33">
        <v>291593.42725272727</v>
      </c>
      <c r="O7" s="33">
        <v>84333.123309999995</v>
      </c>
      <c r="P7" s="33">
        <v>111481</v>
      </c>
      <c r="Q7" s="33">
        <v>39176.510419999991</v>
      </c>
      <c r="R7" s="33">
        <v>43994.13</v>
      </c>
      <c r="S7" s="33">
        <v>58106.152340000001</v>
      </c>
      <c r="T7" s="33">
        <v>159604.37842545455</v>
      </c>
      <c r="U7" s="33">
        <v>106982.81204545456</v>
      </c>
      <c r="V7" s="33">
        <v>123675.57959909091</v>
      </c>
      <c r="W7" s="33">
        <v>35671</v>
      </c>
      <c r="X7" s="33">
        <v>167153.38</v>
      </c>
      <c r="Y7" s="33">
        <v>67929.312442727271</v>
      </c>
      <c r="Z7" s="33">
        <v>439089.4517926944</v>
      </c>
      <c r="AA7" s="33">
        <v>74280.048055454579</v>
      </c>
      <c r="AB7" s="33">
        <v>95795.485100000005</v>
      </c>
      <c r="AC7" s="33">
        <v>41832.568874545446</v>
      </c>
      <c r="AD7" s="33">
        <v>239693.63232181821</v>
      </c>
      <c r="AE7" s="33">
        <v>28937.74828</v>
      </c>
      <c r="AF7" s="33">
        <v>79781.353699090905</v>
      </c>
      <c r="AG7" s="33">
        <v>25875.545429999998</v>
      </c>
      <c r="AH7" s="33">
        <v>122529.05</v>
      </c>
      <c r="AI7" s="33">
        <v>168437.74281600013</v>
      </c>
      <c r="AJ7" s="33">
        <v>7386.8663399999996</v>
      </c>
      <c r="AK7" s="33">
        <v>15725.81</v>
      </c>
      <c r="AL7" s="33">
        <v>71285.927880000003</v>
      </c>
      <c r="AM7" s="33">
        <v>153378</v>
      </c>
      <c r="AN7" s="33">
        <v>11018</v>
      </c>
      <c r="AO7" s="33">
        <v>6057.71</v>
      </c>
      <c r="AP7" s="33">
        <v>24017.81</v>
      </c>
      <c r="AQ7" s="33">
        <v>19728.070390000001</v>
      </c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56">
        <f t="shared" ref="BK7:BK70" si="0">SUM(C7:AQ7)</f>
        <v>9871022.6412539352</v>
      </c>
    </row>
    <row r="8" spans="1:91" ht="15" customHeight="1">
      <c r="A8" s="3">
        <v>3</v>
      </c>
      <c r="B8" s="4" t="s">
        <v>9</v>
      </c>
      <c r="C8" s="33">
        <v>1261959.6922165293</v>
      </c>
      <c r="D8" s="33">
        <v>1458992.02</v>
      </c>
      <c r="E8" s="33">
        <v>671684</v>
      </c>
      <c r="F8" s="33">
        <v>1478197.24657</v>
      </c>
      <c r="G8" s="33">
        <v>813353.71469914773</v>
      </c>
      <c r="H8" s="33">
        <v>1165306.867625</v>
      </c>
      <c r="I8" s="33">
        <v>358305.07910999999</v>
      </c>
      <c r="J8" s="33">
        <v>29018</v>
      </c>
      <c r="K8" s="33">
        <v>51867.528279999991</v>
      </c>
      <c r="L8" s="33">
        <v>115513.47706</v>
      </c>
      <c r="M8" s="33">
        <v>90843.20112272726</v>
      </c>
      <c r="N8" s="33">
        <v>315823.42725272727</v>
      </c>
      <c r="O8" s="33">
        <v>89141.577389999991</v>
      </c>
      <c r="P8" s="33">
        <v>117138.5925</v>
      </c>
      <c r="Q8" s="33">
        <v>42394.195839999993</v>
      </c>
      <c r="R8" s="33">
        <v>47025.39</v>
      </c>
      <c r="S8" s="33">
        <v>61907.123220000001</v>
      </c>
      <c r="T8" s="33">
        <v>171286.61442545455</v>
      </c>
      <c r="U8" s="33">
        <v>108401.97684545456</v>
      </c>
      <c r="V8" s="33">
        <v>125702.55441909091</v>
      </c>
      <c r="W8" s="33">
        <v>36519.11</v>
      </c>
      <c r="X8" s="33">
        <v>170700.58</v>
      </c>
      <c r="Y8" s="33">
        <v>76217.202262727267</v>
      </c>
      <c r="Z8" s="33">
        <v>479005.03501269442</v>
      </c>
      <c r="AA8" s="33">
        <v>77664.888005454573</v>
      </c>
      <c r="AB8" s="33">
        <v>107506.73519415001</v>
      </c>
      <c r="AC8" s="33">
        <v>45201.334134545446</v>
      </c>
      <c r="AD8" s="33">
        <v>256706.64423181821</v>
      </c>
      <c r="AE8" s="33">
        <v>30669.483410000001</v>
      </c>
      <c r="AF8" s="33">
        <v>86507.273699090903</v>
      </c>
      <c r="AG8" s="33">
        <v>31427.545429999998</v>
      </c>
      <c r="AH8" s="33">
        <v>129675.28</v>
      </c>
      <c r="AI8" s="33">
        <v>226315.43463600014</v>
      </c>
      <c r="AJ8" s="33">
        <v>7723.7093199999999</v>
      </c>
      <c r="AK8" s="33">
        <v>17276.73</v>
      </c>
      <c r="AL8" s="33">
        <v>77115.507880000005</v>
      </c>
      <c r="AM8" s="33">
        <v>172844.8475</v>
      </c>
      <c r="AN8" s="33">
        <v>11171.04832</v>
      </c>
      <c r="AO8" s="33">
        <v>6284.46</v>
      </c>
      <c r="AP8" s="33">
        <v>24304.07</v>
      </c>
      <c r="AQ8" s="33">
        <v>20176.529010000002</v>
      </c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56">
        <f t="shared" si="0"/>
        <v>10664875.726622615</v>
      </c>
    </row>
    <row r="9" spans="1:91" ht="15" customHeight="1">
      <c r="A9" s="3">
        <v>4</v>
      </c>
      <c r="B9" s="4" t="s">
        <v>10</v>
      </c>
      <c r="C9" s="27">
        <v>10165447.879203998</v>
      </c>
      <c r="D9" s="27">
        <v>5126809.0279999999</v>
      </c>
      <c r="E9" s="27">
        <v>3833476.2</v>
      </c>
      <c r="F9" s="27">
        <v>10042956.163451999</v>
      </c>
      <c r="G9" s="27">
        <v>6648316.0546240015</v>
      </c>
      <c r="H9" s="27">
        <v>10123758.209999999</v>
      </c>
      <c r="I9" s="27">
        <v>2070919.7992</v>
      </c>
      <c r="J9" s="27">
        <v>164261.20000000001</v>
      </c>
      <c r="K9" s="27">
        <v>284563.52049000002</v>
      </c>
      <c r="L9" s="27">
        <v>763862.11705999996</v>
      </c>
      <c r="M9" s="27">
        <v>577698.86035199999</v>
      </c>
      <c r="N9" s="27">
        <v>2533078.0417900002</v>
      </c>
      <c r="O9" s="27">
        <v>504176.27701399993</v>
      </c>
      <c r="P9" s="27">
        <v>452607.4</v>
      </c>
      <c r="Q9" s="27">
        <v>358874.59830800007</v>
      </c>
      <c r="R9" s="27">
        <v>325475.22600000002</v>
      </c>
      <c r="S9" s="27">
        <v>400959.72534399998</v>
      </c>
      <c r="T9" s="27">
        <v>1295256.251778</v>
      </c>
      <c r="U9" s="27">
        <v>163550.86642599999</v>
      </c>
      <c r="V9" s="27">
        <v>254581.28231599997</v>
      </c>
      <c r="W9" s="27">
        <v>357259.70600000001</v>
      </c>
      <c r="X9" s="27">
        <v>421611.24599999998</v>
      </c>
      <c r="Y9" s="27">
        <v>897646.1793180001</v>
      </c>
      <c r="Z9" s="27">
        <v>4169519.1140350001</v>
      </c>
      <c r="AA9" s="27">
        <v>434570.67197800003</v>
      </c>
      <c r="AB9" s="27">
        <v>936900.00753200008</v>
      </c>
      <c r="AC9" s="27">
        <v>380147.58602000005</v>
      </c>
      <c r="AD9" s="27">
        <v>1441639.680188</v>
      </c>
      <c r="AE9" s="27">
        <v>212313.49520200002</v>
      </c>
      <c r="AF9" s="27">
        <v>684409.70979599992</v>
      </c>
      <c r="AG9" s="27">
        <v>444174.87652600009</v>
      </c>
      <c r="AH9" s="27">
        <v>754098.91800000006</v>
      </c>
      <c r="AI9" s="27">
        <v>7494271.604646001</v>
      </c>
      <c r="AJ9" s="27">
        <v>39492.234742000001</v>
      </c>
      <c r="AK9" s="27">
        <v>165448.334</v>
      </c>
      <c r="AL9" s="27">
        <v>680781.8280000001</v>
      </c>
      <c r="AM9" s="27">
        <v>1557347.8</v>
      </c>
      <c r="AN9" s="27">
        <v>52336.924729999992</v>
      </c>
      <c r="AO9" s="27">
        <v>27472.874</v>
      </c>
      <c r="AP9" s="27">
        <v>33630.832000000002</v>
      </c>
      <c r="AQ9" s="27">
        <v>55709.490700000002</v>
      </c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356">
        <f t="shared" si="0"/>
        <v>77331411.814770997</v>
      </c>
    </row>
    <row r="10" spans="1:91" s="21" customFormat="1" ht="15" customHeight="1">
      <c r="A10" s="23">
        <v>5</v>
      </c>
      <c r="B10" s="24" t="s">
        <v>11</v>
      </c>
      <c r="C10" s="27">
        <v>10865290.335449995</v>
      </c>
      <c r="D10" s="27">
        <v>6773054.8300000001</v>
      </c>
      <c r="E10" s="27">
        <v>4218997</v>
      </c>
      <c r="F10" s="27">
        <v>12088145.957389001</v>
      </c>
      <c r="G10" s="27">
        <v>7309444.3598795002</v>
      </c>
      <c r="H10" s="27">
        <v>11094052.76</v>
      </c>
      <c r="I10" s="27">
        <v>2329889.89084</v>
      </c>
      <c r="J10" s="27">
        <v>198427</v>
      </c>
      <c r="K10" s="27">
        <v>311319.86518999998</v>
      </c>
      <c r="L10" s="27">
        <v>896972.81212999998</v>
      </c>
      <c r="M10" s="27">
        <v>680323.9902900001</v>
      </c>
      <c r="N10" s="27">
        <v>2914663.84779</v>
      </c>
      <c r="O10" s="27">
        <v>544339.59447999997</v>
      </c>
      <c r="P10" s="27">
        <v>539802</v>
      </c>
      <c r="Q10" s="27">
        <v>398193.94489000004</v>
      </c>
      <c r="R10" s="27">
        <v>339827.68</v>
      </c>
      <c r="S10" s="27">
        <v>440866.56766999996</v>
      </c>
      <c r="T10" s="27">
        <v>1311783.51966</v>
      </c>
      <c r="U10" s="27">
        <v>217674.42</v>
      </c>
      <c r="V10" s="27">
        <v>384676.98015000002</v>
      </c>
      <c r="W10" s="27">
        <v>398244.11</v>
      </c>
      <c r="X10" s="27">
        <v>507862.43</v>
      </c>
      <c r="Y10" s="27">
        <v>1079437.0829136365</v>
      </c>
      <c r="Z10" s="27">
        <v>4777014.3976349989</v>
      </c>
      <c r="AA10" s="27">
        <v>481425.66572000005</v>
      </c>
      <c r="AB10" s="27">
        <v>1020492.6443</v>
      </c>
      <c r="AC10" s="27">
        <v>498684.72006000002</v>
      </c>
      <c r="AD10" s="27">
        <v>1937013.96147</v>
      </c>
      <c r="AE10" s="27">
        <v>201668.28704</v>
      </c>
      <c r="AF10" s="27">
        <v>742564.24434999994</v>
      </c>
      <c r="AG10" s="27">
        <v>505764.32088000007</v>
      </c>
      <c r="AH10" s="27">
        <v>874212.38</v>
      </c>
      <c r="AI10" s="27">
        <v>8390414.9170600008</v>
      </c>
      <c r="AJ10" s="27">
        <v>53926.722000000002</v>
      </c>
      <c r="AK10" s="27">
        <v>195887.93</v>
      </c>
      <c r="AL10" s="27">
        <v>751216.65</v>
      </c>
      <c r="AM10" s="27">
        <v>1664179</v>
      </c>
      <c r="AN10" s="27">
        <v>77587.846870000008</v>
      </c>
      <c r="AO10" s="27">
        <v>34576.99</v>
      </c>
      <c r="AP10" s="27">
        <v>46338.38</v>
      </c>
      <c r="AQ10" s="27">
        <v>91667.785800000012</v>
      </c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356">
        <f t="shared" si="0"/>
        <v>88187927.821907133</v>
      </c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</row>
    <row r="11" spans="1:91" ht="15" customHeight="1">
      <c r="A11" s="6"/>
      <c r="B11" s="7" t="s">
        <v>12</v>
      </c>
      <c r="C11" s="31">
        <v>11.510596272435219</v>
      </c>
      <c r="D11" s="31">
        <v>26.644679225215722</v>
      </c>
      <c r="E11" s="31">
        <v>16.595824959080218</v>
      </c>
      <c r="F11" s="31">
        <v>13.734549736657254</v>
      </c>
      <c r="G11" s="31">
        <v>11.302861219925054</v>
      </c>
      <c r="H11" s="31">
        <v>10.260516583396356</v>
      </c>
      <c r="I11" s="31">
        <v>16.363920858785132</v>
      </c>
      <c r="J11" s="31">
        <v>16.906609716719466</v>
      </c>
      <c r="K11" s="31">
        <v>17.299105256089877</v>
      </c>
      <c r="L11" s="31">
        <v>14.825798469477514</v>
      </c>
      <c r="M11" s="31">
        <v>14.793800238874125</v>
      </c>
      <c r="N11" s="31">
        <v>11.51142690600534</v>
      </c>
      <c r="O11" s="31">
        <v>16.726912223928029</v>
      </c>
      <c r="P11" s="31">
        <v>24.630839000864764</v>
      </c>
      <c r="Q11" s="31">
        <v>10.916490218228596</v>
      </c>
      <c r="R11" s="31">
        <v>13.51689052978797</v>
      </c>
      <c r="S11" s="31">
        <v>14.491767792924421</v>
      </c>
      <c r="T11" s="31">
        <v>12.322224131816805</v>
      </c>
      <c r="U11" s="31">
        <v>65.412562087440762</v>
      </c>
      <c r="V11" s="31">
        <v>48.579997112897772</v>
      </c>
      <c r="W11" s="31">
        <v>9.9846132661823326</v>
      </c>
      <c r="X11" s="31">
        <v>39.646328599119016</v>
      </c>
      <c r="Y11" s="31">
        <v>7.5674930733106409</v>
      </c>
      <c r="Z11" s="31">
        <v>10.530937496237332</v>
      </c>
      <c r="AA11" s="31">
        <v>17.092742986396235</v>
      </c>
      <c r="AB11" s="31">
        <v>10.224728821632343</v>
      </c>
      <c r="AC11" s="31">
        <v>11.0042968607315</v>
      </c>
      <c r="AD11" s="31">
        <v>16.626459136485511</v>
      </c>
      <c r="AE11" s="31">
        <v>13.629726293407751</v>
      </c>
      <c r="AF11" s="31">
        <v>11.656958187058905</v>
      </c>
      <c r="AG11" s="31">
        <v>5.8255310683888606</v>
      </c>
      <c r="AH11" s="31">
        <v>16.248405491015436</v>
      </c>
      <c r="AI11" s="31">
        <v>2.2475532206702886</v>
      </c>
      <c r="AJ11" s="31">
        <v>18.704604558992113</v>
      </c>
      <c r="AK11" s="31">
        <v>9.5049672727438885</v>
      </c>
      <c r="AL11" s="31">
        <v>10.471185473534701</v>
      </c>
      <c r="AM11" s="31">
        <v>9.8486670735978183</v>
      </c>
      <c r="AN11" s="31">
        <v>21.052058478484472</v>
      </c>
      <c r="AO11" s="31">
        <v>22.049786272815865</v>
      </c>
      <c r="AP11" s="31">
        <v>71.416044658068529</v>
      </c>
      <c r="AQ11" s="31">
        <v>35.412404856180096</v>
      </c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>
        <f>BK7/BK9*100</f>
        <v>12.764570579543566</v>
      </c>
    </row>
    <row r="12" spans="1:91" ht="15" customHeight="1">
      <c r="A12" s="6"/>
      <c r="B12" s="7" t="s">
        <v>13</v>
      </c>
      <c r="C12" s="31">
        <v>12.414206508285661</v>
      </c>
      <c r="D12" s="31">
        <v>28.458091807823038</v>
      </c>
      <c r="E12" s="31">
        <v>17.52153828423403</v>
      </c>
      <c r="F12" s="31">
        <v>14.71874637817705</v>
      </c>
      <c r="G12" s="31">
        <v>12.233980876006163</v>
      </c>
      <c r="H12" s="31">
        <v>11.510615360943119</v>
      </c>
      <c r="I12" s="31">
        <v>17.301736129444215</v>
      </c>
      <c r="J12" s="31">
        <v>17.665766474371306</v>
      </c>
      <c r="K12" s="31">
        <v>18.227047581744653</v>
      </c>
      <c r="L12" s="31">
        <v>15.122294257057211</v>
      </c>
      <c r="M12" s="31">
        <v>15.725009578065505</v>
      </c>
      <c r="N12" s="31">
        <v>12.467970668189544</v>
      </c>
      <c r="O12" s="31">
        <v>17.680637002189755</v>
      </c>
      <c r="P12" s="31">
        <v>25.880839000864764</v>
      </c>
      <c r="Q12" s="31">
        <v>11.813094612958828</v>
      </c>
      <c r="R12" s="31">
        <v>14.44822408695401</v>
      </c>
      <c r="S12" s="31">
        <v>15.439736040044249</v>
      </c>
      <c r="T12" s="31">
        <v>13.224148826946728</v>
      </c>
      <c r="U12" s="31">
        <v>66.280282834516186</v>
      </c>
      <c r="V12" s="31">
        <v>49.376196582693829</v>
      </c>
      <c r="W12" s="31">
        <v>10.222006396657562</v>
      </c>
      <c r="X12" s="31">
        <v>40.487672380541774</v>
      </c>
      <c r="Y12" s="31">
        <v>8.4907844559238708</v>
      </c>
      <c r="Z12" s="31">
        <v>11.488256125276358</v>
      </c>
      <c r="AA12" s="31">
        <v>17.871635849688985</v>
      </c>
      <c r="AB12" s="31">
        <v>11.474728821632343</v>
      </c>
      <c r="AC12" s="31">
        <v>11.890469858768837</v>
      </c>
      <c r="AD12" s="31">
        <v>17.806574538676813</v>
      </c>
      <c r="AE12" s="31">
        <v>14.445376343515203</v>
      </c>
      <c r="AF12" s="31">
        <v>12.639691176338788</v>
      </c>
      <c r="AG12" s="31">
        <v>7.0754892027668213</v>
      </c>
      <c r="AH12" s="31">
        <v>17.196057029748978</v>
      </c>
      <c r="AI12" s="31">
        <v>3.0198456444479285</v>
      </c>
      <c r="AJ12" s="31">
        <v>19.557539274387615</v>
      </c>
      <c r="AK12" s="31">
        <v>10.442371695323327</v>
      </c>
      <c r="AL12" s="31">
        <v>11.327492113964006</v>
      </c>
      <c r="AM12" s="31">
        <v>11.098667073597818</v>
      </c>
      <c r="AN12" s="31">
        <v>21.344487429534915</v>
      </c>
      <c r="AO12" s="31">
        <v>22.875145862060151</v>
      </c>
      <c r="AP12" s="31">
        <v>72.267227881843652</v>
      </c>
      <c r="AQ12" s="31">
        <v>36.217399865764705</v>
      </c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>
        <f>BK8/BK9*100</f>
        <v>13.791130248815046</v>
      </c>
    </row>
    <row r="13" spans="1:91" ht="15" customHeight="1">
      <c r="A13" s="6"/>
      <c r="B13" s="7" t="s">
        <v>14</v>
      </c>
      <c r="C13" s="31">
        <v>93.558916194235195</v>
      </c>
      <c r="D13" s="31">
        <v>75.694190534110888</v>
      </c>
      <c r="E13" s="31">
        <v>90.862264182695569</v>
      </c>
      <c r="F13" s="31">
        <v>83.081029951604293</v>
      </c>
      <c r="G13" s="31">
        <v>90.955149629644382</v>
      </c>
      <c r="H13" s="31">
        <v>91.253921619172104</v>
      </c>
      <c r="I13" s="31">
        <v>88.884878523309396</v>
      </c>
      <c r="J13" s="31">
        <v>82.781677896657214</v>
      </c>
      <c r="K13" s="31">
        <v>91.405513206274065</v>
      </c>
      <c r="L13" s="31">
        <v>85.160007831908729</v>
      </c>
      <c r="M13" s="31">
        <v>84.91525634804465</v>
      </c>
      <c r="N13" s="31">
        <v>86.908068102284545</v>
      </c>
      <c r="O13" s="31">
        <v>92.621643203381609</v>
      </c>
      <c r="P13" s="31">
        <v>83.846929059173561</v>
      </c>
      <c r="Q13" s="31">
        <v>90.125578983160622</v>
      </c>
      <c r="R13" s="31">
        <v>95.776549455888926</v>
      </c>
      <c r="S13" s="31">
        <v>90.94809058965177</v>
      </c>
      <c r="T13" s="31">
        <v>98.740091818939476</v>
      </c>
      <c r="U13" s="31">
        <v>75.135547128596926</v>
      </c>
      <c r="V13" s="31">
        <v>66.180534696079079</v>
      </c>
      <c r="W13" s="31">
        <v>89.708723124618217</v>
      </c>
      <c r="X13" s="31">
        <v>83.016821307297732</v>
      </c>
      <c r="Y13" s="31">
        <v>83.158730928073822</v>
      </c>
      <c r="Z13" s="31">
        <v>87.282950541225972</v>
      </c>
      <c r="AA13" s="31">
        <v>90.267449976534664</v>
      </c>
      <c r="AB13" s="31">
        <v>91.808599774343321</v>
      </c>
      <c r="AC13" s="31">
        <v>76.230044901769205</v>
      </c>
      <c r="AD13" s="31">
        <v>74.425879671715919</v>
      </c>
      <c r="AE13" s="31">
        <v>105.27857320466485</v>
      </c>
      <c r="AF13" s="31">
        <v>92.168417076840896</v>
      </c>
      <c r="AG13" s="31">
        <v>87.822501150963362</v>
      </c>
      <c r="AH13" s="31">
        <v>86.26037965740089</v>
      </c>
      <c r="AI13" s="31">
        <v>89.319439845675618</v>
      </c>
      <c r="AJ13" s="31">
        <v>73.233145419074418</v>
      </c>
      <c r="AK13" s="31">
        <v>84.460708732794316</v>
      </c>
      <c r="AL13" s="31">
        <v>90.623900308918877</v>
      </c>
      <c r="AM13" s="31">
        <v>93.580546323442377</v>
      </c>
      <c r="AN13" s="31">
        <v>67.455054936234475</v>
      </c>
      <c r="AO13" s="31">
        <v>79.454209287737314</v>
      </c>
      <c r="AP13" s="31">
        <v>72.576624387818484</v>
      </c>
      <c r="AQ13" s="31">
        <v>60.773247890536474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>
        <f>BK9/BK10*100</f>
        <v>87.689339941107875</v>
      </c>
    </row>
    <row r="14" spans="1:91" s="21" customFormat="1" ht="15" customHeight="1">
      <c r="A14" s="23">
        <v>6</v>
      </c>
      <c r="B14" s="24" t="s">
        <v>15</v>
      </c>
      <c r="C14" s="33">
        <v>3740989.9515999998</v>
      </c>
      <c r="D14" s="33">
        <v>0</v>
      </c>
      <c r="E14" s="33">
        <v>1059309</v>
      </c>
      <c r="F14" s="27">
        <v>6078840.6206</v>
      </c>
      <c r="G14" s="27">
        <v>2789721.65</v>
      </c>
      <c r="H14" s="27">
        <v>0</v>
      </c>
      <c r="I14" s="5">
        <v>749903.44701</v>
      </c>
      <c r="J14" s="27">
        <v>46748</v>
      </c>
      <c r="K14" s="27">
        <v>51159.258449999994</v>
      </c>
      <c r="L14" s="27">
        <v>305342.5895</v>
      </c>
      <c r="M14" s="33">
        <v>266556.484</v>
      </c>
      <c r="N14" s="33">
        <v>0</v>
      </c>
      <c r="O14" s="33">
        <v>100059.75680999999</v>
      </c>
      <c r="P14" s="33">
        <v>188554</v>
      </c>
      <c r="Q14" s="33">
        <v>64335.245009999999</v>
      </c>
      <c r="R14" s="33">
        <v>69598.880000000005</v>
      </c>
      <c r="S14" s="33">
        <v>115672.68947</v>
      </c>
      <c r="T14" s="33">
        <v>335937.02418000001</v>
      </c>
      <c r="U14" s="33">
        <v>45563.12</v>
      </c>
      <c r="V14" s="27">
        <v>31762.625500000002</v>
      </c>
      <c r="W14" s="33">
        <v>74117.119999999995</v>
      </c>
      <c r="X14" s="45">
        <v>43004.28</v>
      </c>
      <c r="Y14" s="45">
        <v>161598.37114999999</v>
      </c>
      <c r="Z14" s="45">
        <v>1656353.95309</v>
      </c>
      <c r="AA14" s="27">
        <v>67043.155310000002</v>
      </c>
      <c r="AB14" s="45">
        <v>449765.13208000001</v>
      </c>
      <c r="AC14" s="45">
        <v>112604.19831000001</v>
      </c>
      <c r="AD14" s="33">
        <v>212017.80447999999</v>
      </c>
      <c r="AE14" s="33">
        <v>48509.876820000005</v>
      </c>
      <c r="AF14" s="33">
        <v>0</v>
      </c>
      <c r="AG14" s="33">
        <v>147871.41500000001</v>
      </c>
      <c r="AH14" s="33">
        <v>75314.559999999998</v>
      </c>
      <c r="AI14" s="33">
        <v>1717192.7850200001</v>
      </c>
      <c r="AJ14" s="33">
        <v>4046.4050000000002</v>
      </c>
      <c r="AK14" s="33">
        <v>27857</v>
      </c>
      <c r="AL14" s="33">
        <v>96475.520000000004</v>
      </c>
      <c r="AM14" s="33">
        <v>541439</v>
      </c>
      <c r="AN14" s="33">
        <v>2675.8077799999996</v>
      </c>
      <c r="AO14" s="33">
        <v>1159.78</v>
      </c>
      <c r="AP14" s="33">
        <v>2507.0500000000002</v>
      </c>
      <c r="AQ14" s="33">
        <v>5336.2269999999999</v>
      </c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56">
        <f t="shared" si="0"/>
        <v>21486943.783170007</v>
      </c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</row>
    <row r="15" spans="1:91" s="21" customFormat="1" ht="15" customHeight="1">
      <c r="A15" s="23">
        <v>7</v>
      </c>
      <c r="B15" s="25" t="s">
        <v>16</v>
      </c>
      <c r="C15" s="33">
        <v>5526821.82235</v>
      </c>
      <c r="D15" s="33">
        <v>4689808.13</v>
      </c>
      <c r="E15" s="33">
        <v>2475654</v>
      </c>
      <c r="F15" s="27">
        <v>3810079.0217599999</v>
      </c>
      <c r="G15" s="27">
        <v>3078959.7800499997</v>
      </c>
      <c r="H15" s="27">
        <v>8739049.8300000001</v>
      </c>
      <c r="I15" s="5">
        <v>941710.88184000005</v>
      </c>
      <c r="J15" s="27">
        <v>92840</v>
      </c>
      <c r="K15" s="27">
        <v>196037.26163999998</v>
      </c>
      <c r="L15" s="27">
        <v>428567.40052000002</v>
      </c>
      <c r="M15" s="33">
        <v>283861.59333999996</v>
      </c>
      <c r="N15" s="33">
        <v>2609756.3010299997</v>
      </c>
      <c r="O15" s="33">
        <v>335650.84153999999</v>
      </c>
      <c r="P15" s="33">
        <v>195976</v>
      </c>
      <c r="Q15" s="33">
        <v>274894.89689000003</v>
      </c>
      <c r="R15" s="33">
        <v>213718.57</v>
      </c>
      <c r="S15" s="33">
        <v>235813.84661000001</v>
      </c>
      <c r="T15" s="33">
        <v>790298.63142999995</v>
      </c>
      <c r="U15" s="33">
        <v>59978.87</v>
      </c>
      <c r="V15" s="27">
        <v>202625</v>
      </c>
      <c r="W15" s="33">
        <v>280830.65000000002</v>
      </c>
      <c r="X15" s="45">
        <v>286489.81</v>
      </c>
      <c r="Y15" s="45">
        <v>834645.06683000003</v>
      </c>
      <c r="Z15" s="45">
        <v>2532681.0891900002</v>
      </c>
      <c r="AA15" s="27">
        <v>317058.32968999998</v>
      </c>
      <c r="AB15" s="45">
        <v>404335.51642999996</v>
      </c>
      <c r="AC15" s="45">
        <v>330551.33301</v>
      </c>
      <c r="AD15" s="33">
        <v>1394611.73177</v>
      </c>
      <c r="AE15" s="33">
        <v>115824.23892</v>
      </c>
      <c r="AF15" s="33">
        <v>659657.80247</v>
      </c>
      <c r="AG15" s="33">
        <v>251241.47138999999</v>
      </c>
      <c r="AH15" s="33">
        <v>665656.81000000006</v>
      </c>
      <c r="AI15" s="33">
        <v>4206540.2654900001</v>
      </c>
      <c r="AJ15" s="33">
        <v>41063.209000000003</v>
      </c>
      <c r="AK15" s="33">
        <v>151500</v>
      </c>
      <c r="AL15" s="33">
        <v>556384.18999999994</v>
      </c>
      <c r="AM15" s="33">
        <v>754638</v>
      </c>
      <c r="AN15" s="33">
        <v>44997.427309999999</v>
      </c>
      <c r="AO15" s="33">
        <v>26940.21</v>
      </c>
      <c r="AP15" s="33">
        <v>19389.099999999999</v>
      </c>
      <c r="AQ15" s="33">
        <v>65000</v>
      </c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56">
        <f t="shared" si="0"/>
        <v>49122138.930500016</v>
      </c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</row>
    <row r="16" spans="1:91" s="21" customFormat="1" ht="15" customHeight="1">
      <c r="A16" s="23">
        <v>8</v>
      </c>
      <c r="B16" s="25" t="s">
        <v>17</v>
      </c>
      <c r="C16" s="33">
        <v>462100.73254636367</v>
      </c>
      <c r="D16" s="33">
        <v>218983.79</v>
      </c>
      <c r="E16" s="33">
        <v>134965</v>
      </c>
      <c r="F16" s="27">
        <v>807093.79500289995</v>
      </c>
      <c r="G16" s="27">
        <v>574903.87278335227</v>
      </c>
      <c r="H16" s="27">
        <v>1023227.58</v>
      </c>
      <c r="I16" s="5">
        <v>298999.36700999999</v>
      </c>
      <c r="J16" s="27">
        <v>30805</v>
      </c>
      <c r="K16" s="27">
        <v>14896.402170000001</v>
      </c>
      <c r="L16" s="27">
        <v>49814.164049999999</v>
      </c>
      <c r="M16" s="33">
        <v>36087.725301818187</v>
      </c>
      <c r="N16" s="33">
        <v>12993.672957272745</v>
      </c>
      <c r="O16" s="33">
        <v>22867.075219999999</v>
      </c>
      <c r="P16" s="33">
        <v>43791</v>
      </c>
      <c r="Q16" s="33">
        <v>19787.292569999998</v>
      </c>
      <c r="R16" s="33">
        <v>12516.1</v>
      </c>
      <c r="S16" s="33">
        <v>24886.27304</v>
      </c>
      <c r="T16" s="33">
        <v>24332.468343636359</v>
      </c>
      <c r="U16" s="33">
        <v>3646.29</v>
      </c>
      <c r="V16" s="27">
        <v>26613.779780909092</v>
      </c>
      <c r="W16" s="33">
        <v>7625.34</v>
      </c>
      <c r="X16" s="45">
        <v>4870.33</v>
      </c>
      <c r="Y16" s="45">
        <v>12926.079355454543</v>
      </c>
      <c r="Z16" s="45">
        <v>141636.72388257916</v>
      </c>
      <c r="AA16" s="27">
        <v>23044.132664545454</v>
      </c>
      <c r="AB16" s="45">
        <v>60728.293699999995</v>
      </c>
      <c r="AC16" s="45">
        <v>13696.619865454541</v>
      </c>
      <c r="AD16" s="33">
        <v>66978.122444545457</v>
      </c>
      <c r="AE16" s="33">
        <v>25816.3613</v>
      </c>
      <c r="AF16" s="33">
        <v>2972.5868027272727</v>
      </c>
      <c r="AG16" s="33">
        <v>46486.455840000002</v>
      </c>
      <c r="AH16" s="33">
        <v>14610.06</v>
      </c>
      <c r="AI16" s="33">
        <v>1988818.6810939994</v>
      </c>
      <c r="AJ16" s="33">
        <v>1430.25</v>
      </c>
      <c r="AK16" s="33">
        <v>4905.12</v>
      </c>
      <c r="AL16" s="33">
        <v>26504.720000000001</v>
      </c>
      <c r="AM16" s="33">
        <v>198606</v>
      </c>
      <c r="AN16" s="33">
        <v>31616.956750000001</v>
      </c>
      <c r="AO16" s="33">
        <v>420.02299999999997</v>
      </c>
      <c r="AP16" s="33">
        <v>421.65</v>
      </c>
      <c r="AQ16" s="33">
        <v>22634.124390000001</v>
      </c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56">
        <f t="shared" si="0"/>
        <v>6540060.0118655572</v>
      </c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</row>
    <row r="17" spans="1:63" ht="15" customHeight="1">
      <c r="A17" s="6"/>
      <c r="B17" s="10" t="s">
        <v>18</v>
      </c>
      <c r="C17" s="29">
        <v>9267811.7739499994</v>
      </c>
      <c r="D17" s="29">
        <v>4689808.13</v>
      </c>
      <c r="E17" s="29">
        <v>3534963</v>
      </c>
      <c r="F17" s="29">
        <v>9888919.6423599999</v>
      </c>
      <c r="G17" s="29">
        <v>5868681.4300499996</v>
      </c>
      <c r="H17" s="29">
        <v>8739049.8300000001</v>
      </c>
      <c r="I17" s="29">
        <v>1691614.3288500002</v>
      </c>
      <c r="J17" s="29">
        <v>139588</v>
      </c>
      <c r="K17" s="29">
        <v>247196.52008999998</v>
      </c>
      <c r="L17" s="29">
        <v>733909.99002000003</v>
      </c>
      <c r="M17" s="29">
        <v>550418.07733999996</v>
      </c>
      <c r="N17" s="29">
        <v>2609756.3010299997</v>
      </c>
      <c r="O17" s="29">
        <v>435710.59834999999</v>
      </c>
      <c r="P17" s="29">
        <v>384530</v>
      </c>
      <c r="Q17" s="29">
        <v>339230.14190000005</v>
      </c>
      <c r="R17" s="29">
        <v>283317.45</v>
      </c>
      <c r="S17" s="29">
        <v>351486.53607999999</v>
      </c>
      <c r="T17" s="29">
        <v>1126235.65561</v>
      </c>
      <c r="U17" s="29">
        <v>105541.99</v>
      </c>
      <c r="V17" s="29">
        <v>234387.62549999999</v>
      </c>
      <c r="W17" s="29">
        <v>153006</v>
      </c>
      <c r="X17" s="29">
        <v>209399</v>
      </c>
      <c r="Y17" s="29">
        <v>337215</v>
      </c>
      <c r="Z17" s="29">
        <v>2536006</v>
      </c>
      <c r="AA17" s="29">
        <v>182357</v>
      </c>
      <c r="AB17" s="29">
        <v>580660</v>
      </c>
      <c r="AC17" s="29">
        <v>443155.53132000001</v>
      </c>
      <c r="AD17" s="29">
        <v>1606629.5362499999</v>
      </c>
      <c r="AE17" s="29">
        <v>164334.11574000001</v>
      </c>
      <c r="AF17" s="29">
        <v>659657.80247</v>
      </c>
      <c r="AG17" s="29">
        <v>399112.88639</v>
      </c>
      <c r="AH17" s="29">
        <v>740971.37</v>
      </c>
      <c r="AI17" s="29">
        <v>5923733.0505100004</v>
      </c>
      <c r="AJ17" s="29">
        <v>45109.614000000001</v>
      </c>
      <c r="AK17" s="29">
        <v>179357</v>
      </c>
      <c r="AL17" s="29">
        <v>652859.71</v>
      </c>
      <c r="AM17" s="29">
        <v>1296077</v>
      </c>
      <c r="AN17" s="29">
        <v>47673.235090000002</v>
      </c>
      <c r="AO17" s="29">
        <v>28099.99</v>
      </c>
      <c r="AP17" s="29">
        <v>21896.15</v>
      </c>
      <c r="AQ17" s="29">
        <v>70336.226999999999</v>
      </c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356">
        <f t="shared" si="0"/>
        <v>67499803.239900023</v>
      </c>
    </row>
    <row r="18" spans="1:63" ht="15" customHeight="1">
      <c r="A18" s="6"/>
      <c r="B18" s="10" t="s">
        <v>19</v>
      </c>
      <c r="C18" s="34">
        <v>9.3014201573075095</v>
      </c>
      <c r="D18" s="34">
        <v>3.5337736032768596</v>
      </c>
      <c r="E18" s="34">
        <v>6.5976158747578362</v>
      </c>
      <c r="F18" s="34">
        <v>8.3717570214183379</v>
      </c>
      <c r="G18" s="34">
        <v>8.6611980065288812</v>
      </c>
      <c r="H18" s="34">
        <v>10.790909823477577</v>
      </c>
      <c r="I18" s="34">
        <v>5.5006085878728257</v>
      </c>
      <c r="J18" s="34">
        <v>5.1712666246804728</v>
      </c>
      <c r="K18" s="34">
        <v>5.545439207261845</v>
      </c>
      <c r="L18" s="34">
        <v>7.484160338714906</v>
      </c>
      <c r="M18" s="34">
        <v>6.94936727291718</v>
      </c>
      <c r="N18" s="34">
        <v>9.4207374271149931</v>
      </c>
      <c r="O18" s="34">
        <v>6.3318908069375652</v>
      </c>
      <c r="P18" s="34">
        <v>3.6513061065585446</v>
      </c>
      <c r="Q18" s="34">
        <v>9.5738051574076177</v>
      </c>
      <c r="R18" s="34">
        <v>7.081691642693797</v>
      </c>
      <c r="S18" s="34">
        <v>6.6297694813335557</v>
      </c>
      <c r="T18" s="34">
        <v>7.8802287119882024</v>
      </c>
      <c r="U18" s="34">
        <v>0.99733208774693771</v>
      </c>
      <c r="V18" s="34">
        <v>2.6431991796883212</v>
      </c>
      <c r="W18" s="34">
        <v>8.9992942006822734</v>
      </c>
      <c r="X18" s="34">
        <v>1.9575671456216286</v>
      </c>
      <c r="Y18" s="34">
        <v>10.629314420803782</v>
      </c>
      <c r="Z18" s="34">
        <v>12.935044400352959</v>
      </c>
      <c r="AA18" s="34">
        <v>6.0126281776517523</v>
      </c>
      <c r="AB18" s="34">
        <v>10.589608447467766</v>
      </c>
      <c r="AC18" s="34">
        <v>11.837595509362897</v>
      </c>
      <c r="AD18" s="34">
        <v>7.6130795401553373</v>
      </c>
      <c r="AE18" s="34">
        <v>7.453459071204354</v>
      </c>
      <c r="AF18" s="34">
        <v>8.6988231005990517</v>
      </c>
      <c r="AG18" s="34">
        <v>20.134942255319302</v>
      </c>
      <c r="AH18" s="34">
        <v>7.3076513869047961</v>
      </c>
      <c r="AI18" s="34">
        <v>28.981209821375053</v>
      </c>
      <c r="AJ18" s="34">
        <v>5.5683182078527418</v>
      </c>
      <c r="AK18" s="34">
        <v>17.012612650212141</v>
      </c>
      <c r="AL18" s="34">
        <v>10.063461698059012</v>
      </c>
      <c r="AM18" s="34">
        <v>9.5459111900009574</v>
      </c>
      <c r="AN18" s="34">
        <v>3.5798779822782909</v>
      </c>
      <c r="AO18" s="34">
        <v>3.2400472286055915</v>
      </c>
      <c r="AP18" s="34">
        <v>21.896149999999999</v>
      </c>
      <c r="AQ18" s="34">
        <v>0</v>
      </c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603">
        <f>BK17/BK56</f>
        <v>7.7666661505021644</v>
      </c>
    </row>
    <row r="19" spans="1:63" ht="15" customHeight="1">
      <c r="A19" s="6"/>
      <c r="B19" s="10" t="s">
        <v>20</v>
      </c>
      <c r="C19" s="34">
        <v>1.4773687964561921</v>
      </c>
      <c r="D19" s="34" t="e">
        <v>#DIV/0!</v>
      </c>
      <c r="E19" s="34">
        <v>2.3370461310155961</v>
      </c>
      <c r="F19" s="34">
        <v>0.6267772523675631</v>
      </c>
      <c r="G19" s="34">
        <v>1.1036799245007114</v>
      </c>
      <c r="H19" s="34" t="e">
        <v>#DIV/0!</v>
      </c>
      <c r="I19" s="34">
        <v>1.2557761743792095</v>
      </c>
      <c r="J19" s="34">
        <v>1.9859673141096945</v>
      </c>
      <c r="K19" s="34">
        <v>3.8319019387584574</v>
      </c>
      <c r="L19" s="34">
        <v>1.4035624746019915</v>
      </c>
      <c r="M19" s="34">
        <v>1.0649209844019401</v>
      </c>
      <c r="N19" s="34" t="e">
        <v>#DIV/0!</v>
      </c>
      <c r="O19" s="34">
        <v>3.3545038708954267</v>
      </c>
      <c r="P19" s="34">
        <v>1.0393627289794967</v>
      </c>
      <c r="Q19" s="34">
        <v>4.2728507033317671</v>
      </c>
      <c r="R19" s="34">
        <v>3.0707185230566929</v>
      </c>
      <c r="S19" s="34">
        <v>2.0386302738396944</v>
      </c>
      <c r="T19" s="34">
        <v>2.3525201884462317</v>
      </c>
      <c r="U19" s="34">
        <v>1.3163907563836716</v>
      </c>
      <c r="V19" s="34">
        <v>6.3793529914584672</v>
      </c>
      <c r="W19" s="34">
        <v>3.7890119044021144</v>
      </c>
      <c r="X19" s="34">
        <v>6.661890630420972</v>
      </c>
      <c r="Y19" s="34">
        <v>5.1649348993453641</v>
      </c>
      <c r="Z19" s="34">
        <v>1.5290699698969379</v>
      </c>
      <c r="AA19" s="34">
        <v>4.7291677759490582</v>
      </c>
      <c r="AB19" s="34">
        <v>0.89899257988296111</v>
      </c>
      <c r="AC19" s="34">
        <v>2.9355151759083644</v>
      </c>
      <c r="AD19" s="34">
        <v>6.5778047989434594</v>
      </c>
      <c r="AE19" s="34">
        <v>2.3876424042422459</v>
      </c>
      <c r="AF19" s="34" t="e">
        <v>#DIV/0!</v>
      </c>
      <c r="AG19" s="34">
        <v>1.6990536770747746</v>
      </c>
      <c r="AH19" s="34">
        <v>8.8383548944586554</v>
      </c>
      <c r="AI19" s="34">
        <v>2.4496610410816553</v>
      </c>
      <c r="AJ19" s="34">
        <v>10.1480719305161</v>
      </c>
      <c r="AK19" s="34">
        <v>5.4384894281509135</v>
      </c>
      <c r="AL19" s="34">
        <v>5.7671022659426967</v>
      </c>
      <c r="AM19" s="34">
        <v>1.3937636557396125</v>
      </c>
      <c r="AN19" s="34">
        <v>16.816390043532948</v>
      </c>
      <c r="AO19" s="34">
        <v>23.228724413250788</v>
      </c>
      <c r="AP19" s="34">
        <v>7.7338305977144444</v>
      </c>
      <c r="AQ19" s="34">
        <v>12.180891105269698</v>
      </c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603">
        <f>BK15/BK14</f>
        <v>2.2861389421503358</v>
      </c>
    </row>
    <row r="20" spans="1:63" ht="15" customHeight="1">
      <c r="A20" s="3">
        <v>9</v>
      </c>
      <c r="B20" s="11" t="s">
        <v>21</v>
      </c>
      <c r="C20" s="33">
        <v>9085255.6746529005</v>
      </c>
      <c r="D20" s="27">
        <v>4547020.05</v>
      </c>
      <c r="E20" s="27">
        <v>3547447</v>
      </c>
      <c r="F20" s="27">
        <v>9264243.727</v>
      </c>
      <c r="G20" s="27">
        <v>5958389.5346499998</v>
      </c>
      <c r="H20" s="27">
        <v>9742177.9600000009</v>
      </c>
      <c r="I20" s="5">
        <v>1918963.807</v>
      </c>
      <c r="J20" s="27">
        <v>124721</v>
      </c>
      <c r="K20" s="5">
        <v>264058.53499999997</v>
      </c>
      <c r="L20" s="27">
        <v>721242.27500000002</v>
      </c>
      <c r="M20" s="27">
        <v>537929.54300000006</v>
      </c>
      <c r="N20" s="27">
        <v>2422287.7310000001</v>
      </c>
      <c r="O20" s="27">
        <v>474881.054</v>
      </c>
      <c r="P20" s="27">
        <v>406273</v>
      </c>
      <c r="Q20" s="27">
        <v>321768.53991999995</v>
      </c>
      <c r="R20" s="27">
        <v>303095.69</v>
      </c>
      <c r="S20" s="27">
        <v>384756.86040000001</v>
      </c>
      <c r="T20" s="27">
        <v>1168222.16078</v>
      </c>
      <c r="U20" s="27">
        <v>141916.44928999999</v>
      </c>
      <c r="V20" s="27">
        <v>202513.87628999999</v>
      </c>
      <c r="W20" s="27">
        <v>266886.63</v>
      </c>
      <c r="X20" s="27">
        <v>354719.55851</v>
      </c>
      <c r="Y20" s="27">
        <v>828880.62599000009</v>
      </c>
      <c r="Z20" s="27">
        <v>3805814.7211060198</v>
      </c>
      <c r="AA20" s="45">
        <v>340519.56063044118</v>
      </c>
      <c r="AB20" s="27">
        <v>901405.05099999998</v>
      </c>
      <c r="AC20" s="45">
        <v>336876.52750999999</v>
      </c>
      <c r="AD20" s="27">
        <v>1264704.30959</v>
      </c>
      <c r="AE20" s="27">
        <v>173151.23122999998</v>
      </c>
      <c r="AF20" s="27">
        <v>660228.93999999994</v>
      </c>
      <c r="AG20" s="27">
        <v>359432.609</v>
      </c>
      <c r="AH20" s="27">
        <v>714623.01</v>
      </c>
      <c r="AI20" s="27">
        <v>5787768.2358999997</v>
      </c>
      <c r="AJ20" s="27">
        <v>33684.298000000003</v>
      </c>
      <c r="AK20" s="27">
        <v>155091.91</v>
      </c>
      <c r="AL20" s="27">
        <v>582958.92000000004</v>
      </c>
      <c r="AM20" s="27">
        <v>1382132</v>
      </c>
      <c r="AN20" s="27">
        <v>47866.813999999998</v>
      </c>
      <c r="AO20" s="27">
        <v>22674.91</v>
      </c>
      <c r="AP20" s="27">
        <v>28626.28</v>
      </c>
      <c r="AQ20" s="27">
        <v>44845.862000000001</v>
      </c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356">
        <f t="shared" si="0"/>
        <v>69630056.472449332</v>
      </c>
    </row>
    <row r="21" spans="1:63" ht="15" customHeight="1">
      <c r="A21" s="3">
        <v>10</v>
      </c>
      <c r="B21" s="9" t="s">
        <v>22</v>
      </c>
      <c r="C21" s="33">
        <v>122486.4670071</v>
      </c>
      <c r="D21" s="27">
        <v>0</v>
      </c>
      <c r="E21" s="27">
        <v>26092</v>
      </c>
      <c r="F21" s="27">
        <v>22615.228000000003</v>
      </c>
      <c r="G21" s="27">
        <v>107393.86134999999</v>
      </c>
      <c r="H21" s="27">
        <v>12890.55</v>
      </c>
      <c r="I21" s="5">
        <v>22360.492000000002</v>
      </c>
      <c r="J21" s="27">
        <v>15752</v>
      </c>
      <c r="K21" s="5">
        <v>8935.2039999999997</v>
      </c>
      <c r="L21" s="27">
        <v>1820.4570000000001</v>
      </c>
      <c r="M21" s="27">
        <v>1606.923</v>
      </c>
      <c r="N21" s="27">
        <v>0</v>
      </c>
      <c r="O21" s="27">
        <v>5711.23</v>
      </c>
      <c r="P21" s="27">
        <v>6658</v>
      </c>
      <c r="Q21" s="27">
        <v>7399.2869900000005</v>
      </c>
      <c r="R21" s="27">
        <v>8655.26</v>
      </c>
      <c r="S21" s="27">
        <v>0</v>
      </c>
      <c r="T21" s="27">
        <v>8802.7620099999986</v>
      </c>
      <c r="U21" s="27">
        <v>1763.25</v>
      </c>
      <c r="V21" s="27">
        <v>8006.7947800000002</v>
      </c>
      <c r="W21" s="27">
        <v>4259.4799999999996</v>
      </c>
      <c r="X21" s="27">
        <v>4802.9705800000002</v>
      </c>
      <c r="Y21" s="27">
        <v>10932.44407</v>
      </c>
      <c r="Z21" s="27">
        <v>5994.1769999999997</v>
      </c>
      <c r="AA21" s="27">
        <v>875.97422000000006</v>
      </c>
      <c r="AB21" s="27">
        <v>3952.866</v>
      </c>
      <c r="AC21" s="45">
        <v>0</v>
      </c>
      <c r="AD21" s="27">
        <v>12526.170539999999</v>
      </c>
      <c r="AE21" s="27">
        <v>4412.7071799999994</v>
      </c>
      <c r="AF21" s="27">
        <v>494.51</v>
      </c>
      <c r="AG21" s="27">
        <v>10944.845000000001</v>
      </c>
      <c r="AH21" s="27">
        <v>11635.81</v>
      </c>
      <c r="AI21" s="27">
        <v>368515.31443999999</v>
      </c>
      <c r="AJ21" s="27">
        <v>0</v>
      </c>
      <c r="AK21" s="27">
        <v>0</v>
      </c>
      <c r="AL21" s="27">
        <v>0</v>
      </c>
      <c r="AM21" s="27">
        <v>47576</v>
      </c>
      <c r="AN21" s="27">
        <v>0</v>
      </c>
      <c r="AO21" s="27">
        <v>0</v>
      </c>
      <c r="AP21" s="27">
        <v>0</v>
      </c>
      <c r="AQ21" s="27">
        <v>0</v>
      </c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356">
        <f t="shared" si="0"/>
        <v>875873.03516710014</v>
      </c>
    </row>
    <row r="22" spans="1:63" ht="15" customHeight="1">
      <c r="A22" s="6"/>
      <c r="B22" s="12" t="s">
        <v>23</v>
      </c>
      <c r="C22" s="29">
        <v>9207742.1416600011</v>
      </c>
      <c r="D22" s="29">
        <v>4547020.05</v>
      </c>
      <c r="E22" s="29">
        <v>3573539</v>
      </c>
      <c r="F22" s="29">
        <v>9286858.9550000001</v>
      </c>
      <c r="G22" s="29">
        <v>6065783.3959999997</v>
      </c>
      <c r="H22" s="29">
        <v>9755068.5100000016</v>
      </c>
      <c r="I22" s="29">
        <v>1941324.2990000001</v>
      </c>
      <c r="J22" s="29">
        <v>140473</v>
      </c>
      <c r="K22" s="29">
        <v>272993.739</v>
      </c>
      <c r="L22" s="29">
        <v>723062.73200000008</v>
      </c>
      <c r="M22" s="29">
        <v>539536.46600000001</v>
      </c>
      <c r="N22" s="29">
        <v>2422287.7310000001</v>
      </c>
      <c r="O22" s="29">
        <v>480592.28399999999</v>
      </c>
      <c r="P22" s="29">
        <v>412931</v>
      </c>
      <c r="Q22" s="29">
        <v>329167.82690999995</v>
      </c>
      <c r="R22" s="29">
        <v>311750.95</v>
      </c>
      <c r="S22" s="29">
        <v>384756.86040000001</v>
      </c>
      <c r="T22" s="29">
        <v>1177024.92279</v>
      </c>
      <c r="U22" s="29">
        <v>143679.69928999999</v>
      </c>
      <c r="V22" s="29">
        <v>210520.67106999998</v>
      </c>
      <c r="W22" s="29">
        <v>271146.11</v>
      </c>
      <c r="X22" s="29">
        <v>359522.52909000003</v>
      </c>
      <c r="Y22" s="29">
        <v>839813.07006000006</v>
      </c>
      <c r="Z22" s="29">
        <v>3811808.8981060199</v>
      </c>
      <c r="AA22" s="29">
        <v>341395.53485044115</v>
      </c>
      <c r="AB22" s="29">
        <v>905357.91700000002</v>
      </c>
      <c r="AC22" s="29">
        <v>336876.52750999999</v>
      </c>
      <c r="AD22" s="29">
        <v>1277230.48013</v>
      </c>
      <c r="AE22" s="29">
        <v>177563.93840999997</v>
      </c>
      <c r="AF22" s="29">
        <v>660723.44999999995</v>
      </c>
      <c r="AG22" s="29">
        <v>370377.45400000003</v>
      </c>
      <c r="AH22" s="29">
        <v>726258.82</v>
      </c>
      <c r="AI22" s="29">
        <v>6156283.5503399996</v>
      </c>
      <c r="AJ22" s="29">
        <v>33684.298000000003</v>
      </c>
      <c r="AK22" s="29">
        <v>155091.91</v>
      </c>
      <c r="AL22" s="29">
        <v>582958.92000000004</v>
      </c>
      <c r="AM22" s="29">
        <v>1429708</v>
      </c>
      <c r="AN22" s="29">
        <v>47866.813999999998</v>
      </c>
      <c r="AO22" s="29">
        <v>22674.91</v>
      </c>
      <c r="AP22" s="29">
        <v>28626.28</v>
      </c>
      <c r="AQ22" s="29">
        <v>44845.862000000001</v>
      </c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356">
        <f t="shared" si="0"/>
        <v>70505929.50761646</v>
      </c>
    </row>
    <row r="23" spans="1:63" ht="17.25" customHeight="1">
      <c r="A23" s="3">
        <v>11</v>
      </c>
      <c r="B23" s="9" t="s">
        <v>24</v>
      </c>
      <c r="C23" s="33">
        <v>936235.99899999984</v>
      </c>
      <c r="D23" s="33">
        <v>0</v>
      </c>
      <c r="E23" s="33">
        <v>27310</v>
      </c>
      <c r="F23" s="27">
        <v>2343967.5219999999</v>
      </c>
      <c r="G23" s="27">
        <v>1001874.8019999999</v>
      </c>
      <c r="H23" s="27">
        <v>0</v>
      </c>
      <c r="I23" s="5">
        <v>360634.09400000004</v>
      </c>
      <c r="J23" s="27">
        <v>22218</v>
      </c>
      <c r="K23" s="5">
        <v>34210.403999999995</v>
      </c>
      <c r="L23" s="27">
        <v>113471.20100000002</v>
      </c>
      <c r="M23" s="27">
        <v>143889.587</v>
      </c>
      <c r="N23" s="27">
        <v>0</v>
      </c>
      <c r="O23" s="27">
        <v>128672.864</v>
      </c>
      <c r="P23" s="27">
        <v>9582.7830000000067</v>
      </c>
      <c r="Q23" s="27">
        <v>17339.091</v>
      </c>
      <c r="R23" s="27">
        <v>44549.120000000003</v>
      </c>
      <c r="S23" s="27">
        <v>60892.728000000003</v>
      </c>
      <c r="T23" s="27">
        <v>92221.052949999998</v>
      </c>
      <c r="U23" s="27">
        <v>0</v>
      </c>
      <c r="V23" s="27">
        <v>0</v>
      </c>
      <c r="W23" s="27">
        <v>4647.5200000000004</v>
      </c>
      <c r="X23" s="27">
        <v>11065.8</v>
      </c>
      <c r="Y23" s="27">
        <v>54892.436000000002</v>
      </c>
      <c r="Z23" s="27">
        <v>303740.603</v>
      </c>
      <c r="AA23" s="27">
        <v>54559.817939999994</v>
      </c>
      <c r="AB23" s="27">
        <v>11077.145</v>
      </c>
      <c r="AC23" s="27">
        <v>1819.73468</v>
      </c>
      <c r="AD23" s="27">
        <v>-48150.613000000005</v>
      </c>
      <c r="AE23" s="27">
        <v>31606.436000000002</v>
      </c>
      <c r="AF23" s="27">
        <v>0</v>
      </c>
      <c r="AG23" s="27">
        <v>0</v>
      </c>
      <c r="AH23" s="27">
        <v>0</v>
      </c>
      <c r="AI23" s="27">
        <v>888935.75</v>
      </c>
      <c r="AJ23" s="27">
        <v>0</v>
      </c>
      <c r="AK23" s="27">
        <v>12636</v>
      </c>
      <c r="AL23" s="27">
        <v>17085.03</v>
      </c>
      <c r="AM23" s="27">
        <v>0</v>
      </c>
      <c r="AN23" s="27">
        <v>0</v>
      </c>
      <c r="AO23" s="27">
        <v>0</v>
      </c>
      <c r="AP23" s="27">
        <v>0</v>
      </c>
      <c r="AQ23" s="27">
        <v>0</v>
      </c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356">
        <f t="shared" si="0"/>
        <v>6680984.9075699998</v>
      </c>
    </row>
    <row r="24" spans="1:63" ht="15" customHeight="1">
      <c r="A24" s="6"/>
      <c r="B24" s="10" t="s">
        <v>25</v>
      </c>
      <c r="C24" s="34">
        <v>10.167921566396213</v>
      </c>
      <c r="D24" s="34">
        <v>0</v>
      </c>
      <c r="E24" s="34">
        <v>0.76422840215260002</v>
      </c>
      <c r="F24" s="34">
        <v>25.239615820137111</v>
      </c>
      <c r="G24" s="34">
        <v>16.516824564831527</v>
      </c>
      <c r="H24" s="34">
        <v>0</v>
      </c>
      <c r="I24" s="8">
        <v>18.576705302960821</v>
      </c>
      <c r="J24" s="34">
        <v>15.816562613455968</v>
      </c>
      <c r="K24" s="8">
        <v>12.531570916357168</v>
      </c>
      <c r="L24" s="8">
        <v>15.693133662986245</v>
      </c>
      <c r="M24" s="8">
        <v>26.66911248219504</v>
      </c>
      <c r="N24" s="8">
        <v>0</v>
      </c>
      <c r="O24" s="8">
        <v>26.773809793417325</v>
      </c>
      <c r="P24" s="8">
        <v>2.3206741562149626</v>
      </c>
      <c r="Q24" s="8">
        <v>5.2675533823482699</v>
      </c>
      <c r="R24" s="34">
        <v>14.289970888621188</v>
      </c>
      <c r="S24" s="34">
        <v>15.826287785146926</v>
      </c>
      <c r="T24" s="34">
        <v>7.8350977251527327</v>
      </c>
      <c r="U24" s="34">
        <v>0</v>
      </c>
      <c r="V24" s="34">
        <v>0</v>
      </c>
      <c r="W24" s="34">
        <v>1.7140279091593831</v>
      </c>
      <c r="X24" s="34">
        <v>3.0779155976703407</v>
      </c>
      <c r="Y24" s="34">
        <v>6.5362683622056803</v>
      </c>
      <c r="Z24" s="34">
        <v>7.9684110908844392</v>
      </c>
      <c r="AA24" s="34">
        <v>15.981409353787127</v>
      </c>
      <c r="AB24" s="34">
        <v>1.2235100386270772</v>
      </c>
      <c r="AC24" s="34">
        <v>0.54017853171618868</v>
      </c>
      <c r="AD24" s="34">
        <v>-3.7699235767611103</v>
      </c>
      <c r="AE24" s="34">
        <v>17.800030953931582</v>
      </c>
      <c r="AF24" s="34">
        <v>0</v>
      </c>
      <c r="AG24" s="34">
        <v>0</v>
      </c>
      <c r="AH24" s="34">
        <v>0</v>
      </c>
      <c r="AI24" s="34">
        <v>14.439486789897874</v>
      </c>
      <c r="AJ24" s="34">
        <v>0</v>
      </c>
      <c r="AK24" s="34">
        <v>8.1474269031827635</v>
      </c>
      <c r="AL24" s="34">
        <v>2.9307433875443567</v>
      </c>
      <c r="AM24" s="34">
        <v>0</v>
      </c>
      <c r="AN24" s="34">
        <v>0</v>
      </c>
      <c r="AO24" s="34">
        <v>0</v>
      </c>
      <c r="AP24" s="34">
        <v>0</v>
      </c>
      <c r="AQ24" s="34">
        <v>0</v>
      </c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603">
        <f>BK23/BK22*100</f>
        <v>9.4757773625951298</v>
      </c>
    </row>
    <row r="25" spans="1:63" ht="15" customHeight="1">
      <c r="A25" s="3">
        <v>12</v>
      </c>
      <c r="B25" s="9" t="s">
        <v>26</v>
      </c>
      <c r="C25" s="33">
        <v>90852.556746529008</v>
      </c>
      <c r="D25" s="33">
        <v>45470.2</v>
      </c>
      <c r="E25" s="33">
        <v>35474</v>
      </c>
      <c r="F25" s="27">
        <v>92642.437269999995</v>
      </c>
      <c r="G25" s="27">
        <v>61903.777622999994</v>
      </c>
      <c r="H25" s="27">
        <v>97907.34</v>
      </c>
      <c r="I25" s="5">
        <v>19421.402119999999</v>
      </c>
      <c r="J25" s="27">
        <v>1247</v>
      </c>
      <c r="K25" s="5">
        <v>2640.5853499999998</v>
      </c>
      <c r="L25" s="27">
        <v>1806.8309999999999</v>
      </c>
      <c r="M25" s="27">
        <v>5379.2957400000005</v>
      </c>
      <c r="N25" s="27">
        <v>24230</v>
      </c>
      <c r="O25" s="27">
        <v>2601.3235800000002</v>
      </c>
      <c r="P25" s="27">
        <v>4074</v>
      </c>
      <c r="Q25" s="27">
        <v>3217.6854199999998</v>
      </c>
      <c r="R25" s="27">
        <v>3031.26</v>
      </c>
      <c r="S25" s="27">
        <v>3800.9708799999999</v>
      </c>
      <c r="T25" s="27">
        <v>11682.236000000001</v>
      </c>
      <c r="U25" s="27">
        <v>1419.1648000000002</v>
      </c>
      <c r="V25" s="27">
        <v>2026.9748200000001</v>
      </c>
      <c r="W25" s="27">
        <v>821.06</v>
      </c>
      <c r="X25" s="47">
        <v>3547.2</v>
      </c>
      <c r="Y25" s="45">
        <v>8287.8898200000003</v>
      </c>
      <c r="Z25" s="27">
        <v>39915.58322</v>
      </c>
      <c r="AA25" s="27">
        <v>3384.83995</v>
      </c>
      <c r="AB25" s="47">
        <v>9014.0509999999995</v>
      </c>
      <c r="AC25" s="45">
        <v>3368.7652600000001</v>
      </c>
      <c r="AD25" s="27">
        <v>5234.2785100000001</v>
      </c>
      <c r="AE25" s="27">
        <v>1731.7351299999998</v>
      </c>
      <c r="AF25" s="27">
        <v>6602.29</v>
      </c>
      <c r="AG25" s="27">
        <v>3594.3281000000002</v>
      </c>
      <c r="AH25" s="27">
        <v>7146.23</v>
      </c>
      <c r="AI25" s="27">
        <v>57877.69182</v>
      </c>
      <c r="AJ25" s="27">
        <v>336.84297999999995</v>
      </c>
      <c r="AK25" s="27">
        <v>1550.92</v>
      </c>
      <c r="AL25" s="27">
        <v>5829.58</v>
      </c>
      <c r="AM25" s="27">
        <v>13781</v>
      </c>
      <c r="AN25" s="27">
        <v>478.66813999999999</v>
      </c>
      <c r="AO25" s="27">
        <v>226.75</v>
      </c>
      <c r="AP25" s="27">
        <v>286.26</v>
      </c>
      <c r="AQ25" s="27">
        <v>448.45859999999999</v>
      </c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356">
        <f t="shared" si="0"/>
        <v>684293.46387952892</v>
      </c>
    </row>
    <row r="26" spans="1:63" ht="15" customHeight="1">
      <c r="A26" s="3">
        <v>13</v>
      </c>
      <c r="B26" s="9" t="s">
        <v>27</v>
      </c>
      <c r="C26" s="33">
        <v>48110.217189599993</v>
      </c>
      <c r="D26" s="33">
        <v>0</v>
      </c>
      <c r="E26" s="33">
        <v>15625</v>
      </c>
      <c r="F26" s="27">
        <v>10495.817250000007</v>
      </c>
      <c r="G26" s="27">
        <v>43953.390837499996</v>
      </c>
      <c r="H26" s="27">
        <v>56310.54</v>
      </c>
      <c r="I26" s="5">
        <v>19360.333500000001</v>
      </c>
      <c r="J26" s="27">
        <v>12978</v>
      </c>
      <c r="K26" s="5">
        <v>6683.8212500000009</v>
      </c>
      <c r="L26" s="27">
        <v>457.98800000000006</v>
      </c>
      <c r="M26" s="27">
        <v>1607.2129999999997</v>
      </c>
      <c r="N26" s="27">
        <v>0</v>
      </c>
      <c r="O26" s="27">
        <v>2207.1304999999993</v>
      </c>
      <c r="P26" s="27">
        <v>8425</v>
      </c>
      <c r="Q26" s="27">
        <v>4334.9028699999999</v>
      </c>
      <c r="R26" s="27">
        <v>3872.26</v>
      </c>
      <c r="S26" s="27">
        <v>4759.1950000000006</v>
      </c>
      <c r="T26" s="27">
        <v>3141.8689799999993</v>
      </c>
      <c r="U26" s="27">
        <v>776.45421999999985</v>
      </c>
      <c r="V26" s="27">
        <v>4553.7938299999996</v>
      </c>
      <c r="W26" s="27">
        <v>1322.77</v>
      </c>
      <c r="X26" s="45">
        <v>2477.63</v>
      </c>
      <c r="Y26" s="27">
        <v>3003.05033</v>
      </c>
      <c r="Z26" s="27">
        <v>5994.1770000000033</v>
      </c>
      <c r="AA26" s="27">
        <v>875.9742199999996</v>
      </c>
      <c r="AB26" s="27">
        <v>3952.866</v>
      </c>
      <c r="AC26" s="45">
        <v>0</v>
      </c>
      <c r="AD26" s="27">
        <v>11778.733400000001</v>
      </c>
      <c r="AE26" s="27">
        <v>1872.3042300000004</v>
      </c>
      <c r="AF26" s="27">
        <v>123.63</v>
      </c>
      <c r="AG26" s="27">
        <v>8686.1474999999991</v>
      </c>
      <c r="AH26" s="27">
        <v>4231.76</v>
      </c>
      <c r="AI26" s="27">
        <v>269463.47990999999</v>
      </c>
      <c r="AJ26" s="27">
        <v>0</v>
      </c>
      <c r="AK26" s="27">
        <v>0</v>
      </c>
      <c r="AL26" s="27">
        <v>0</v>
      </c>
      <c r="AM26" s="27">
        <v>46537</v>
      </c>
      <c r="AN26" s="27">
        <v>0</v>
      </c>
      <c r="AO26" s="27">
        <v>0</v>
      </c>
      <c r="AP26" s="27">
        <v>0</v>
      </c>
      <c r="AQ26" s="27">
        <v>0</v>
      </c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356">
        <f t="shared" si="0"/>
        <v>607972.44901710004</v>
      </c>
    </row>
    <row r="27" spans="1:63" ht="15" customHeight="1">
      <c r="A27" s="6"/>
      <c r="B27" s="13" t="s">
        <v>28</v>
      </c>
      <c r="C27" s="29">
        <v>138962.773936129</v>
      </c>
      <c r="D27" s="29">
        <v>45470.2</v>
      </c>
      <c r="E27" s="29">
        <v>51099</v>
      </c>
      <c r="F27" s="29">
        <v>103138.25452</v>
      </c>
      <c r="G27" s="29">
        <v>105857.16846049999</v>
      </c>
      <c r="H27" s="29">
        <v>154217.88</v>
      </c>
      <c r="I27" s="29">
        <v>38781.735619999999</v>
      </c>
      <c r="J27" s="29">
        <v>14225</v>
      </c>
      <c r="K27" s="29">
        <v>9324.4066000000003</v>
      </c>
      <c r="L27" s="29">
        <v>2264.819</v>
      </c>
      <c r="M27" s="29">
        <v>6986.5087400000002</v>
      </c>
      <c r="N27" s="29">
        <v>24230</v>
      </c>
      <c r="O27" s="29">
        <v>4808.4540799999995</v>
      </c>
      <c r="P27" s="29">
        <v>12499</v>
      </c>
      <c r="Q27" s="29">
        <v>7552.5882899999997</v>
      </c>
      <c r="R27" s="29">
        <v>6903.52</v>
      </c>
      <c r="S27" s="29">
        <v>8560.1658800000005</v>
      </c>
      <c r="T27" s="29">
        <v>14824.10498</v>
      </c>
      <c r="U27" s="29">
        <v>2195.6190200000001</v>
      </c>
      <c r="V27" s="29">
        <v>6580.76865</v>
      </c>
      <c r="W27" s="29">
        <v>2143.83</v>
      </c>
      <c r="X27" s="29">
        <v>6024.83</v>
      </c>
      <c r="Y27" s="29">
        <v>11290.94015</v>
      </c>
      <c r="Z27" s="29">
        <v>45909.760220000004</v>
      </c>
      <c r="AA27" s="29">
        <v>4260.8141699999996</v>
      </c>
      <c r="AB27" s="29">
        <v>12966.916999999999</v>
      </c>
      <c r="AC27" s="29">
        <v>3368.7652600000001</v>
      </c>
      <c r="AD27" s="29">
        <v>17013.011910000001</v>
      </c>
      <c r="AE27" s="29">
        <v>3604.0393600000002</v>
      </c>
      <c r="AF27" s="29">
        <v>6725.92</v>
      </c>
      <c r="AG27" s="29">
        <v>12280.4756</v>
      </c>
      <c r="AH27" s="29">
        <v>11377.99</v>
      </c>
      <c r="AI27" s="29">
        <v>327341.17173</v>
      </c>
      <c r="AJ27" s="29">
        <v>336.84297999999995</v>
      </c>
      <c r="AK27" s="29">
        <v>1550.92</v>
      </c>
      <c r="AL27" s="29">
        <v>5829.58</v>
      </c>
      <c r="AM27" s="29">
        <v>60318</v>
      </c>
      <c r="AN27" s="29">
        <v>478.66813999999999</v>
      </c>
      <c r="AO27" s="29">
        <v>226.75</v>
      </c>
      <c r="AP27" s="29">
        <v>286.26</v>
      </c>
      <c r="AQ27" s="29">
        <v>448.45859999999999</v>
      </c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356">
        <f t="shared" si="0"/>
        <v>1292265.9128966292</v>
      </c>
    </row>
    <row r="28" spans="1:63" ht="15" customHeight="1">
      <c r="A28" s="6"/>
      <c r="B28" s="10" t="s">
        <v>29</v>
      </c>
      <c r="C28" s="34">
        <v>246.13116476621121</v>
      </c>
      <c r="D28" s="34" t="e">
        <v>#DIV/0!</v>
      </c>
      <c r="E28" s="34">
        <v>337.34623230804232</v>
      </c>
      <c r="F28" s="34">
        <v>152.77352269326906</v>
      </c>
      <c r="G28" s="34">
        <v>217.43328392637306</v>
      </c>
      <c r="H28" s="34" t="e">
        <v>#DIV/0!</v>
      </c>
      <c r="I28" s="34">
        <v>258.87656694210557</v>
      </c>
      <c r="J28" s="34">
        <v>300.48986052879269</v>
      </c>
      <c r="K28" s="34">
        <v>533.61551216933253</v>
      </c>
      <c r="L28" s="34">
        <v>236.8037597323121</v>
      </c>
      <c r="M28" s="34">
        <v>202.4098074462897</v>
      </c>
      <c r="N28" s="34" t="e">
        <v>#DIV/0!</v>
      </c>
      <c r="O28" s="34">
        <v>480.30526889304764</v>
      </c>
      <c r="P28" s="34">
        <v>218.99880140437222</v>
      </c>
      <c r="Q28" s="34">
        <v>511.64463096213512</v>
      </c>
      <c r="R28" s="34">
        <v>447.92523960155677</v>
      </c>
      <c r="S28" s="34">
        <v>332.62549886487045</v>
      </c>
      <c r="T28" s="34">
        <v>350.37070583780985</v>
      </c>
      <c r="U28" s="34">
        <v>315.34209968500835</v>
      </c>
      <c r="V28" s="34">
        <v>662.79366946539096</v>
      </c>
      <c r="W28" s="34">
        <v>365.8346546654808</v>
      </c>
      <c r="X28" s="34">
        <v>836.01569213575965</v>
      </c>
      <c r="Y28" s="34">
        <v>519.69154397012005</v>
      </c>
      <c r="Z28" s="34">
        <v>230.13250827185371</v>
      </c>
      <c r="AA28" s="34">
        <v>509.21758272245194</v>
      </c>
      <c r="AB28" s="34">
        <v>201.29571023281625</v>
      </c>
      <c r="AC28" s="34">
        <v>299.1687100178778</v>
      </c>
      <c r="AD28" s="34">
        <v>602.416614615252</v>
      </c>
      <c r="AE28" s="34">
        <v>366.03667139553033</v>
      </c>
      <c r="AF28" s="34" t="e">
        <v>#DIV/0!</v>
      </c>
      <c r="AG28" s="34">
        <v>250.47265152632781</v>
      </c>
      <c r="AH28" s="34">
        <v>964.30068767579621</v>
      </c>
      <c r="AI28" s="34">
        <v>358.50858471131403</v>
      </c>
      <c r="AJ28" s="34">
        <v>832.44998955863298</v>
      </c>
      <c r="AK28" s="34">
        <v>556.74304483612741</v>
      </c>
      <c r="AL28" s="34">
        <v>604.25579463059648</v>
      </c>
      <c r="AM28" s="34">
        <v>264.05707752858586</v>
      </c>
      <c r="AN28" s="34">
        <v>1788.8734145170922</v>
      </c>
      <c r="AO28" s="34">
        <v>1955.1044163548258</v>
      </c>
      <c r="AP28" s="34">
        <v>1141.8312359147203</v>
      </c>
      <c r="AQ28" s="34">
        <v>840.40394083684976</v>
      </c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603">
        <f>BK22/BK14*100</f>
        <v>328.13382032879593</v>
      </c>
    </row>
    <row r="29" spans="1:63" ht="15" customHeight="1">
      <c r="A29" s="6"/>
      <c r="B29" s="10" t="s">
        <v>30</v>
      </c>
      <c r="C29" s="34">
        <v>99.351846652099226</v>
      </c>
      <c r="D29" s="34">
        <v>96.955353480527137</v>
      </c>
      <c r="E29" s="34">
        <v>101.0912702622347</v>
      </c>
      <c r="F29" s="34">
        <v>93.91176479196956</v>
      </c>
      <c r="G29" s="34">
        <v>103.35853919316116</v>
      </c>
      <c r="H29" s="34">
        <v>111.62619163140761</v>
      </c>
      <c r="I29" s="34">
        <v>114.76163720602668</v>
      </c>
      <c r="J29" s="34">
        <v>100.63400865403902</v>
      </c>
      <c r="K29" s="34">
        <v>110.43591507704384</v>
      </c>
      <c r="L29" s="34">
        <v>98.521990684483754</v>
      </c>
      <c r="M29" s="34">
        <v>98.023027987636695</v>
      </c>
      <c r="N29" s="34">
        <v>92.816625446751061</v>
      </c>
      <c r="O29" s="34">
        <v>110.30080191300446</v>
      </c>
      <c r="P29" s="34">
        <v>107.38589966972667</v>
      </c>
      <c r="Q29" s="34">
        <v>97.033779211469266</v>
      </c>
      <c r="R29" s="34">
        <v>110.03591554279484</v>
      </c>
      <c r="S29" s="34">
        <v>109.46560419953826</v>
      </c>
      <c r="T29" s="34">
        <v>104.50964830735101</v>
      </c>
      <c r="U29" s="34">
        <v>136.13510536422515</v>
      </c>
      <c r="V29" s="34">
        <v>89.817314638907845</v>
      </c>
      <c r="W29" s="34">
        <v>177.21273021972993</v>
      </c>
      <c r="X29" s="34">
        <v>171.69257211830049</v>
      </c>
      <c r="Y29" s="34">
        <v>249.04380589831416</v>
      </c>
      <c r="Z29" s="34">
        <v>150.3075662323362</v>
      </c>
      <c r="AA29" s="34">
        <v>187.21273921507876</v>
      </c>
      <c r="AB29" s="34">
        <v>155.91876778149003</v>
      </c>
      <c r="AC29" s="34">
        <v>76.017674089854339</v>
      </c>
      <c r="AD29" s="34">
        <v>79.497510241916544</v>
      </c>
      <c r="AE29" s="34">
        <v>108.05056370092467</v>
      </c>
      <c r="AF29" s="34">
        <v>100.16154550526193</v>
      </c>
      <c r="AG29" s="34">
        <v>92.800174243955468</v>
      </c>
      <c r="AH29" s="34">
        <v>98.014423958107841</v>
      </c>
      <c r="AI29" s="34">
        <v>103.92574239667971</v>
      </c>
      <c r="AJ29" s="34">
        <v>74.672104265844524</v>
      </c>
      <c r="AK29" s="34">
        <v>86.471066086074146</v>
      </c>
      <c r="AL29" s="34">
        <v>89.293137724795429</v>
      </c>
      <c r="AM29" s="34">
        <v>110.31042137156975</v>
      </c>
      <c r="AN29" s="34">
        <v>100.40605364757509</v>
      </c>
      <c r="AO29" s="34">
        <v>80.693658609842927</v>
      </c>
      <c r="AP29" s="34">
        <v>130.73659067918334</v>
      </c>
      <c r="AQ29" s="34">
        <v>63.759265904325524</v>
      </c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603">
        <f>BK22/BK17*100</f>
        <v>104.4535333785084</v>
      </c>
    </row>
    <row r="30" spans="1:63" ht="15" customHeight="1">
      <c r="A30" s="14"/>
      <c r="B30" s="10" t="s">
        <v>31</v>
      </c>
      <c r="C30" s="34">
        <v>1.3302551822440345</v>
      </c>
      <c r="D30" s="34">
        <v>0</v>
      </c>
      <c r="E30" s="34">
        <v>0.73014454298665832</v>
      </c>
      <c r="F30" s="34">
        <v>0.24351859018838734</v>
      </c>
      <c r="G30" s="34">
        <v>1.7704862560839123</v>
      </c>
      <c r="H30" s="34">
        <v>0.13214207554550528</v>
      </c>
      <c r="I30" s="34">
        <v>1.1518164178709434</v>
      </c>
      <c r="J30" s="34">
        <v>11.21354281605718</v>
      </c>
      <c r="K30" s="34">
        <v>3.2730435623653622</v>
      </c>
      <c r="L30" s="34">
        <v>0.25177027101985944</v>
      </c>
      <c r="M30" s="34">
        <v>0.29783399292977536</v>
      </c>
      <c r="N30" s="34">
        <v>0</v>
      </c>
      <c r="O30" s="34">
        <v>1.1883732199079584</v>
      </c>
      <c r="P30" s="34">
        <v>1.6123759175261727</v>
      </c>
      <c r="Q30" s="34">
        <v>2.2478767318967323</v>
      </c>
      <c r="R30" s="34">
        <v>2.7763379710631186</v>
      </c>
      <c r="S30" s="34">
        <v>0</v>
      </c>
      <c r="T30" s="34">
        <v>0.74788238036065369</v>
      </c>
      <c r="U30" s="34">
        <v>1.2272088602030651</v>
      </c>
      <c r="V30" s="34">
        <v>3.8033294969583631</v>
      </c>
      <c r="W30" s="34">
        <v>1.5709168757759426</v>
      </c>
      <c r="X30" s="34">
        <v>1.3359303496659767</v>
      </c>
      <c r="Y30" s="34">
        <v>1.3017711273794461</v>
      </c>
      <c r="Z30" s="34">
        <v>0.15725282038609903</v>
      </c>
      <c r="AA30" s="34">
        <v>0.25658631428315182</v>
      </c>
      <c r="AB30" s="34">
        <v>0.43660810004271494</v>
      </c>
      <c r="AC30" s="34">
        <v>0</v>
      </c>
      <c r="AD30" s="34">
        <v>0.98072906455576059</v>
      </c>
      <c r="AE30" s="34">
        <v>2.4851370269851407</v>
      </c>
      <c r="AF30" s="34">
        <v>7.4843718654150987E-2</v>
      </c>
      <c r="AG30" s="34">
        <v>2.9550516322734914</v>
      </c>
      <c r="AH30" s="34">
        <v>1.6021574787897237</v>
      </c>
      <c r="AI30" s="34">
        <v>5.9860029419802725</v>
      </c>
      <c r="AJ30" s="34">
        <v>0</v>
      </c>
      <c r="AK30" s="34">
        <v>0</v>
      </c>
      <c r="AL30" s="34">
        <v>0</v>
      </c>
      <c r="AM30" s="34">
        <v>3.3276725037560113</v>
      </c>
      <c r="AN30" s="34">
        <v>0</v>
      </c>
      <c r="AO30" s="34">
        <v>0</v>
      </c>
      <c r="AP30" s="34">
        <v>0</v>
      </c>
      <c r="AQ30" s="34">
        <v>0</v>
      </c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603">
        <f>BK21/BK22*100</f>
        <v>1.2422686166735568</v>
      </c>
    </row>
    <row r="31" spans="1:63" ht="15" customHeight="1">
      <c r="A31" s="6"/>
      <c r="B31" s="10" t="s">
        <v>32</v>
      </c>
      <c r="C31" s="34">
        <v>1.509194890541063</v>
      </c>
      <c r="D31" s="34">
        <v>0.99999998900378717</v>
      </c>
      <c r="E31" s="34">
        <v>1.4299270275208973</v>
      </c>
      <c r="F31" s="34">
        <v>1.1105827602180915</v>
      </c>
      <c r="G31" s="34">
        <v>1.7451524650600958</v>
      </c>
      <c r="H31" s="34">
        <v>1.5809000197375342</v>
      </c>
      <c r="I31" s="34">
        <v>1.9976948539704029</v>
      </c>
      <c r="J31" s="34">
        <v>10.126501178162352</v>
      </c>
      <c r="K31" s="34">
        <v>3.4156118869817744</v>
      </c>
      <c r="L31" s="34">
        <v>0.31322579629231945</v>
      </c>
      <c r="M31" s="34">
        <v>1.294909460299575</v>
      </c>
      <c r="N31" s="34">
        <v>1.0002940480566715</v>
      </c>
      <c r="O31" s="34">
        <v>1.0005266917685263</v>
      </c>
      <c r="P31" s="34">
        <v>3.026897956317157</v>
      </c>
      <c r="Q31" s="34">
        <v>2.2944491145743129</v>
      </c>
      <c r="R31" s="34">
        <v>2.2144343104648119</v>
      </c>
      <c r="S31" s="34">
        <v>2.2248247558472904</v>
      </c>
      <c r="T31" s="34">
        <v>1.2594554875576629</v>
      </c>
      <c r="U31" s="34">
        <v>1.5281344760949216</v>
      </c>
      <c r="V31" s="34">
        <v>3.1259489229976074</v>
      </c>
      <c r="W31" s="34">
        <v>0.79065489820230139</v>
      </c>
      <c r="X31" s="34">
        <v>1.6757864980672161</v>
      </c>
      <c r="Y31" s="34">
        <v>1.3444587316548102</v>
      </c>
      <c r="Z31" s="34">
        <v>1.2044087583407255</v>
      </c>
      <c r="AA31" s="34">
        <v>1.2480579665069669</v>
      </c>
      <c r="AB31" s="34">
        <v>1.4322420731645293</v>
      </c>
      <c r="AC31" s="34">
        <v>0.99999999551764562</v>
      </c>
      <c r="AD31" s="34">
        <v>1.3320236382292074</v>
      </c>
      <c r="AE31" s="34">
        <v>2.0297135737540213</v>
      </c>
      <c r="AF31" s="34">
        <v>1.0179629616596777</v>
      </c>
      <c r="AG31" s="34">
        <v>3.315664997254395</v>
      </c>
      <c r="AH31" s="34">
        <v>1.5666577378020685</v>
      </c>
      <c r="AI31" s="34">
        <v>5.3171880251019559</v>
      </c>
      <c r="AJ31" s="34">
        <v>1</v>
      </c>
      <c r="AK31" s="34">
        <v>1.0000005803010616</v>
      </c>
      <c r="AL31" s="34">
        <v>0.99999842184420129</v>
      </c>
      <c r="AM31" s="34">
        <v>4.2189034404227996</v>
      </c>
      <c r="AN31" s="34">
        <v>1</v>
      </c>
      <c r="AO31" s="34">
        <v>1.0000039691447506</v>
      </c>
      <c r="AP31" s="34">
        <v>0.9999902187779901</v>
      </c>
      <c r="AQ31" s="34">
        <v>0.99999995540279718</v>
      </c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603">
        <f>BK27/BK22*100</f>
        <v>1.8328471405472799</v>
      </c>
    </row>
    <row r="32" spans="1:63" ht="15" customHeight="1">
      <c r="A32" s="3">
        <v>14</v>
      </c>
      <c r="B32" s="11" t="s">
        <v>33</v>
      </c>
      <c r="C32" s="33">
        <v>17620.12</v>
      </c>
      <c r="D32" s="27">
        <v>0</v>
      </c>
      <c r="E32" s="27">
        <v>2229</v>
      </c>
      <c r="F32" s="27">
        <v>3707.1549190000055</v>
      </c>
      <c r="G32" s="27">
        <v>9232.3909899999999</v>
      </c>
      <c r="H32" s="27">
        <v>1034.5999999999999</v>
      </c>
      <c r="I32" s="5">
        <v>3518.0972700000002</v>
      </c>
      <c r="J32" s="27">
        <v>380</v>
      </c>
      <c r="K32" s="5">
        <v>1490.3634700000005</v>
      </c>
      <c r="L32" s="27">
        <v>3638.8050899999998</v>
      </c>
      <c r="M32" s="27">
        <v>939.93400000000008</v>
      </c>
      <c r="N32" s="27">
        <v>0</v>
      </c>
      <c r="O32" s="27">
        <v>1919.6959999999999</v>
      </c>
      <c r="P32" s="27">
        <v>1189</v>
      </c>
      <c r="Q32" s="27">
        <v>227.70953000000003</v>
      </c>
      <c r="R32" s="27">
        <v>282.89999999999998</v>
      </c>
      <c r="S32" s="27">
        <v>164.72603000000001</v>
      </c>
      <c r="T32" s="27">
        <v>2691.66383</v>
      </c>
      <c r="U32" s="27">
        <v>9.5</v>
      </c>
      <c r="V32" s="27">
        <v>2446.0582899999999</v>
      </c>
      <c r="W32" s="27">
        <v>11703.272000000001</v>
      </c>
      <c r="X32" s="27">
        <v>46.3</v>
      </c>
      <c r="Y32" s="27">
        <v>159.96717999999998</v>
      </c>
      <c r="Z32" s="27">
        <v>2579.1379999999999</v>
      </c>
      <c r="AA32" s="27">
        <v>1294.7869499999999</v>
      </c>
      <c r="AB32" s="27">
        <v>3219.48</v>
      </c>
      <c r="AC32" s="27">
        <v>1341.95568</v>
      </c>
      <c r="AD32" s="27">
        <v>1520.0905299999997</v>
      </c>
      <c r="AE32" s="27">
        <v>310.00351000000001</v>
      </c>
      <c r="AF32" s="27">
        <v>0</v>
      </c>
      <c r="AG32" s="27">
        <v>3918.5592099999999</v>
      </c>
      <c r="AH32" s="27">
        <v>1033.8599999999999</v>
      </c>
      <c r="AI32" s="27">
        <v>14205.076750000002</v>
      </c>
      <c r="AJ32" s="27">
        <v>90.59</v>
      </c>
      <c r="AK32" s="27">
        <v>120.18</v>
      </c>
      <c r="AL32" s="27">
        <v>174.49</v>
      </c>
      <c r="AM32" s="27">
        <v>1202</v>
      </c>
      <c r="AN32" s="27">
        <v>124.8967</v>
      </c>
      <c r="AO32" s="27">
        <v>233.77</v>
      </c>
      <c r="AP32" s="27">
        <v>11.144</v>
      </c>
      <c r="AQ32" s="27">
        <v>0</v>
      </c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356">
        <f t="shared" si="0"/>
        <v>96011.279928999997</v>
      </c>
    </row>
    <row r="33" spans="1:64" ht="15" customHeight="1">
      <c r="A33" s="3">
        <v>15</v>
      </c>
      <c r="B33" s="11" t="s">
        <v>34</v>
      </c>
      <c r="C33" s="33">
        <v>73677.94</v>
      </c>
      <c r="D33" s="27">
        <v>36984.28</v>
      </c>
      <c r="E33" s="27">
        <v>16779</v>
      </c>
      <c r="F33" s="27">
        <v>130268.03</v>
      </c>
      <c r="G33" s="27">
        <v>33000</v>
      </c>
      <c r="H33" s="27">
        <v>44000</v>
      </c>
      <c r="I33" s="5">
        <v>112295.69326</v>
      </c>
      <c r="J33" s="45">
        <v>1803</v>
      </c>
      <c r="K33" s="5">
        <v>1200</v>
      </c>
      <c r="L33" s="27">
        <v>5166.8368499999997</v>
      </c>
      <c r="M33" s="27">
        <v>3257.4655600000001</v>
      </c>
      <c r="N33" s="27">
        <v>12649.433580000001</v>
      </c>
      <c r="O33" s="27">
        <v>1933.9089299999998</v>
      </c>
      <c r="P33" s="27">
        <v>2965</v>
      </c>
      <c r="Q33" s="27">
        <v>1700</v>
      </c>
      <c r="R33" s="27">
        <v>1436.53</v>
      </c>
      <c r="S33" s="27">
        <v>2302.5827400000003</v>
      </c>
      <c r="T33" s="27">
        <v>5173</v>
      </c>
      <c r="U33" s="27">
        <v>600</v>
      </c>
      <c r="V33" s="27">
        <v>1215</v>
      </c>
      <c r="W33" s="27">
        <v>1499.9</v>
      </c>
      <c r="X33" s="45">
        <v>1850</v>
      </c>
      <c r="Y33" s="27">
        <v>4230</v>
      </c>
      <c r="Z33" s="27">
        <v>23000</v>
      </c>
      <c r="AA33" s="27">
        <v>2202.5</v>
      </c>
      <c r="AB33" s="27">
        <v>5000</v>
      </c>
      <c r="AC33" s="27">
        <v>2757</v>
      </c>
      <c r="AD33" s="27">
        <v>9000</v>
      </c>
      <c r="AE33" s="27">
        <v>880</v>
      </c>
      <c r="AF33" s="27">
        <v>5673.33187</v>
      </c>
      <c r="AG33" s="27">
        <v>9507.6298399999996</v>
      </c>
      <c r="AH33" s="27">
        <v>3755</v>
      </c>
      <c r="AI33" s="27">
        <v>28999.98</v>
      </c>
      <c r="AJ33" s="27">
        <v>190</v>
      </c>
      <c r="AK33" s="27">
        <v>20960</v>
      </c>
      <c r="AL33" s="27">
        <v>3500</v>
      </c>
      <c r="AM33" s="27">
        <v>3288</v>
      </c>
      <c r="AN33" s="27">
        <v>0</v>
      </c>
      <c r="AO33" s="27">
        <v>154.80000000000001</v>
      </c>
      <c r="AP33" s="27">
        <v>0</v>
      </c>
      <c r="AQ33" s="27">
        <v>30</v>
      </c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356">
        <f t="shared" si="0"/>
        <v>614885.84262999997</v>
      </c>
    </row>
    <row r="34" spans="1:64" ht="15" customHeight="1">
      <c r="A34" s="3">
        <v>16</v>
      </c>
      <c r="B34" s="11" t="s">
        <v>35</v>
      </c>
      <c r="C34" s="33">
        <v>758992.69</v>
      </c>
      <c r="D34" s="27">
        <v>345614.49</v>
      </c>
      <c r="E34" s="27">
        <v>528312</v>
      </c>
      <c r="F34" s="27">
        <v>2097719.5906099998</v>
      </c>
      <c r="G34" s="27">
        <v>664427.01511999988</v>
      </c>
      <c r="H34" s="27">
        <v>965751.5</v>
      </c>
      <c r="I34" s="5">
        <v>159900.17286000002</v>
      </c>
      <c r="J34" s="27">
        <v>40023</v>
      </c>
      <c r="K34" s="5">
        <v>26139.361359999995</v>
      </c>
      <c r="L34" s="27">
        <v>139017.64239999998</v>
      </c>
      <c r="M34" s="27">
        <v>113613.69215</v>
      </c>
      <c r="N34" s="27">
        <v>492157.50689999998</v>
      </c>
      <c r="O34" s="27">
        <v>45853.168740000001</v>
      </c>
      <c r="P34" s="27">
        <v>104542</v>
      </c>
      <c r="Q34" s="27">
        <v>47279.453290000005</v>
      </c>
      <c r="R34" s="27">
        <v>15791.28</v>
      </c>
      <c r="S34" s="27">
        <v>37725.513779999994</v>
      </c>
      <c r="T34" s="27">
        <v>29358.386289999995</v>
      </c>
      <c r="U34" s="27">
        <v>7203.341080000002</v>
      </c>
      <c r="V34" s="27">
        <v>44835.16113</v>
      </c>
      <c r="W34" s="27">
        <v>33343.279999999999</v>
      </c>
      <c r="X34" s="27">
        <v>107594.53</v>
      </c>
      <c r="Y34" s="27">
        <v>232296.19289000001</v>
      </c>
      <c r="Z34" s="27">
        <v>733145.18199999968</v>
      </c>
      <c r="AA34" s="27">
        <v>48841.508489999993</v>
      </c>
      <c r="AB34" s="27">
        <v>99941.981809999997</v>
      </c>
      <c r="AC34" s="27">
        <v>143736.97295000002</v>
      </c>
      <c r="AD34" s="27">
        <v>572802.54703999986</v>
      </c>
      <c r="AE34" s="27">
        <v>14382.045140000002</v>
      </c>
      <c r="AF34" s="27">
        <v>75427.245810000022</v>
      </c>
      <c r="AG34" s="27">
        <v>62580.976589999998</v>
      </c>
      <c r="AH34" s="27">
        <v>129347.69</v>
      </c>
      <c r="AI34" s="27">
        <v>738393.87055999995</v>
      </c>
      <c r="AJ34" s="27">
        <v>17428.98301</v>
      </c>
      <c r="AK34" s="27">
        <v>37203.620000000003</v>
      </c>
      <c r="AL34" s="27">
        <v>81173.19</v>
      </c>
      <c r="AM34" s="27">
        <v>172866</v>
      </c>
      <c r="AN34" s="27">
        <v>26829.42555</v>
      </c>
      <c r="AO34" s="27">
        <v>8716.57</v>
      </c>
      <c r="AP34" s="27">
        <v>15816.563</v>
      </c>
      <c r="AQ34" s="27">
        <v>44487.817600000002</v>
      </c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356">
        <f t="shared" si="0"/>
        <v>10060613.158149999</v>
      </c>
    </row>
    <row r="35" spans="1:64" ht="15" customHeight="1">
      <c r="A35" s="3">
        <v>17</v>
      </c>
      <c r="B35" s="11" t="s">
        <v>36</v>
      </c>
      <c r="C35" s="33">
        <v>38725</v>
      </c>
      <c r="D35" s="27">
        <v>0</v>
      </c>
      <c r="E35" s="27">
        <v>0</v>
      </c>
      <c r="F35" s="27">
        <v>75462</v>
      </c>
      <c r="G35" s="27">
        <v>0</v>
      </c>
      <c r="H35" s="27">
        <v>0</v>
      </c>
      <c r="I35" s="5">
        <v>0</v>
      </c>
      <c r="J35" s="27">
        <v>0</v>
      </c>
      <c r="K35" s="5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1986</v>
      </c>
      <c r="T35" s="27">
        <v>0</v>
      </c>
      <c r="U35" s="27">
        <v>0</v>
      </c>
      <c r="V35" s="27">
        <v>0</v>
      </c>
      <c r="W35" s="27">
        <v>0</v>
      </c>
      <c r="X35" s="27">
        <v>0</v>
      </c>
      <c r="Y35" s="27">
        <v>0</v>
      </c>
      <c r="Z35" s="27">
        <v>0</v>
      </c>
      <c r="AA35" s="27">
        <v>0</v>
      </c>
      <c r="AB35" s="27">
        <v>0</v>
      </c>
      <c r="AC35" s="27">
        <v>0</v>
      </c>
      <c r="AD35" s="27">
        <v>0</v>
      </c>
      <c r="AE35" s="27">
        <v>0</v>
      </c>
      <c r="AF35" s="27">
        <v>0</v>
      </c>
      <c r="AG35" s="27">
        <v>0</v>
      </c>
      <c r="AH35" s="27">
        <v>0</v>
      </c>
      <c r="AI35" s="27">
        <v>0</v>
      </c>
      <c r="AJ35" s="27">
        <v>0</v>
      </c>
      <c r="AK35" s="27">
        <v>0</v>
      </c>
      <c r="AL35" s="27">
        <v>0</v>
      </c>
      <c r="AM35" s="27">
        <v>0</v>
      </c>
      <c r="AN35" s="27">
        <v>0</v>
      </c>
      <c r="AO35" s="27">
        <v>0</v>
      </c>
      <c r="AP35" s="27">
        <v>0</v>
      </c>
      <c r="AQ35" s="27">
        <v>0</v>
      </c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356">
        <f t="shared" si="0"/>
        <v>116173</v>
      </c>
    </row>
    <row r="36" spans="1:64" ht="15" customHeight="1">
      <c r="A36" s="3">
        <v>18</v>
      </c>
      <c r="B36" s="11" t="s">
        <v>37</v>
      </c>
      <c r="C36" s="33">
        <v>0</v>
      </c>
      <c r="D36" s="27">
        <v>1604100</v>
      </c>
      <c r="E36" s="27">
        <v>0</v>
      </c>
      <c r="F36" s="27">
        <v>0</v>
      </c>
      <c r="G36" s="27">
        <v>0</v>
      </c>
      <c r="H36" s="27">
        <v>191000</v>
      </c>
      <c r="I36" s="5">
        <v>10000</v>
      </c>
      <c r="J36" s="27">
        <v>0</v>
      </c>
      <c r="K36" s="5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70000</v>
      </c>
      <c r="U36" s="27">
        <v>60000</v>
      </c>
      <c r="V36" s="27">
        <v>107000</v>
      </c>
      <c r="W36" s="27">
        <v>0</v>
      </c>
      <c r="X36" s="27">
        <v>0</v>
      </c>
      <c r="Y36" s="27">
        <v>0</v>
      </c>
      <c r="Z36" s="27">
        <v>5000</v>
      </c>
      <c r="AA36" s="27">
        <v>73000</v>
      </c>
      <c r="AB36" s="27">
        <v>0</v>
      </c>
      <c r="AC36" s="27">
        <v>0</v>
      </c>
      <c r="AD36" s="27">
        <v>0</v>
      </c>
      <c r="AE36" s="27">
        <v>0</v>
      </c>
      <c r="AF36" s="27">
        <v>0</v>
      </c>
      <c r="AG36" s="27">
        <v>0</v>
      </c>
      <c r="AH36" s="27">
        <v>0</v>
      </c>
      <c r="AI36" s="27">
        <v>61000</v>
      </c>
      <c r="AJ36" s="27">
        <v>0</v>
      </c>
      <c r="AK36" s="27">
        <v>0</v>
      </c>
      <c r="AL36" s="27">
        <v>60000</v>
      </c>
      <c r="AM36" s="27">
        <v>0</v>
      </c>
      <c r="AN36" s="27">
        <v>0</v>
      </c>
      <c r="AO36" s="27">
        <v>0</v>
      </c>
      <c r="AP36" s="27">
        <v>0</v>
      </c>
      <c r="AQ36" s="27">
        <v>0</v>
      </c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356">
        <f t="shared" si="0"/>
        <v>2241100</v>
      </c>
    </row>
    <row r="37" spans="1:64" ht="15" customHeight="1">
      <c r="A37" s="15"/>
      <c r="B37" s="10" t="s">
        <v>38</v>
      </c>
      <c r="C37" s="35">
        <v>0.7949874446856402</v>
      </c>
      <c r="D37" s="35">
        <v>0.7886096610950265</v>
      </c>
      <c r="E37" s="35">
        <v>0.47465843348289638</v>
      </c>
      <c r="F37" s="35">
        <v>1.3173130605894114</v>
      </c>
      <c r="G37" s="35">
        <v>0.56230688943221185</v>
      </c>
      <c r="H37" s="35">
        <v>0.50348723094533498</v>
      </c>
      <c r="I37" s="35">
        <v>6.6383744417878807</v>
      </c>
      <c r="J37" s="35">
        <v>1.2916583087371407</v>
      </c>
      <c r="K37" s="35">
        <v>0.48544372694368865</v>
      </c>
      <c r="L37" s="35">
        <v>0.70401505910271056</v>
      </c>
      <c r="M37" s="35">
        <v>0.591816601617142</v>
      </c>
      <c r="N37" s="35">
        <v>0.48469788443494188</v>
      </c>
      <c r="O37" s="35">
        <v>0.4438517073772254</v>
      </c>
      <c r="P37" s="35">
        <v>0.77107117780147194</v>
      </c>
      <c r="Q37" s="35">
        <v>0.50113471358365747</v>
      </c>
      <c r="R37" s="35">
        <v>0.50703901224580417</v>
      </c>
      <c r="S37" s="35">
        <v>0.65509841875590979</v>
      </c>
      <c r="T37" s="35">
        <v>0.45931772575590862</v>
      </c>
      <c r="U37" s="35">
        <v>0.56849411310133524</v>
      </c>
      <c r="V37" s="35">
        <v>0.5183720759183168</v>
      </c>
      <c r="W37" s="35">
        <v>0.98028835470504427</v>
      </c>
      <c r="X37" s="35">
        <v>0.88348081891508556</v>
      </c>
      <c r="Y37" s="35">
        <v>1.2543925981940305</v>
      </c>
      <c r="Z37" s="35">
        <v>0.90693791733931239</v>
      </c>
      <c r="AA37" s="35">
        <v>1.2077956974506052</v>
      </c>
      <c r="AB37" s="35">
        <v>0.86108910550063722</v>
      </c>
      <c r="AC37" s="35">
        <v>0.62212920862973198</v>
      </c>
      <c r="AD37" s="35">
        <v>0.5601789209606286</v>
      </c>
      <c r="AE37" s="35">
        <v>0.53549440786372404</v>
      </c>
      <c r="AF37" s="35">
        <v>0.86004165322641091</v>
      </c>
      <c r="AG37" s="35">
        <v>2.3821906443555561</v>
      </c>
      <c r="AH37" s="35">
        <v>0.50676721827997206</v>
      </c>
      <c r="AI37" s="35">
        <v>0.48955582151871724</v>
      </c>
      <c r="AJ37" s="35">
        <v>0.42119624433053227</v>
      </c>
      <c r="AK37" s="35">
        <v>11.686190112457277</v>
      </c>
      <c r="AL37" s="35">
        <v>0.53610292477690191</v>
      </c>
      <c r="AM37" s="35">
        <v>0.25368863115385892</v>
      </c>
      <c r="AN37" s="35">
        <v>0</v>
      </c>
      <c r="AO37" s="35">
        <v>0.55088987576152171</v>
      </c>
      <c r="AP37" s="35">
        <v>0</v>
      </c>
      <c r="AQ37" s="35">
        <v>4.2652273628495885E-2</v>
      </c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603">
        <f>BK33/BK17*100</f>
        <v>0.9109446444527306</v>
      </c>
    </row>
    <row r="38" spans="1:64" ht="15" customHeight="1">
      <c r="A38" s="6"/>
      <c r="B38" s="13" t="s">
        <v>39</v>
      </c>
      <c r="C38" s="29">
        <v>842676.69113024999</v>
      </c>
      <c r="D38" s="29">
        <v>1802839.7293499999</v>
      </c>
      <c r="E38" s="29">
        <v>529645.18500000006</v>
      </c>
      <c r="F38" s="29">
        <v>2257712.1773171993</v>
      </c>
      <c r="G38" s="29">
        <v>677315.99895974982</v>
      </c>
      <c r="H38" s="29">
        <v>1138990.85085</v>
      </c>
      <c r="I38" s="29">
        <v>276255.89174575004</v>
      </c>
      <c r="J38" s="29">
        <v>41508.06</v>
      </c>
      <c r="K38" s="29">
        <v>27593.742229549996</v>
      </c>
      <c r="L38" s="29">
        <v>144153.7343899</v>
      </c>
      <c r="M38" s="29">
        <v>115059.00132329999</v>
      </c>
      <c r="N38" s="29">
        <v>491758.15897484997</v>
      </c>
      <c r="O38" s="29">
        <v>47528.22067825</v>
      </c>
      <c r="P38" s="29">
        <v>106773.35</v>
      </c>
      <c r="Q38" s="29">
        <v>47511.012110500007</v>
      </c>
      <c r="R38" s="29">
        <v>16094.122749999999</v>
      </c>
      <c r="S38" s="29">
        <v>40421.389869599989</v>
      </c>
      <c r="T38" s="29">
        <v>94591.871841949993</v>
      </c>
      <c r="U38" s="29">
        <v>61285.131130000002</v>
      </c>
      <c r="V38" s="29">
        <v>143624.2812925</v>
      </c>
      <c r="W38" s="29">
        <v>45781.421999999999</v>
      </c>
      <c r="X38" s="29">
        <v>108443.83500000001</v>
      </c>
      <c r="Y38" s="29">
        <v>235000.08507</v>
      </c>
      <c r="Z38" s="29">
        <v>750544.29</v>
      </c>
      <c r="AA38" s="29">
        <v>117127.01043999998</v>
      </c>
      <c r="AB38" s="29">
        <v>105258.16180999999</v>
      </c>
      <c r="AC38" s="29">
        <v>145620.15097340004</v>
      </c>
      <c r="AD38" s="29">
        <v>575289.4898887499</v>
      </c>
      <c r="AE38" s="29">
        <v>14750.378071300001</v>
      </c>
      <c r="AF38" s="29">
        <v>77802.28866765002</v>
      </c>
      <c r="AG38" s="29">
        <v>74011.601208049993</v>
      </c>
      <c r="AH38" s="29">
        <v>130431.69314999999</v>
      </c>
      <c r="AI38" s="29">
        <v>806880.2620574499</v>
      </c>
      <c r="AJ38" s="29">
        <v>17484.024939999999</v>
      </c>
      <c r="AK38" s="29">
        <v>57387.014999999999</v>
      </c>
      <c r="AL38" s="29">
        <v>135583.38144999999</v>
      </c>
      <c r="AM38" s="29">
        <v>170875.61499999999</v>
      </c>
      <c r="AN38" s="29">
        <v>26715.956074550002</v>
      </c>
      <c r="AO38" s="29">
        <v>8964.64005</v>
      </c>
      <c r="AP38" s="29">
        <v>15718.22625</v>
      </c>
      <c r="AQ38" s="29">
        <v>44166.136465000003</v>
      </c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356">
        <f t="shared" si="0"/>
        <v>12567174.264509503</v>
      </c>
      <c r="BL38" s="248">
        <f>BK38/BK10*100</f>
        <v>14.250447396710051</v>
      </c>
    </row>
    <row r="39" spans="1:64" ht="15" customHeight="1">
      <c r="A39" s="6"/>
      <c r="B39" s="10" t="s">
        <v>40</v>
      </c>
      <c r="C39" s="16">
        <v>9.0925097712800849</v>
      </c>
      <c r="D39" s="16">
        <v>38.441652182261024</v>
      </c>
      <c r="E39" s="16">
        <v>14.983047488757309</v>
      </c>
      <c r="F39" s="16">
        <v>22.830726297401625</v>
      </c>
      <c r="G39" s="16">
        <v>11.541195531446307</v>
      </c>
      <c r="H39" s="16">
        <v>13.033348853784943</v>
      </c>
      <c r="I39" s="16">
        <v>16.330902797066955</v>
      </c>
      <c r="J39" s="16">
        <v>29.736123449007074</v>
      </c>
      <c r="K39" s="16">
        <v>11.162674223530168</v>
      </c>
      <c r="L39" s="16">
        <v>19.641882022340589</v>
      </c>
      <c r="M39" s="16">
        <v>20.903928497287826</v>
      </c>
      <c r="N39" s="16">
        <v>18.843068173866133</v>
      </c>
      <c r="O39" s="16">
        <v>10.908208535260663</v>
      </c>
      <c r="P39" s="16">
        <v>27.767235326242428</v>
      </c>
      <c r="Q39" s="16">
        <v>14.005539674155942</v>
      </c>
      <c r="R39" s="16">
        <v>5.6805970652354798</v>
      </c>
      <c r="S39" s="16">
        <v>11.50012467629767</v>
      </c>
      <c r="T39" s="16">
        <v>8.3989413202085537</v>
      </c>
      <c r="U39" s="16">
        <v>58.067060446747313</v>
      </c>
      <c r="V39" s="16">
        <v>61.276392465736208</v>
      </c>
      <c r="W39" s="16">
        <v>12.898072862945439</v>
      </c>
      <c r="X39" s="16">
        <v>32.912224616836077</v>
      </c>
      <c r="Y39" s="16">
        <v>23.588620623337818</v>
      </c>
      <c r="Z39" s="16">
        <v>17.916877811351391</v>
      </c>
      <c r="AA39" s="16">
        <v>30.493766625244884</v>
      </c>
      <c r="AB39" s="16">
        <v>12.323859254014794</v>
      </c>
      <c r="AC39" s="16">
        <v>32.859829265732124</v>
      </c>
      <c r="AD39" s="16">
        <v>35.807227298430035</v>
      </c>
      <c r="AE39" s="16">
        <v>8.9758465580191533</v>
      </c>
      <c r="AF39" s="16">
        <v>11.794340698515169</v>
      </c>
      <c r="AG39" s="16">
        <v>18.54402694873858</v>
      </c>
      <c r="AH39" s="16">
        <v>17.602797952908759</v>
      </c>
      <c r="AI39" s="16">
        <v>13.621144895919675</v>
      </c>
      <c r="AJ39" s="16">
        <v>38.758977055312421</v>
      </c>
      <c r="AK39" s="16">
        <v>31.995971721204082</v>
      </c>
      <c r="AL39" s="16">
        <v>20.767613527567814</v>
      </c>
      <c r="AM39" s="16">
        <v>13.184063524003589</v>
      </c>
      <c r="AN39" s="16">
        <v>56.039738071297741</v>
      </c>
      <c r="AO39" s="16">
        <v>31.902644983147681</v>
      </c>
      <c r="AP39" s="16">
        <v>71.785342400376322</v>
      </c>
      <c r="AQ39" s="16">
        <v>62.79287125395566</v>
      </c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603">
        <f>BK38/(BK14+BK15)*100</f>
        <v>17.798240370111028</v>
      </c>
      <c r="BL39" s="250">
        <f>BK38/BK14*100</f>
        <v>58.487490781974039</v>
      </c>
    </row>
    <row r="40" spans="1:64" ht="15" customHeight="1">
      <c r="A40" s="3">
        <v>19</v>
      </c>
      <c r="B40" s="11" t="s">
        <v>36</v>
      </c>
      <c r="C40" s="33">
        <v>38725</v>
      </c>
      <c r="D40" s="27">
        <v>0</v>
      </c>
      <c r="E40" s="27">
        <v>0</v>
      </c>
      <c r="F40" s="27">
        <v>75462</v>
      </c>
      <c r="G40" s="27">
        <v>0</v>
      </c>
      <c r="H40" s="27">
        <v>0</v>
      </c>
      <c r="I40" s="5">
        <v>0</v>
      </c>
      <c r="J40" s="27">
        <v>0</v>
      </c>
      <c r="K40" s="5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1986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0</v>
      </c>
      <c r="AH40" s="27">
        <v>0</v>
      </c>
      <c r="AI40" s="27">
        <v>0</v>
      </c>
      <c r="AJ40" s="27">
        <v>0</v>
      </c>
      <c r="AK40" s="27">
        <v>0</v>
      </c>
      <c r="AL40" s="27">
        <v>0</v>
      </c>
      <c r="AM40" s="27">
        <v>0</v>
      </c>
      <c r="AN40" s="27">
        <v>0</v>
      </c>
      <c r="AO40" s="27">
        <v>0</v>
      </c>
      <c r="AP40" s="27">
        <v>0</v>
      </c>
      <c r="AQ40" s="27">
        <v>0</v>
      </c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356">
        <f t="shared" si="0"/>
        <v>116173</v>
      </c>
    </row>
    <row r="41" spans="1:64" ht="15" customHeight="1">
      <c r="A41" s="3">
        <v>20</v>
      </c>
      <c r="B41" s="11" t="s">
        <v>41</v>
      </c>
      <c r="C41" s="33">
        <v>15088.84</v>
      </c>
      <c r="D41" s="27">
        <v>47500</v>
      </c>
      <c r="E41" s="27">
        <v>10</v>
      </c>
      <c r="F41" s="27">
        <v>7438.22</v>
      </c>
      <c r="G41" s="27">
        <v>0</v>
      </c>
      <c r="H41" s="27">
        <v>1171.2</v>
      </c>
      <c r="I41" s="5">
        <v>0</v>
      </c>
      <c r="J41" s="27">
        <v>10</v>
      </c>
      <c r="K41" s="5">
        <v>0</v>
      </c>
      <c r="L41" s="27">
        <v>0</v>
      </c>
      <c r="M41" s="27">
        <v>10</v>
      </c>
      <c r="N41" s="27">
        <v>753.1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868.9</v>
      </c>
      <c r="U41" s="27">
        <v>0</v>
      </c>
      <c r="V41" s="27">
        <v>0</v>
      </c>
      <c r="W41" s="27">
        <v>0</v>
      </c>
      <c r="X41" s="27">
        <v>164.7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27">
        <v>0</v>
      </c>
      <c r="AE41" s="27">
        <v>0</v>
      </c>
      <c r="AF41" s="27">
        <v>0</v>
      </c>
      <c r="AG41" s="27">
        <v>0</v>
      </c>
      <c r="AH41" s="27">
        <v>0</v>
      </c>
      <c r="AI41" s="27">
        <v>8494</v>
      </c>
      <c r="AJ41" s="27">
        <v>0</v>
      </c>
      <c r="AK41" s="27">
        <v>0</v>
      </c>
      <c r="AL41" s="27">
        <v>0</v>
      </c>
      <c r="AM41" s="27">
        <v>0</v>
      </c>
      <c r="AN41" s="27">
        <v>0</v>
      </c>
      <c r="AO41" s="27">
        <v>0</v>
      </c>
      <c r="AP41" s="27">
        <v>0</v>
      </c>
      <c r="AQ41" s="27">
        <v>0</v>
      </c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356">
        <f t="shared" si="0"/>
        <v>81508.959999999992</v>
      </c>
    </row>
    <row r="42" spans="1:64" ht="15" customHeight="1">
      <c r="A42" s="3">
        <v>21</v>
      </c>
      <c r="B42" s="11" t="s">
        <v>37</v>
      </c>
      <c r="C42" s="33">
        <v>0</v>
      </c>
      <c r="D42" s="27">
        <v>1604100</v>
      </c>
      <c r="E42" s="27">
        <v>0</v>
      </c>
      <c r="F42" s="27">
        <v>0</v>
      </c>
      <c r="G42" s="27">
        <v>0</v>
      </c>
      <c r="H42" s="27">
        <v>191000</v>
      </c>
      <c r="I42" s="5">
        <v>10000</v>
      </c>
      <c r="J42" s="27">
        <v>0</v>
      </c>
      <c r="K42" s="5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70000</v>
      </c>
      <c r="U42" s="27">
        <v>60000</v>
      </c>
      <c r="V42" s="27">
        <v>107000</v>
      </c>
      <c r="W42" s="27">
        <v>0</v>
      </c>
      <c r="X42" s="27">
        <v>0</v>
      </c>
      <c r="Y42" s="27">
        <v>0</v>
      </c>
      <c r="Z42" s="27">
        <v>5000</v>
      </c>
      <c r="AA42" s="27">
        <v>73000</v>
      </c>
      <c r="AB42" s="27">
        <v>0</v>
      </c>
      <c r="AC42" s="27">
        <v>0</v>
      </c>
      <c r="AD42" s="27">
        <v>0</v>
      </c>
      <c r="AE42" s="27">
        <v>0</v>
      </c>
      <c r="AF42" s="27">
        <v>0</v>
      </c>
      <c r="AG42" s="27">
        <v>0</v>
      </c>
      <c r="AH42" s="27">
        <v>0</v>
      </c>
      <c r="AI42" s="27">
        <v>61000</v>
      </c>
      <c r="AJ42" s="27">
        <v>0</v>
      </c>
      <c r="AK42" s="27">
        <v>0</v>
      </c>
      <c r="AL42" s="27">
        <v>60000</v>
      </c>
      <c r="AM42" s="27">
        <v>0</v>
      </c>
      <c r="AN42" s="27">
        <v>0</v>
      </c>
      <c r="AO42" s="27">
        <v>0</v>
      </c>
      <c r="AP42" s="27">
        <v>0</v>
      </c>
      <c r="AQ42" s="27">
        <v>0</v>
      </c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356">
        <f t="shared" si="0"/>
        <v>2241100</v>
      </c>
    </row>
    <row r="43" spans="1:64" ht="15" customHeight="1">
      <c r="A43" s="3">
        <v>22</v>
      </c>
      <c r="B43" s="11" t="s">
        <v>42</v>
      </c>
      <c r="C43" s="33">
        <v>0</v>
      </c>
      <c r="D43" s="27">
        <v>15811.03</v>
      </c>
      <c r="E43" s="27">
        <v>0</v>
      </c>
      <c r="F43" s="27">
        <v>0</v>
      </c>
      <c r="G43" s="27">
        <v>247705.91822000002</v>
      </c>
      <c r="H43" s="40">
        <v>0</v>
      </c>
      <c r="I43" s="5">
        <v>319.60000000000002</v>
      </c>
      <c r="J43" s="27">
        <v>0</v>
      </c>
      <c r="K43" s="5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457.47</v>
      </c>
      <c r="V43" s="27">
        <v>0</v>
      </c>
      <c r="W43" s="27">
        <v>0</v>
      </c>
      <c r="X43" s="27">
        <v>8221.02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7">
        <v>0</v>
      </c>
      <c r="AE43" s="27">
        <v>0</v>
      </c>
      <c r="AF43" s="27">
        <v>0</v>
      </c>
      <c r="AG43" s="27">
        <v>0</v>
      </c>
      <c r="AH43" s="27">
        <v>0</v>
      </c>
      <c r="AI43" s="27">
        <v>190668.38577000002</v>
      </c>
      <c r="AJ43" s="27">
        <v>0</v>
      </c>
      <c r="AK43" s="27">
        <v>0</v>
      </c>
      <c r="AL43" s="27">
        <v>0</v>
      </c>
      <c r="AM43" s="27">
        <v>0</v>
      </c>
      <c r="AN43" s="27">
        <v>0</v>
      </c>
      <c r="AO43" s="27">
        <v>0</v>
      </c>
      <c r="AP43" s="27">
        <v>30</v>
      </c>
      <c r="AQ43" s="27">
        <v>0</v>
      </c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356">
        <f t="shared" si="0"/>
        <v>463213.42399000004</v>
      </c>
    </row>
    <row r="44" spans="1:64" ht="15" customHeight="1">
      <c r="A44" s="6"/>
      <c r="B44" s="13" t="s">
        <v>43</v>
      </c>
      <c r="C44" s="41">
        <v>53813.84</v>
      </c>
      <c r="D44" s="41">
        <v>1667411.03</v>
      </c>
      <c r="E44" s="41">
        <v>10</v>
      </c>
      <c r="F44" s="41">
        <v>82900.22</v>
      </c>
      <c r="G44" s="41">
        <v>247705.91822000002</v>
      </c>
      <c r="H44" s="41">
        <v>192171.2</v>
      </c>
      <c r="I44" s="41">
        <v>10319.6</v>
      </c>
      <c r="J44" s="41">
        <v>10</v>
      </c>
      <c r="K44" s="41">
        <v>0</v>
      </c>
      <c r="L44" s="41">
        <v>0</v>
      </c>
      <c r="M44" s="41">
        <v>10</v>
      </c>
      <c r="N44" s="41">
        <v>753.1</v>
      </c>
      <c r="O44" s="41">
        <v>0</v>
      </c>
      <c r="P44" s="41">
        <v>0</v>
      </c>
      <c r="Q44" s="41">
        <v>0</v>
      </c>
      <c r="R44" s="41">
        <v>0</v>
      </c>
      <c r="S44" s="41">
        <v>1986</v>
      </c>
      <c r="T44" s="41">
        <v>70868.899999999994</v>
      </c>
      <c r="U44" s="41">
        <v>60457.47</v>
      </c>
      <c r="V44" s="41">
        <v>107000</v>
      </c>
      <c r="W44" s="41">
        <v>0</v>
      </c>
      <c r="X44" s="41">
        <v>8385.7199999999993</v>
      </c>
      <c r="Y44" s="41">
        <v>0</v>
      </c>
      <c r="Z44" s="41">
        <v>5000</v>
      </c>
      <c r="AA44" s="41">
        <v>73000</v>
      </c>
      <c r="AB44" s="41">
        <v>0</v>
      </c>
      <c r="AC44" s="41">
        <v>0</v>
      </c>
      <c r="AD44" s="41">
        <v>0</v>
      </c>
      <c r="AE44" s="41">
        <v>0</v>
      </c>
      <c r="AF44" s="41">
        <v>0</v>
      </c>
      <c r="AG44" s="41">
        <v>0</v>
      </c>
      <c r="AH44" s="41">
        <v>0</v>
      </c>
      <c r="AI44" s="41">
        <v>260162.38577000002</v>
      </c>
      <c r="AJ44" s="41">
        <v>0</v>
      </c>
      <c r="AK44" s="41">
        <v>0</v>
      </c>
      <c r="AL44" s="41">
        <v>60000</v>
      </c>
      <c r="AM44" s="41">
        <v>0</v>
      </c>
      <c r="AN44" s="41">
        <v>0</v>
      </c>
      <c r="AO44" s="41">
        <v>0</v>
      </c>
      <c r="AP44" s="41">
        <v>30</v>
      </c>
      <c r="AQ44" s="41">
        <v>0</v>
      </c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356">
        <f t="shared" si="0"/>
        <v>2901995.3839900009</v>
      </c>
    </row>
    <row r="45" spans="1:64" ht="15" customHeight="1">
      <c r="A45" s="6"/>
      <c r="B45" s="13" t="s">
        <v>44</v>
      </c>
      <c r="C45" s="36">
        <v>4.5990660165684387</v>
      </c>
      <c r="D45" s="36">
        <v>122.06327934058916</v>
      </c>
      <c r="E45" s="36">
        <v>1.5718401690042552E-3</v>
      </c>
      <c r="F45" s="36">
        <v>6.0100722048499255</v>
      </c>
      <c r="G45" s="36">
        <v>32.963728651122828</v>
      </c>
      <c r="H45" s="36">
        <v>18.500237819519768</v>
      </c>
      <c r="I45" s="36">
        <v>3.0451747017323934</v>
      </c>
      <c r="J45" s="36">
        <v>3.6008786143819096E-2</v>
      </c>
      <c r="K45" s="36">
        <v>0</v>
      </c>
      <c r="L45" s="36">
        <v>0</v>
      </c>
      <c r="M45" s="36">
        <v>1.1700885757310313E-2</v>
      </c>
      <c r="N45" s="36">
        <v>0.25827056772006041</v>
      </c>
      <c r="O45" s="36">
        <v>0</v>
      </c>
      <c r="P45" s="36">
        <v>0</v>
      </c>
      <c r="Q45" s="36">
        <v>0</v>
      </c>
      <c r="R45" s="36">
        <v>0</v>
      </c>
      <c r="S45" s="36">
        <v>3.417882478914108</v>
      </c>
      <c r="T45" s="36">
        <v>44.40285454518424</v>
      </c>
      <c r="U45" s="36">
        <v>56.511386122766147</v>
      </c>
      <c r="V45" s="36">
        <v>86.516675601483513</v>
      </c>
      <c r="W45" s="36">
        <v>0</v>
      </c>
      <c r="X45" s="36">
        <v>5.0167815930494495</v>
      </c>
      <c r="Y45" s="36">
        <v>0</v>
      </c>
      <c r="Z45" s="36">
        <v>1.1387201354043528</v>
      </c>
      <c r="AA45" s="36">
        <v>98.276726942208029</v>
      </c>
      <c r="AB45" s="36">
        <v>0</v>
      </c>
      <c r="AC45" s="36">
        <v>0</v>
      </c>
      <c r="AD45" s="36">
        <v>0</v>
      </c>
      <c r="AE45" s="36">
        <v>0</v>
      </c>
      <c r="AF45" s="36">
        <v>0</v>
      </c>
      <c r="AG45" s="36">
        <v>0</v>
      </c>
      <c r="AH45" s="36">
        <v>0</v>
      </c>
      <c r="AI45" s="36">
        <v>154.45611026395613</v>
      </c>
      <c r="AJ45" s="36">
        <v>0</v>
      </c>
      <c r="AK45" s="36">
        <v>0</v>
      </c>
      <c r="AL45" s="36">
        <v>84.168084479452517</v>
      </c>
      <c r="AM45" s="36">
        <v>0</v>
      </c>
      <c r="AN45" s="36">
        <v>0</v>
      </c>
      <c r="AO45" s="36">
        <v>0</v>
      </c>
      <c r="AP45" s="36">
        <v>0.1249073083682484</v>
      </c>
      <c r="AQ45" s="36">
        <v>0</v>
      </c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603">
        <f>BK44/BK7*100</f>
        <v>29.399136132680926</v>
      </c>
    </row>
    <row r="46" spans="1:64" ht="15" customHeight="1">
      <c r="A46" s="3">
        <v>23</v>
      </c>
      <c r="B46" s="4" t="s">
        <v>45</v>
      </c>
      <c r="C46" s="33"/>
      <c r="D46" s="48"/>
      <c r="E46" s="49"/>
      <c r="F46" s="27">
        <v>0</v>
      </c>
      <c r="G46" s="27">
        <v>0</v>
      </c>
      <c r="H46" s="27">
        <v>0</v>
      </c>
      <c r="I46" s="5">
        <v>0</v>
      </c>
      <c r="J46" s="27">
        <v>0</v>
      </c>
      <c r="K46" s="5"/>
      <c r="L46" s="27"/>
      <c r="M46" s="27"/>
      <c r="N46" s="27"/>
      <c r="O46" s="27"/>
      <c r="P46" s="27"/>
      <c r="Q46" s="27"/>
      <c r="R46" s="27">
        <v>0</v>
      </c>
      <c r="S46" s="27">
        <v>0</v>
      </c>
      <c r="T46" s="27">
        <v>0</v>
      </c>
      <c r="U46" s="27">
        <v>0</v>
      </c>
      <c r="V46" s="27"/>
      <c r="W46" s="27">
        <v>0</v>
      </c>
      <c r="X46" s="27">
        <v>0</v>
      </c>
      <c r="Y46" s="27">
        <v>0</v>
      </c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356">
        <f t="shared" si="0"/>
        <v>0</v>
      </c>
    </row>
    <row r="47" spans="1:64" ht="15" customHeight="1">
      <c r="A47" s="3">
        <v>24</v>
      </c>
      <c r="B47" s="17" t="s">
        <v>46</v>
      </c>
      <c r="C47" s="33"/>
      <c r="D47" s="48"/>
      <c r="E47" s="49"/>
      <c r="F47" s="27">
        <v>0</v>
      </c>
      <c r="G47" s="27">
        <v>0</v>
      </c>
      <c r="H47" s="27">
        <v>0</v>
      </c>
      <c r="I47" s="5">
        <v>0</v>
      </c>
      <c r="J47" s="27">
        <v>0</v>
      </c>
      <c r="K47" s="5"/>
      <c r="L47" s="27"/>
      <c r="M47" s="27"/>
      <c r="N47" s="27"/>
      <c r="O47" s="27"/>
      <c r="P47" s="27"/>
      <c r="Q47" s="27"/>
      <c r="R47" s="27">
        <v>0</v>
      </c>
      <c r="S47" s="27">
        <v>0</v>
      </c>
      <c r="T47" s="27">
        <v>0</v>
      </c>
      <c r="U47" s="27">
        <v>0</v>
      </c>
      <c r="V47" s="27"/>
      <c r="W47" s="27">
        <v>0</v>
      </c>
      <c r="X47" s="27">
        <v>0</v>
      </c>
      <c r="Y47" s="27">
        <v>0</v>
      </c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356">
        <f t="shared" si="0"/>
        <v>0</v>
      </c>
    </row>
    <row r="48" spans="1:64" ht="15" customHeight="1">
      <c r="A48" s="6"/>
      <c r="B48" s="10" t="s">
        <v>47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7">
        <v>0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37">
        <v>0</v>
      </c>
      <c r="W48" s="37">
        <v>0</v>
      </c>
      <c r="X48" s="37">
        <v>0</v>
      </c>
      <c r="Y48" s="37">
        <v>0</v>
      </c>
      <c r="Z48" s="37">
        <v>0</v>
      </c>
      <c r="AA48" s="37">
        <v>0</v>
      </c>
      <c r="AB48" s="37">
        <v>0</v>
      </c>
      <c r="AC48" s="37">
        <v>0</v>
      </c>
      <c r="AD48" s="37">
        <v>0</v>
      </c>
      <c r="AE48" s="37">
        <v>0</v>
      </c>
      <c r="AF48" s="37">
        <v>0</v>
      </c>
      <c r="AG48" s="37">
        <v>0</v>
      </c>
      <c r="AH48" s="37">
        <v>0</v>
      </c>
      <c r="AI48" s="37">
        <v>0</v>
      </c>
      <c r="AJ48" s="37">
        <v>0</v>
      </c>
      <c r="AK48" s="37">
        <v>0</v>
      </c>
      <c r="AL48" s="37">
        <v>0</v>
      </c>
      <c r="AM48" s="37">
        <v>0</v>
      </c>
      <c r="AN48" s="37">
        <v>0</v>
      </c>
      <c r="AO48" s="37">
        <v>0</v>
      </c>
      <c r="AP48" s="37">
        <v>0</v>
      </c>
      <c r="AQ48" s="37">
        <v>0</v>
      </c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56">
        <f t="shared" si="0"/>
        <v>0</v>
      </c>
    </row>
    <row r="49" spans="1:64" ht="15" customHeight="1">
      <c r="A49" s="6"/>
      <c r="B49" s="10" t="s">
        <v>48</v>
      </c>
      <c r="C49" s="50" t="s">
        <v>662</v>
      </c>
      <c r="D49" s="50" t="s">
        <v>662</v>
      </c>
      <c r="E49" s="51" t="s">
        <v>662</v>
      </c>
      <c r="F49" s="37" t="s">
        <v>662</v>
      </c>
      <c r="G49" s="37" t="s">
        <v>662</v>
      </c>
      <c r="H49" s="37" t="s">
        <v>662</v>
      </c>
      <c r="I49" s="18" t="s">
        <v>662</v>
      </c>
      <c r="J49" s="37" t="s">
        <v>662</v>
      </c>
      <c r="K49" s="18" t="s">
        <v>662</v>
      </c>
      <c r="L49" s="37" t="s">
        <v>662</v>
      </c>
      <c r="M49" s="37" t="s">
        <v>662</v>
      </c>
      <c r="N49" s="37" t="s">
        <v>662</v>
      </c>
      <c r="O49" s="37" t="s">
        <v>662</v>
      </c>
      <c r="P49" s="37" t="s">
        <v>662</v>
      </c>
      <c r="Q49" s="37" t="s">
        <v>662</v>
      </c>
      <c r="R49" s="37" t="s">
        <v>662</v>
      </c>
      <c r="S49" s="37" t="s">
        <v>662</v>
      </c>
      <c r="T49" s="37" t="s">
        <v>662</v>
      </c>
      <c r="U49" s="37" t="s">
        <v>662</v>
      </c>
      <c r="V49" s="37" t="s">
        <v>662</v>
      </c>
      <c r="W49" s="37" t="s">
        <v>662</v>
      </c>
      <c r="X49" s="37" t="s">
        <v>662</v>
      </c>
      <c r="Y49" s="37" t="s">
        <v>662</v>
      </c>
      <c r="Z49" s="37" t="s">
        <v>662</v>
      </c>
      <c r="AA49" s="37" t="s">
        <v>662</v>
      </c>
      <c r="AB49" s="37" t="s">
        <v>662</v>
      </c>
      <c r="AC49" s="37" t="s">
        <v>662</v>
      </c>
      <c r="AD49" s="37" t="s">
        <v>662</v>
      </c>
      <c r="AE49" s="37" t="s">
        <v>662</v>
      </c>
      <c r="AF49" s="37" t="s">
        <v>662</v>
      </c>
      <c r="AG49" s="37" t="s">
        <v>662</v>
      </c>
      <c r="AH49" s="37" t="s">
        <v>662</v>
      </c>
      <c r="AI49" s="37" t="s">
        <v>662</v>
      </c>
      <c r="AJ49" s="37" t="s">
        <v>662</v>
      </c>
      <c r="AK49" s="37" t="s">
        <v>662</v>
      </c>
      <c r="AL49" s="37" t="s">
        <v>662</v>
      </c>
      <c r="AM49" s="37" t="s">
        <v>662</v>
      </c>
      <c r="AN49" s="37" t="s">
        <v>662</v>
      </c>
      <c r="AO49" s="37" t="s">
        <v>662</v>
      </c>
      <c r="AP49" s="37" t="s">
        <v>662</v>
      </c>
      <c r="AQ49" s="37" t="s">
        <v>662</v>
      </c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56">
        <f t="shared" si="0"/>
        <v>0</v>
      </c>
    </row>
    <row r="50" spans="1:64" ht="15" customHeight="1">
      <c r="A50" s="3">
        <v>25</v>
      </c>
      <c r="B50" s="4" t="s">
        <v>49</v>
      </c>
      <c r="C50" s="33">
        <v>1088976.3088399996</v>
      </c>
      <c r="D50" s="5">
        <v>288480.78000000003</v>
      </c>
      <c r="E50" s="27">
        <v>454941</v>
      </c>
      <c r="F50" s="27">
        <v>1257591.1732699999</v>
      </c>
      <c r="G50" s="27">
        <v>858765.89926000009</v>
      </c>
      <c r="H50" s="27">
        <v>526808.55000000005</v>
      </c>
      <c r="I50" s="5">
        <v>258034.80134999999</v>
      </c>
      <c r="J50" s="27">
        <v>11996</v>
      </c>
      <c r="K50" s="5">
        <v>34809.365539999999</v>
      </c>
      <c r="L50" s="27">
        <v>97535.848060000004</v>
      </c>
      <c r="M50" s="27">
        <v>71895.195540000001</v>
      </c>
      <c r="N50" s="27">
        <v>126125.5</v>
      </c>
      <c r="O50" s="27">
        <v>60236.55672</v>
      </c>
      <c r="P50" s="27">
        <v>57939</v>
      </c>
      <c r="Q50" s="27">
        <v>38510.361879999997</v>
      </c>
      <c r="R50" s="27">
        <v>33956.85</v>
      </c>
      <c r="S50" s="27">
        <v>50978.686580000009</v>
      </c>
      <c r="T50" s="27">
        <v>136851.84672999999</v>
      </c>
      <c r="U50" s="27">
        <v>21102.1</v>
      </c>
      <c r="V50" s="27">
        <v>31488.53559</v>
      </c>
      <c r="W50" s="27">
        <v>49734.13</v>
      </c>
      <c r="X50" s="27">
        <v>44152.75</v>
      </c>
      <c r="Y50" s="27">
        <v>84107.768930000006</v>
      </c>
      <c r="Z50" s="27">
        <v>507594.54411999998</v>
      </c>
      <c r="AA50" s="27">
        <v>47277.104919999998</v>
      </c>
      <c r="AB50" s="27">
        <v>125136.65217</v>
      </c>
      <c r="AC50" s="45">
        <v>45894.483029999996</v>
      </c>
      <c r="AD50" s="27">
        <v>171741.41943000001</v>
      </c>
      <c r="AE50" s="27">
        <v>18570.740379999999</v>
      </c>
      <c r="AF50" s="27">
        <v>38182.290800000002</v>
      </c>
      <c r="AG50" s="27">
        <v>52490.858</v>
      </c>
      <c r="AH50" s="27">
        <v>81215.600000000006</v>
      </c>
      <c r="AI50" s="27">
        <v>1091625.1530800001</v>
      </c>
      <c r="AJ50" s="27">
        <v>2114.7489999999998</v>
      </c>
      <c r="AK50" s="27">
        <v>12172.45</v>
      </c>
      <c r="AL50" s="27">
        <v>64306.33</v>
      </c>
      <c r="AM50" s="27">
        <v>180418</v>
      </c>
      <c r="AN50" s="27">
        <v>2552.9041699999998</v>
      </c>
      <c r="AO50" s="27">
        <v>1033.1099999999999</v>
      </c>
      <c r="AP50" s="27">
        <v>1767.28</v>
      </c>
      <c r="AQ50" s="27">
        <v>1131.85472</v>
      </c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356">
        <f t="shared" si="0"/>
        <v>8130244.5321099982</v>
      </c>
    </row>
    <row r="51" spans="1:64" ht="15" customHeight="1">
      <c r="A51" s="3">
        <v>26</v>
      </c>
      <c r="B51" s="19" t="s">
        <v>50</v>
      </c>
      <c r="C51" s="33">
        <v>319927.6629</v>
      </c>
      <c r="D51" s="5">
        <v>88125.37</v>
      </c>
      <c r="E51" s="27">
        <v>114387</v>
      </c>
      <c r="F51" s="27">
        <v>503374.79725999996</v>
      </c>
      <c r="G51" s="27">
        <v>233710.58817999999</v>
      </c>
      <c r="H51" s="27">
        <v>189242.58</v>
      </c>
      <c r="I51" s="27">
        <v>81801.037729999996</v>
      </c>
      <c r="J51" s="27">
        <v>3096</v>
      </c>
      <c r="K51" s="5">
        <v>9425.9145599999993</v>
      </c>
      <c r="L51" s="27">
        <v>33782.935960000003</v>
      </c>
      <c r="M51" s="27">
        <v>24422.930090000002</v>
      </c>
      <c r="N51" s="27">
        <v>60755.8004</v>
      </c>
      <c r="O51" s="27">
        <v>17611.494859999999</v>
      </c>
      <c r="P51" s="27">
        <v>17210</v>
      </c>
      <c r="Q51" s="27">
        <v>12207.73041</v>
      </c>
      <c r="R51" s="27">
        <v>11052.13</v>
      </c>
      <c r="S51" s="27">
        <v>13886.02009</v>
      </c>
      <c r="T51" s="27">
        <v>34866.986550000001</v>
      </c>
      <c r="U51" s="27">
        <v>4308.03</v>
      </c>
      <c r="V51" s="27">
        <v>7882.9301599999999</v>
      </c>
      <c r="W51" s="27">
        <v>26697.31</v>
      </c>
      <c r="X51" s="27">
        <v>9309.2900000000009</v>
      </c>
      <c r="Y51" s="27">
        <v>27975.710170000002</v>
      </c>
      <c r="Z51" s="27">
        <v>184629.30986933748</v>
      </c>
      <c r="AA51" s="27">
        <v>13147.471500000001</v>
      </c>
      <c r="AB51" s="27">
        <v>37838.170899999997</v>
      </c>
      <c r="AC51" s="45">
        <v>16864.423880000002</v>
      </c>
      <c r="AD51" s="27">
        <v>47686.030090000007</v>
      </c>
      <c r="AE51" s="27">
        <v>6507.2525100000003</v>
      </c>
      <c r="AF51" s="27">
        <v>17841.26081</v>
      </c>
      <c r="AG51" s="27">
        <v>19981.33714</v>
      </c>
      <c r="AH51" s="27">
        <v>23068.99</v>
      </c>
      <c r="AI51" s="27">
        <v>205566.56147999997</v>
      </c>
      <c r="AJ51" s="27">
        <v>760.02300000000002</v>
      </c>
      <c r="AK51" s="27">
        <v>4453.16</v>
      </c>
      <c r="AL51" s="27">
        <v>18279.650000000001</v>
      </c>
      <c r="AM51" s="27">
        <v>59945</v>
      </c>
      <c r="AN51" s="27">
        <v>1270.91057</v>
      </c>
      <c r="AO51" s="27">
        <v>645.41</v>
      </c>
      <c r="AP51" s="27">
        <v>310.02999999999997</v>
      </c>
      <c r="AQ51" s="27">
        <v>212.88272999999998</v>
      </c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356">
        <f t="shared" si="0"/>
        <v>2504068.1237993375</v>
      </c>
    </row>
    <row r="52" spans="1:64" ht="15" customHeight="1">
      <c r="A52" s="3">
        <v>27</v>
      </c>
      <c r="B52" s="4" t="s">
        <v>51</v>
      </c>
      <c r="C52" s="33">
        <v>384013.30532999965</v>
      </c>
      <c r="D52" s="5">
        <v>194564.98</v>
      </c>
      <c r="E52" s="27">
        <v>197463</v>
      </c>
      <c r="F52" s="27">
        <v>513763.84684000007</v>
      </c>
      <c r="G52" s="27">
        <v>313487.60462537507</v>
      </c>
      <c r="H52" s="27">
        <v>253105.3</v>
      </c>
      <c r="I52" s="5">
        <v>85091.876529999994</v>
      </c>
      <c r="J52" s="27">
        <v>4532</v>
      </c>
      <c r="K52" s="5">
        <v>11726.907960000004</v>
      </c>
      <c r="L52" s="27">
        <v>41555.520060000003</v>
      </c>
      <c r="M52" s="27">
        <v>30633.431640000003</v>
      </c>
      <c r="N52" s="27">
        <v>59785.514820000019</v>
      </c>
      <c r="O52" s="27">
        <v>39742.11853</v>
      </c>
      <c r="P52" s="27">
        <v>25829</v>
      </c>
      <c r="Q52" s="27">
        <v>11987.445729999996</v>
      </c>
      <c r="R52" s="27">
        <v>12752.31</v>
      </c>
      <c r="S52" s="27">
        <v>20537.648960000006</v>
      </c>
      <c r="T52" s="27">
        <v>64060.56157999998</v>
      </c>
      <c r="U52" s="27">
        <v>3134.79</v>
      </c>
      <c r="V52" s="27">
        <v>5877.957150000002</v>
      </c>
      <c r="W52" s="27">
        <v>11598.46</v>
      </c>
      <c r="X52" s="27">
        <v>20288.12</v>
      </c>
      <c r="Y52" s="27">
        <v>32176.954650000011</v>
      </c>
      <c r="Z52" s="27">
        <v>196052.5404056625</v>
      </c>
      <c r="AA52" s="27">
        <v>23380.703759999997</v>
      </c>
      <c r="AB52" s="27">
        <v>36525.75164000001</v>
      </c>
      <c r="AC52" s="45">
        <v>17959.193249999993</v>
      </c>
      <c r="AD52" s="27">
        <v>86946.440639999972</v>
      </c>
      <c r="AE52" s="27">
        <v>2896.7420300000003</v>
      </c>
      <c r="AF52" s="27">
        <v>16615.802530000001</v>
      </c>
      <c r="AG52" s="27">
        <v>5080.5773099999988</v>
      </c>
      <c r="AH52" s="27">
        <v>42879.08</v>
      </c>
      <c r="AI52" s="27">
        <v>221145.13570000016</v>
      </c>
      <c r="AJ52" s="27">
        <v>-1405.0088800000005</v>
      </c>
      <c r="AK52" s="27">
        <v>584.89</v>
      </c>
      <c r="AL52" s="27">
        <v>8249.48</v>
      </c>
      <c r="AM52" s="27">
        <v>53543</v>
      </c>
      <c r="AN52" s="27">
        <v>-2410.5578000000005</v>
      </c>
      <c r="AO52" s="27">
        <v>-2615.73</v>
      </c>
      <c r="AP52" s="27">
        <v>-707.66</v>
      </c>
      <c r="AQ52" s="27">
        <v>-854.10697000000016</v>
      </c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356">
        <f t="shared" si="0"/>
        <v>3041574.9280210375</v>
      </c>
    </row>
    <row r="53" spans="1:64" ht="15" customHeight="1">
      <c r="A53" s="3">
        <v>28</v>
      </c>
      <c r="B53" s="4" t="s">
        <v>52</v>
      </c>
      <c r="C53" s="33">
        <v>251170.87195454512</v>
      </c>
      <c r="D53" s="27">
        <v>123712.12</v>
      </c>
      <c r="E53" s="27">
        <v>152475</v>
      </c>
      <c r="F53" s="27">
        <v>330258.50880000007</v>
      </c>
      <c r="G53" s="27">
        <v>199493.9302161478</v>
      </c>
      <c r="H53" s="27">
        <v>161067.01</v>
      </c>
      <c r="I53" s="46">
        <v>54149.375969999994</v>
      </c>
      <c r="J53" s="27">
        <v>2884</v>
      </c>
      <c r="K53" s="46">
        <v>7462.5777927272757</v>
      </c>
      <c r="L53" s="27">
        <v>41555.520060000003</v>
      </c>
      <c r="M53" s="27">
        <v>19494.001952727274</v>
      </c>
      <c r="N53" s="27">
        <v>38045.327614901304</v>
      </c>
      <c r="O53" s="27">
        <v>39742.11853</v>
      </c>
      <c r="P53" s="27">
        <v>16880</v>
      </c>
      <c r="Q53" s="27">
        <v>8098.2211799999968</v>
      </c>
      <c r="R53" s="27">
        <v>8358.57</v>
      </c>
      <c r="S53" s="27">
        <v>14691.602520000006</v>
      </c>
      <c r="T53" s="27">
        <v>41165.595195454531</v>
      </c>
      <c r="U53" s="27">
        <v>3507.77</v>
      </c>
      <c r="V53" s="27">
        <v>5693.7085990909127</v>
      </c>
      <c r="W53" s="27">
        <v>7388.22</v>
      </c>
      <c r="X53" s="27">
        <v>14183.01</v>
      </c>
      <c r="Y53" s="27">
        <v>20476.243868181831</v>
      </c>
      <c r="Z53" s="27">
        <v>125206.1617126943</v>
      </c>
      <c r="AA53" s="27">
        <v>14878.629665454542</v>
      </c>
      <c r="AB53" s="27">
        <v>23025.839650000009</v>
      </c>
      <c r="AC53" s="45">
        <v>11428.577704545451</v>
      </c>
      <c r="AD53" s="27">
        <v>55329.552701818153</v>
      </c>
      <c r="AE53" s="27">
        <v>4948.5468400000009</v>
      </c>
      <c r="AF53" s="27">
        <v>10573.69251909091</v>
      </c>
      <c r="AG53" s="27">
        <v>5080.5773099999988</v>
      </c>
      <c r="AH53" s="27">
        <v>27286.687272727271</v>
      </c>
      <c r="AI53" s="27">
        <v>159988.47174600011</v>
      </c>
      <c r="AJ53" s="27">
        <v>-1211.9488800000006</v>
      </c>
      <c r="AK53" s="27">
        <v>584.89</v>
      </c>
      <c r="AL53" s="27">
        <v>12240.22</v>
      </c>
      <c r="AM53" s="27">
        <v>34843</v>
      </c>
      <c r="AN53" s="27">
        <v>-2298.6006400000006</v>
      </c>
      <c r="AO53" s="27">
        <v>-2615.73</v>
      </c>
      <c r="AP53" s="27">
        <v>-482.19</v>
      </c>
      <c r="AQ53" s="27">
        <v>-854.10697000000016</v>
      </c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356">
        <f t="shared" si="0"/>
        <v>2039905.5748861067</v>
      </c>
    </row>
    <row r="54" spans="1:64" ht="15" customHeight="1">
      <c r="A54" s="15"/>
      <c r="B54" s="10" t="s">
        <v>53</v>
      </c>
      <c r="C54" s="35">
        <v>2.3116811810822417</v>
      </c>
      <c r="D54" s="35">
        <v>1.8265335672766141</v>
      </c>
      <c r="E54" s="35">
        <v>3.6140106285925304</v>
      </c>
      <c r="F54" s="35">
        <v>2.7320857140885715</v>
      </c>
      <c r="G54" s="35">
        <v>2.729262586786235</v>
      </c>
      <c r="H54" s="35">
        <v>1.4518320174276875</v>
      </c>
      <c r="I54" s="35">
        <v>2.3241173835248241</v>
      </c>
      <c r="J54" s="35">
        <v>1.4534312366764603</v>
      </c>
      <c r="K54" s="35">
        <v>2.397077291605799</v>
      </c>
      <c r="L54" s="35">
        <v>4.6328628357553034</v>
      </c>
      <c r="M54" s="35">
        <v>2.8653997552574344</v>
      </c>
      <c r="N54" s="35">
        <v>1.3053075620966925</v>
      </c>
      <c r="O54" s="35">
        <v>7.3009788251698087</v>
      </c>
      <c r="P54" s="35">
        <v>3.1270725191829598</v>
      </c>
      <c r="Q54" s="35">
        <v>2.0337379018249782</v>
      </c>
      <c r="R54" s="35">
        <v>2.459649549442235</v>
      </c>
      <c r="S54" s="35">
        <v>3.3324374305917095</v>
      </c>
      <c r="T54" s="35">
        <v>3.1381393788301444</v>
      </c>
      <c r="U54" s="35">
        <v>1.6114755238580629</v>
      </c>
      <c r="V54" s="35">
        <v>1.4801271957762385</v>
      </c>
      <c r="W54" s="35">
        <v>1.8551988126076731</v>
      </c>
      <c r="X54" s="35">
        <v>2.7926873818959206</v>
      </c>
      <c r="Y54" s="35">
        <v>1.8969372270324432</v>
      </c>
      <c r="Z54" s="35">
        <v>2.6210128605574496</v>
      </c>
      <c r="AA54" s="35">
        <v>3.0905352009437816</v>
      </c>
      <c r="AB54" s="35">
        <v>2.2563454796672664</v>
      </c>
      <c r="AC54" s="35">
        <v>2.2917441110227728</v>
      </c>
      <c r="AD54" s="35">
        <v>2.85643541050311</v>
      </c>
      <c r="AE54" s="35">
        <v>2.4538051632374303</v>
      </c>
      <c r="AF54" s="35">
        <v>1.4239431267454228</v>
      </c>
      <c r="AG54" s="35">
        <v>1.00453454311686</v>
      </c>
      <c r="AH54" s="35">
        <v>3.121288132836471</v>
      </c>
      <c r="AI54" s="35">
        <v>1.9068004780156931</v>
      </c>
      <c r="AJ54" s="35">
        <v>-2.2473994988977832</v>
      </c>
      <c r="AK54" s="35">
        <v>0.29858399136690067</v>
      </c>
      <c r="AL54" s="35">
        <v>1.6293861431319441</v>
      </c>
      <c r="AM54" s="35">
        <v>2.0937050641787933</v>
      </c>
      <c r="AN54" s="35">
        <v>-2.9625782035830328</v>
      </c>
      <c r="AO54" s="35">
        <v>-7.5649442013315786</v>
      </c>
      <c r="AP54" s="35">
        <v>-1.0405845003644929</v>
      </c>
      <c r="AQ54" s="35">
        <v>-0.93174168280172431</v>
      </c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603">
        <f>BK53/BK10*100</f>
        <v>2.3131347172661032</v>
      </c>
    </row>
    <row r="55" spans="1:64" ht="15" customHeight="1">
      <c r="A55" s="15"/>
      <c r="B55" s="10" t="s">
        <v>54</v>
      </c>
      <c r="C55" s="35">
        <v>21.46569398426151</v>
      </c>
      <c r="D55" s="35">
        <v>9.0563794947287146</v>
      </c>
      <c r="E55" s="35">
        <v>23.966632976892377</v>
      </c>
      <c r="F55" s="35">
        <v>23.942970044639988</v>
      </c>
      <c r="G55" s="35">
        <v>26.547867045108696</v>
      </c>
      <c r="H55" s="35">
        <v>15.505850980162322</v>
      </c>
      <c r="I55" s="35">
        <v>15.978750127760764</v>
      </c>
      <c r="J55" s="35">
        <v>10.384933923877426</v>
      </c>
      <c r="K55" s="35">
        <v>15.159539367169225</v>
      </c>
      <c r="L55" s="35">
        <v>36.694050748030563</v>
      </c>
      <c r="M55" s="35">
        <v>22.809708980164597</v>
      </c>
      <c r="N55" s="35">
        <v>13.047388610006971</v>
      </c>
      <c r="O55" s="35">
        <v>47.125159095450556</v>
      </c>
      <c r="P55" s="35">
        <v>15.141593634789785</v>
      </c>
      <c r="Q55" s="35">
        <v>20.671114127269934</v>
      </c>
      <c r="R55" s="35">
        <v>18.999284677296728</v>
      </c>
      <c r="S55" s="35">
        <v>25.284073937703113</v>
      </c>
      <c r="T55" s="35">
        <v>25.792271867204132</v>
      </c>
      <c r="U55" s="35">
        <v>3.2788164125931072</v>
      </c>
      <c r="V55" s="35">
        <v>4.6037452321208008</v>
      </c>
      <c r="W55" s="35">
        <v>20.712119088335047</v>
      </c>
      <c r="X55" s="35">
        <v>8.485027344346852</v>
      </c>
      <c r="Y55" s="35">
        <v>30.143458150626522</v>
      </c>
      <c r="Z55" s="35">
        <v>28.514955483787709</v>
      </c>
      <c r="AA55" s="35">
        <v>20.030452395974137</v>
      </c>
      <c r="AB55" s="35">
        <v>24.036456025003218</v>
      </c>
      <c r="AC55" s="35">
        <v>27.319808493758522</v>
      </c>
      <c r="AD55" s="35">
        <v>23.083447051080363</v>
      </c>
      <c r="AE55" s="35">
        <v>17.100663092781595</v>
      </c>
      <c r="AF55" s="35">
        <v>13.253338065648032</v>
      </c>
      <c r="AG55" s="35">
        <v>19.634667503895777</v>
      </c>
      <c r="AH55" s="35">
        <v>22.269565684812925</v>
      </c>
      <c r="AI55" s="35">
        <v>94.983742403132339</v>
      </c>
      <c r="AJ55" s="35">
        <v>-16.406806678459553</v>
      </c>
      <c r="AK55" s="35">
        <v>3.7192996735939219</v>
      </c>
      <c r="AL55" s="35">
        <v>17.170597850118067</v>
      </c>
      <c r="AM55" s="35">
        <v>22.717078068562635</v>
      </c>
      <c r="AN55" s="35">
        <v>-20.862231257941556</v>
      </c>
      <c r="AO55" s="35">
        <v>-43.180178648367132</v>
      </c>
      <c r="AP55" s="35">
        <v>-2.007635167402857</v>
      </c>
      <c r="AQ55" s="35">
        <v>-4.3293994451324549</v>
      </c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603">
        <f>BK53/BK7*100</f>
        <v>20.665595136624805</v>
      </c>
    </row>
    <row r="56" spans="1:64" ht="15" customHeight="1">
      <c r="A56" s="364">
        <v>29</v>
      </c>
      <c r="B56" s="365" t="s">
        <v>55</v>
      </c>
      <c r="C56" s="366">
        <v>996386.74710000004</v>
      </c>
      <c r="D56" s="366">
        <v>1327138.82</v>
      </c>
      <c r="E56" s="366">
        <v>535794</v>
      </c>
      <c r="F56" s="366">
        <v>1181223.9195499998</v>
      </c>
      <c r="G56" s="366">
        <v>677583.10404936364</v>
      </c>
      <c r="H56" s="366">
        <v>809852.92</v>
      </c>
      <c r="I56" s="366">
        <v>307532.21244999999</v>
      </c>
      <c r="J56" s="366">
        <v>26993</v>
      </c>
      <c r="K56" s="366">
        <v>44576.544949999996</v>
      </c>
      <c r="L56" s="366">
        <v>98061.767360000013</v>
      </c>
      <c r="M56" s="366">
        <v>79204.056387272722</v>
      </c>
      <c r="N56" s="366">
        <v>277022.50712545455</v>
      </c>
      <c r="O56" s="366">
        <v>68812.083410000007</v>
      </c>
      <c r="P56" s="366">
        <v>105313</v>
      </c>
      <c r="Q56" s="366">
        <v>35433.157069999987</v>
      </c>
      <c r="R56" s="366">
        <v>40007.03</v>
      </c>
      <c r="S56" s="366">
        <v>53016.403823636363</v>
      </c>
      <c r="T56" s="366">
        <v>142919.15841181821</v>
      </c>
      <c r="U56" s="366">
        <v>105824.32000000001</v>
      </c>
      <c r="V56" s="366">
        <v>88675.733293636367</v>
      </c>
      <c r="W56" s="366">
        <v>30544.16</v>
      </c>
      <c r="X56" s="366">
        <v>161529.85999999999</v>
      </c>
      <c r="Y56" s="366">
        <v>59555.668730000005</v>
      </c>
      <c r="Z56" s="366">
        <v>367611.52351989818</v>
      </c>
      <c r="AA56" s="366">
        <v>69348.601033636369</v>
      </c>
      <c r="AB56" s="366">
        <v>86750.993620000008</v>
      </c>
      <c r="AC56" s="366">
        <v>37436.279265454541</v>
      </c>
      <c r="AD56" s="366">
        <v>211035.4328725716</v>
      </c>
      <c r="AE56" s="366">
        <v>22048.033559999996</v>
      </c>
      <c r="AF56" s="366">
        <v>75832.994284545464</v>
      </c>
      <c r="AG56" s="366">
        <v>19821.903699999999</v>
      </c>
      <c r="AH56" s="366">
        <v>101396.65</v>
      </c>
      <c r="AI56" s="366">
        <v>204399.09469000011</v>
      </c>
      <c r="AJ56" s="366">
        <v>8101.12</v>
      </c>
      <c r="AK56" s="366">
        <v>10542.59</v>
      </c>
      <c r="AL56" s="366">
        <v>64874.267879999999</v>
      </c>
      <c r="AM56" s="366">
        <v>135773</v>
      </c>
      <c r="AN56" s="366">
        <v>13317</v>
      </c>
      <c r="AO56" s="366">
        <v>8672.7099999999991</v>
      </c>
      <c r="AP56" s="366">
        <v>1000</v>
      </c>
      <c r="AQ56" s="366">
        <v>0</v>
      </c>
      <c r="AR56" s="366"/>
      <c r="AS56" s="366"/>
      <c r="AT56" s="366"/>
      <c r="AU56" s="366"/>
      <c r="AV56" s="366"/>
      <c r="AW56" s="366"/>
      <c r="AX56" s="366"/>
      <c r="AY56" s="366"/>
      <c r="AZ56" s="366"/>
      <c r="BA56" s="366"/>
      <c r="BB56" s="366"/>
      <c r="BC56" s="366"/>
      <c r="BD56" s="366"/>
      <c r="BE56" s="366"/>
      <c r="BF56" s="366"/>
      <c r="BG56" s="366"/>
      <c r="BH56" s="366"/>
      <c r="BI56" s="366"/>
      <c r="BJ56" s="366"/>
      <c r="BK56" s="356">
        <f t="shared" si="0"/>
        <v>8690962.3681372907</v>
      </c>
    </row>
    <row r="57" spans="1:64" ht="16.5">
      <c r="A57" s="364">
        <v>30</v>
      </c>
      <c r="B57" s="365" t="s">
        <v>594</v>
      </c>
      <c r="C57" s="366">
        <v>5024842.1181999994</v>
      </c>
      <c r="D57" s="366">
        <v>4585797.33</v>
      </c>
      <c r="E57" s="366">
        <v>2305940</v>
      </c>
      <c r="F57" s="366">
        <v>3394294.7384499996</v>
      </c>
      <c r="G57" s="366">
        <v>3024400.7532600001</v>
      </c>
      <c r="H57" s="366">
        <v>7932993.6800000006</v>
      </c>
      <c r="I57" s="366">
        <v>913787.20368999999</v>
      </c>
      <c r="J57" s="366">
        <v>92756</v>
      </c>
      <c r="K57" s="366">
        <v>192580.06483000002</v>
      </c>
      <c r="L57" s="366">
        <v>440465.66250999999</v>
      </c>
      <c r="M57" s="366">
        <v>288759.01069999998</v>
      </c>
      <c r="N57" s="366">
        <v>2348042.9887700002</v>
      </c>
      <c r="O57" s="366">
        <v>300779.54414999997</v>
      </c>
      <c r="P57" s="366">
        <v>205382.04</v>
      </c>
      <c r="Q57" s="366">
        <v>224587.45903</v>
      </c>
      <c r="R57" s="366">
        <v>205405.92</v>
      </c>
      <c r="S57" s="366">
        <v>251204.89797999998</v>
      </c>
      <c r="T57" s="366">
        <v>705484.13939999999</v>
      </c>
      <c r="U57" s="366">
        <v>59978.874770000002</v>
      </c>
      <c r="V57" s="366">
        <v>207750</v>
      </c>
      <c r="W57" s="366">
        <v>224135.03</v>
      </c>
      <c r="X57" s="366">
        <v>267778.23</v>
      </c>
      <c r="Y57" s="366">
        <v>669754.5101800001</v>
      </c>
      <c r="Z57" s="366">
        <v>2483143.8571271906</v>
      </c>
      <c r="AA57" s="366">
        <v>323491.66583000007</v>
      </c>
      <c r="AB57" s="366">
        <v>317647.71184999996</v>
      </c>
      <c r="AC57" s="366">
        <v>341442.33147999999</v>
      </c>
      <c r="AD57" s="366">
        <v>1373688.38142</v>
      </c>
      <c r="AE57" s="366">
        <v>94610.439900000012</v>
      </c>
      <c r="AF57" s="366">
        <v>621281.92616000003</v>
      </c>
      <c r="AG57" s="366">
        <v>264784.14136000001</v>
      </c>
      <c r="AH57" s="366">
        <v>656660.61</v>
      </c>
      <c r="AI57" s="366">
        <v>3994516.8869399996</v>
      </c>
      <c r="AJ57" s="366">
        <v>15293.62</v>
      </c>
      <c r="AK57" s="366">
        <v>86500</v>
      </c>
      <c r="AL57" s="366">
        <v>468584.31</v>
      </c>
      <c r="AM57" s="366">
        <v>832436</v>
      </c>
      <c r="AN57" s="366">
        <v>10000</v>
      </c>
      <c r="AO57" s="366">
        <v>13000</v>
      </c>
      <c r="AP57" s="366">
        <v>10222.44</v>
      </c>
      <c r="AQ57" s="366">
        <v>0</v>
      </c>
      <c r="AR57" s="366"/>
      <c r="AS57" s="366"/>
      <c r="AT57" s="366"/>
      <c r="AU57" s="366"/>
      <c r="AV57" s="366"/>
      <c r="AW57" s="366"/>
      <c r="AX57" s="366"/>
      <c r="AY57" s="366"/>
      <c r="AZ57" s="366"/>
      <c r="BA57" s="366"/>
      <c r="BB57" s="366"/>
      <c r="BC57" s="366"/>
      <c r="BD57" s="366"/>
      <c r="BE57" s="366"/>
      <c r="BF57" s="366"/>
      <c r="BG57" s="366"/>
      <c r="BH57" s="366"/>
      <c r="BI57" s="366"/>
      <c r="BJ57" s="366"/>
      <c r="BK57" s="356">
        <f t="shared" si="0"/>
        <v>45774204.517987192</v>
      </c>
    </row>
    <row r="58" spans="1:64" ht="16.5">
      <c r="A58" s="364">
        <v>31</v>
      </c>
      <c r="B58" s="365" t="s">
        <v>675</v>
      </c>
      <c r="C58" s="366">
        <v>3425919.8849599995</v>
      </c>
      <c r="D58" s="366">
        <v>0</v>
      </c>
      <c r="E58" s="366">
        <v>978716</v>
      </c>
      <c r="F58" s="366">
        <v>5660576.15264</v>
      </c>
      <c r="G58" s="366">
        <v>2569953.2479499998</v>
      </c>
      <c r="H58" s="366">
        <v>0</v>
      </c>
      <c r="I58" s="366">
        <v>709221.99699999997</v>
      </c>
      <c r="J58" s="366">
        <v>46748</v>
      </c>
      <c r="K58" s="366">
        <v>41474.017269999997</v>
      </c>
      <c r="L58" s="366">
        <v>276610.72399999999</v>
      </c>
      <c r="M58" s="366">
        <v>241965.00399999999</v>
      </c>
      <c r="N58" s="366">
        <v>0</v>
      </c>
      <c r="O58" s="366">
        <v>87844.830809999999</v>
      </c>
      <c r="P58" s="366">
        <v>170619.7</v>
      </c>
      <c r="Q58" s="366">
        <v>50088.425810000001</v>
      </c>
      <c r="R58" s="366">
        <v>59409.7</v>
      </c>
      <c r="S58" s="366">
        <v>96425.177419999993</v>
      </c>
      <c r="T58" s="366">
        <v>286016.70116000006</v>
      </c>
      <c r="U58" s="366">
        <v>39434.170239999999</v>
      </c>
      <c r="V58" s="366">
        <v>26884.212689999997</v>
      </c>
      <c r="W58" s="366">
        <v>61183.97</v>
      </c>
      <c r="X58" s="366">
        <v>32713.08</v>
      </c>
      <c r="Y58" s="366">
        <v>133228.52682</v>
      </c>
      <c r="Z58" s="366">
        <v>1516192.8000399999</v>
      </c>
      <c r="AA58" s="366">
        <v>54149.244650000001</v>
      </c>
      <c r="AB58" s="366">
        <v>419934.43229000003</v>
      </c>
      <c r="AC58" s="366">
        <v>91779.697199999995</v>
      </c>
      <c r="AD58" s="366">
        <v>171578.35472</v>
      </c>
      <c r="AE58" s="366">
        <v>35175.951150000001</v>
      </c>
      <c r="AF58" s="366">
        <v>0</v>
      </c>
      <c r="AG58" s="366">
        <v>141041.33199999999</v>
      </c>
      <c r="AH58" s="366">
        <v>56014.04</v>
      </c>
      <c r="AI58" s="366">
        <v>1628558.3468599999</v>
      </c>
      <c r="AJ58" s="366">
        <v>2880.13</v>
      </c>
      <c r="AK58" s="366">
        <v>16217.12</v>
      </c>
      <c r="AL58" s="366">
        <v>65930.61</v>
      </c>
      <c r="AM58" s="366">
        <v>505122</v>
      </c>
      <c r="AN58" s="366">
        <v>905.22699999999998</v>
      </c>
      <c r="AO58" s="366">
        <v>455.08</v>
      </c>
      <c r="AP58" s="366">
        <v>1420.05</v>
      </c>
      <c r="AQ58" s="366">
        <v>0</v>
      </c>
      <c r="AR58" s="366"/>
      <c r="AS58" s="366"/>
      <c r="AT58" s="366"/>
      <c r="AU58" s="366"/>
      <c r="AV58" s="366"/>
      <c r="AW58" s="366"/>
      <c r="AX58" s="366"/>
      <c r="AY58" s="366"/>
      <c r="AZ58" s="366"/>
      <c r="BA58" s="366"/>
      <c r="BB58" s="366"/>
      <c r="BC58" s="366"/>
      <c r="BD58" s="366"/>
      <c r="BE58" s="366"/>
      <c r="BF58" s="366"/>
      <c r="BG58" s="366"/>
      <c r="BH58" s="366"/>
      <c r="BI58" s="366"/>
      <c r="BJ58" s="366"/>
      <c r="BK58" s="356">
        <f t="shared" si="0"/>
        <v>19702387.938679993</v>
      </c>
    </row>
    <row r="59" spans="1:64" ht="16.5">
      <c r="A59" s="55"/>
      <c r="B59" s="55" t="s">
        <v>108</v>
      </c>
      <c r="C59" s="33">
        <v>376659.51592000003</v>
      </c>
      <c r="D59" s="55">
        <v>15480.13</v>
      </c>
      <c r="E59" s="56">
        <v>98679</v>
      </c>
      <c r="F59" s="56">
        <v>203252.13778999998</v>
      </c>
      <c r="G59" s="56">
        <v>249757.61617475</v>
      </c>
      <c r="H59" s="56">
        <v>30915.58</v>
      </c>
      <c r="I59" s="55">
        <v>99200.447639999999</v>
      </c>
      <c r="J59" s="56">
        <v>2921</v>
      </c>
      <c r="K59" s="55">
        <v>11527.251769999999</v>
      </c>
      <c r="L59" s="56">
        <v>23868.892</v>
      </c>
      <c r="M59" s="56">
        <v>13639.906999999999</v>
      </c>
      <c r="N59" s="56">
        <v>8641.9571699999997</v>
      </c>
      <c r="O59" s="56">
        <v>8347.1549999999988</v>
      </c>
      <c r="P59" s="56">
        <v>15302</v>
      </c>
      <c r="Q59" s="56">
        <v>11643.388660000001</v>
      </c>
      <c r="R59" s="56">
        <v>8390.5</v>
      </c>
      <c r="S59" s="56">
        <v>11724.351180000001</v>
      </c>
      <c r="T59" s="56">
        <v>35875.746610000002</v>
      </c>
      <c r="U59" s="56">
        <v>6326.3</v>
      </c>
      <c r="V59" s="56">
        <v>9078.6745999999985</v>
      </c>
      <c r="W59" s="56">
        <v>11633.73</v>
      </c>
      <c r="X59" s="56">
        <v>12794.94</v>
      </c>
      <c r="Y59" s="56">
        <v>24160.51684</v>
      </c>
      <c r="Z59" s="56">
        <v>87083.091</v>
      </c>
      <c r="AA59" s="56">
        <v>9194.155999999999</v>
      </c>
      <c r="AB59" s="56">
        <v>36895.85499</v>
      </c>
      <c r="AC59" s="56">
        <v>11621.96372</v>
      </c>
      <c r="AD59" s="56">
        <v>41367.573939999995</v>
      </c>
      <c r="AE59" s="56">
        <v>3701.0340000000001</v>
      </c>
      <c r="AF59" s="56">
        <v>3459.2504000000004</v>
      </c>
      <c r="AG59" s="56">
        <v>17157.486090000002</v>
      </c>
      <c r="AH59" s="56">
        <v>17532.810000000001</v>
      </c>
      <c r="AI59" s="56">
        <v>274763.49318999995</v>
      </c>
      <c r="AJ59" s="56">
        <v>1855.52</v>
      </c>
      <c r="AK59" s="56">
        <v>5680.8</v>
      </c>
      <c r="AL59" s="56">
        <v>20620.740000000002</v>
      </c>
      <c r="AM59" s="56">
        <v>64434</v>
      </c>
      <c r="AN59" s="56">
        <v>1465.58</v>
      </c>
      <c r="AO59" s="56">
        <v>1597.25</v>
      </c>
      <c r="AP59" s="56">
        <v>1655.64</v>
      </c>
      <c r="AQ59" s="56">
        <v>1191.54</v>
      </c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356">
        <f t="shared" si="0"/>
        <v>1891098.5216847498</v>
      </c>
      <c r="BL59" s="30">
        <f>BK50/BK59*100</f>
        <v>429.92178561204162</v>
      </c>
    </row>
    <row r="60" spans="1:64" ht="16.5">
      <c r="A60" s="55"/>
      <c r="B60" s="55" t="s">
        <v>109</v>
      </c>
      <c r="C60" s="33">
        <v>1221196.5711999997</v>
      </c>
      <c r="D60" s="57">
        <v>310212.87</v>
      </c>
      <c r="E60" s="58">
        <v>543525</v>
      </c>
      <c r="F60" s="56">
        <v>1369846.0953499998</v>
      </c>
      <c r="G60" s="56">
        <v>865069.44552000007</v>
      </c>
      <c r="H60" s="56">
        <v>526993.13</v>
      </c>
      <c r="I60" s="55">
        <v>291109.39595999999</v>
      </c>
      <c r="J60" s="56">
        <v>13465</v>
      </c>
      <c r="K60" s="55">
        <v>40172.015549999996</v>
      </c>
      <c r="L60" s="56">
        <v>111070.95153000001</v>
      </c>
      <c r="M60" s="56">
        <v>79188.348549999995</v>
      </c>
      <c r="N60" s="56">
        <v>140229.67909000002</v>
      </c>
      <c r="O60" s="56">
        <v>69791.187390000006</v>
      </c>
      <c r="P60" s="56">
        <v>87204</v>
      </c>
      <c r="Q60" s="56">
        <v>47140.579250000003</v>
      </c>
      <c r="R60" s="56">
        <v>44408.05</v>
      </c>
      <c r="S60" s="56">
        <v>59123.514510000008</v>
      </c>
      <c r="T60" s="56">
        <v>156499.01622999998</v>
      </c>
      <c r="U60" s="56">
        <v>23549.279999999999</v>
      </c>
      <c r="V60" s="56">
        <v>38378.61505</v>
      </c>
      <c r="W60" s="56">
        <v>58089.07</v>
      </c>
      <c r="X60" s="56">
        <v>55522.36</v>
      </c>
      <c r="Y60" s="56">
        <v>101769.71607000001</v>
      </c>
      <c r="Z60" s="56">
        <v>518215.59367999999</v>
      </c>
      <c r="AA60" s="56">
        <v>51837.924159999995</v>
      </c>
      <c r="AB60" s="56">
        <v>126042.34942</v>
      </c>
      <c r="AC60" s="56">
        <v>51244.971439999994</v>
      </c>
      <c r="AD60" s="56">
        <v>200595.94310999999</v>
      </c>
      <c r="AE60" s="56">
        <v>23080.171979999999</v>
      </c>
      <c r="AF60" s="56">
        <v>42382.707560000003</v>
      </c>
      <c r="AG60" s="56">
        <v>54392.002119999997</v>
      </c>
      <c r="AH60" s="56">
        <v>99630.25</v>
      </c>
      <c r="AI60" s="56">
        <v>1205274.6671699998</v>
      </c>
      <c r="AJ60" s="56">
        <v>2919.1389999999997</v>
      </c>
      <c r="AK60" s="56">
        <v>14736.93</v>
      </c>
      <c r="AL60" s="56">
        <v>74600.92</v>
      </c>
      <c r="AM60" s="56">
        <v>196384</v>
      </c>
      <c r="AN60" s="56">
        <v>2664.9613299999996</v>
      </c>
      <c r="AO60" s="56">
        <v>1276.96</v>
      </c>
      <c r="AP60" s="56">
        <v>2390.0700000000002</v>
      </c>
      <c r="AQ60" s="56">
        <v>0</v>
      </c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356">
        <f t="shared" si="0"/>
        <v>8921223.4522200022</v>
      </c>
    </row>
    <row r="61" spans="1:64" ht="16.5">
      <c r="A61" s="55"/>
      <c r="B61" s="59" t="s">
        <v>110</v>
      </c>
      <c r="C61" s="60">
        <v>507749.27335999999</v>
      </c>
      <c r="D61" s="60">
        <v>27285.02</v>
      </c>
      <c r="E61" s="60">
        <v>189583</v>
      </c>
      <c r="F61" s="60">
        <v>338527.04812999995</v>
      </c>
      <c r="G61" s="60">
        <v>317871.25271462504</v>
      </c>
      <c r="H61" s="60">
        <v>84645.25</v>
      </c>
      <c r="I61" s="61">
        <v>124216.48169999999</v>
      </c>
      <c r="J61" s="60">
        <v>5837</v>
      </c>
      <c r="K61" s="61">
        <v>19019.193029999999</v>
      </c>
      <c r="L61" s="60">
        <v>35732.495510000001</v>
      </c>
      <c r="M61" s="60">
        <v>24131.986819999998</v>
      </c>
      <c r="N61" s="60">
        <v>19688.363870000001</v>
      </c>
      <c r="O61" s="60">
        <v>12437.573999999999</v>
      </c>
      <c r="P61" s="60">
        <v>43469</v>
      </c>
      <c r="Q61" s="60">
        <v>22207.072700000001</v>
      </c>
      <c r="R61" s="60">
        <v>20221.03</v>
      </c>
      <c r="S61" s="60">
        <v>22150.690460000002</v>
      </c>
      <c r="T61" s="60">
        <v>56943.237229999999</v>
      </c>
      <c r="U61" s="60">
        <v>13729.04</v>
      </c>
      <c r="V61" s="60">
        <v>21548.428519999998</v>
      </c>
      <c r="W61" s="60">
        <v>19793.3</v>
      </c>
      <c r="X61" s="60">
        <v>23928.91</v>
      </c>
      <c r="Y61" s="60">
        <v>41617.051250000004</v>
      </c>
      <c r="Z61" s="60">
        <v>136833.74340500002</v>
      </c>
      <c r="AA61" s="60">
        <v>15309.748900000001</v>
      </c>
      <c r="AB61" s="60">
        <v>51655.226879999995</v>
      </c>
      <c r="AC61" s="60">
        <v>16421.354309999999</v>
      </c>
      <c r="AD61" s="60">
        <v>65963.472379999992</v>
      </c>
      <c r="AE61" s="60">
        <v>11624.37263</v>
      </c>
      <c r="AF61" s="60">
        <v>7925.6442200000001</v>
      </c>
      <c r="AG61" s="60">
        <v>29330.087670000001</v>
      </c>
      <c r="AH61" s="60">
        <v>33682.18</v>
      </c>
      <c r="AI61" s="60">
        <v>737040.46551000001</v>
      </c>
      <c r="AJ61" s="60">
        <v>3371.0648799999999</v>
      </c>
      <c r="AK61" s="60">
        <v>9698.8799999999992</v>
      </c>
      <c r="AL61" s="60">
        <v>42265.56</v>
      </c>
      <c r="AM61" s="60">
        <v>82896</v>
      </c>
      <c r="AN61" s="60">
        <v>3692.6514000000002</v>
      </c>
      <c r="AO61" s="60">
        <v>3247.28</v>
      </c>
      <c r="AP61" s="60">
        <v>2562.23</v>
      </c>
      <c r="AQ61" s="60">
        <v>2305.0890200000003</v>
      </c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356">
        <f t="shared" si="0"/>
        <v>3248156.7504996248</v>
      </c>
    </row>
    <row r="62" spans="1:64" ht="16.5">
      <c r="A62" s="55"/>
      <c r="B62" s="55" t="s">
        <v>111</v>
      </c>
      <c r="C62" s="282">
        <v>0.89172892761230504</v>
      </c>
      <c r="D62" s="282">
        <v>0.9299445893395718</v>
      </c>
      <c r="E62" s="282">
        <v>0.8370194563267559</v>
      </c>
      <c r="F62" s="282">
        <v>0.91805289480252272</v>
      </c>
      <c r="G62" s="282">
        <v>0.99271324829163177</v>
      </c>
      <c r="H62" s="282">
        <v>0.99964974875478918</v>
      </c>
      <c r="I62" s="282">
        <v>0.88638431095317638</v>
      </c>
      <c r="J62" s="282">
        <v>0.89090233939844043</v>
      </c>
      <c r="K62" s="282">
        <v>76.95625860667387</v>
      </c>
      <c r="L62" s="282">
        <v>83.245735902083055</v>
      </c>
      <c r="M62" s="282">
        <v>92.046772815552728</v>
      </c>
      <c r="N62" s="282">
        <v>89.318936461856566</v>
      </c>
      <c r="O62" s="282">
        <v>87.975789152150725</v>
      </c>
      <c r="P62" s="282">
        <v>65.49508417746911</v>
      </c>
      <c r="Q62" s="282">
        <v>0.81692593711605688</v>
      </c>
      <c r="R62" s="282">
        <v>0.7646552820941247</v>
      </c>
      <c r="S62" s="282">
        <v>0.86224046392535747</v>
      </c>
      <c r="T62" s="282">
        <v>0.87445819166603977</v>
      </c>
      <c r="U62" s="282">
        <v>0.89608259785437194</v>
      </c>
      <c r="V62" s="282">
        <v>0.8204708676687904</v>
      </c>
      <c r="W62" s="282">
        <v>0.85617018829876257</v>
      </c>
      <c r="X62" s="282">
        <v>0.7952246626404208</v>
      </c>
      <c r="Y62" s="282">
        <v>0.82645183830667635</v>
      </c>
      <c r="Z62" s="282">
        <v>0.97950457359922949</v>
      </c>
      <c r="AA62" s="282">
        <v>0.91201771070302062</v>
      </c>
      <c r="AB62" s="282">
        <v>0.99281434173380867</v>
      </c>
      <c r="AC62" s="282">
        <v>0.89558998161869208</v>
      </c>
      <c r="AD62" s="282">
        <v>0.85615599581604129</v>
      </c>
      <c r="AE62" s="282">
        <v>0.80461880423128462</v>
      </c>
      <c r="AF62" s="282">
        <v>0.9008931471861823</v>
      </c>
      <c r="AG62" s="282">
        <v>0.96504735906198713</v>
      </c>
      <c r="AH62" s="282">
        <v>0.81517009141299968</v>
      </c>
      <c r="AI62" s="282">
        <v>0.90570654375666071</v>
      </c>
      <c r="AJ62" s="282">
        <v>0.72444272095299334</v>
      </c>
      <c r="AK62" s="282">
        <v>0.82598275217429962</v>
      </c>
      <c r="AL62" s="282">
        <v>0.86200451683437684</v>
      </c>
      <c r="AM62" s="62">
        <v>0.91870009776763895</v>
      </c>
      <c r="AN62" s="62">
        <v>0.9579516750436301</v>
      </c>
      <c r="AO62" s="62">
        <v>0.80903865430397204</v>
      </c>
      <c r="AP62" s="62">
        <v>0.73942604191509043</v>
      </c>
      <c r="AQ62" s="62" t="e">
        <v>#DIV/0!</v>
      </c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  <c r="BK62" s="356" t="e">
        <f t="shared" si="0"/>
        <v>#DIV/0!</v>
      </c>
    </row>
    <row r="63" spans="1:64" ht="16.5">
      <c r="A63" s="55"/>
      <c r="B63" s="55" t="s">
        <v>115</v>
      </c>
      <c r="C63" s="195">
        <v>4182900.0234600017</v>
      </c>
      <c r="D63" s="195">
        <v>-38777.280000000261</v>
      </c>
      <c r="E63" s="195">
        <v>1267599</v>
      </c>
      <c r="F63" s="195">
        <v>5892564.21655</v>
      </c>
      <c r="G63" s="195">
        <v>3041382.6427399996</v>
      </c>
      <c r="H63" s="195">
        <v>1822074.83</v>
      </c>
      <c r="I63" s="195">
        <v>1027537.0953100001</v>
      </c>
      <c r="J63" s="195">
        <v>47717</v>
      </c>
      <c r="K63" s="195">
        <v>80413.674169999984</v>
      </c>
      <c r="L63" s="195">
        <v>282597.06949000008</v>
      </c>
      <c r="M63" s="195">
        <v>250777.45530000003</v>
      </c>
      <c r="N63" s="195">
        <v>74244.742229999974</v>
      </c>
      <c r="O63" s="195">
        <v>179812.73985000001</v>
      </c>
      <c r="P63" s="195">
        <v>207548.96</v>
      </c>
      <c r="Q63" s="195">
        <v>104580.36787999995</v>
      </c>
      <c r="R63" s="195">
        <v>106345.03</v>
      </c>
      <c r="S63" s="195">
        <v>133551.96242000003</v>
      </c>
      <c r="T63" s="195">
        <v>471540.78339</v>
      </c>
      <c r="U63" s="195">
        <v>83700.824519999995</v>
      </c>
      <c r="V63" s="195">
        <v>2770.6710699999821</v>
      </c>
      <c r="W63" s="195">
        <v>47011.08</v>
      </c>
      <c r="X63" s="195">
        <v>91744.299090000044</v>
      </c>
      <c r="Y63" s="195">
        <v>170058.55987999996</v>
      </c>
      <c r="Z63" s="195">
        <v>1328665.0409788294</v>
      </c>
      <c r="AA63" s="195">
        <v>17903.869020441081</v>
      </c>
      <c r="AB63" s="195">
        <v>587710.20515000005</v>
      </c>
      <c r="AC63" s="195">
        <v>-4565.8039700000081</v>
      </c>
      <c r="AD63" s="195">
        <v>-96457.901289999951</v>
      </c>
      <c r="AE63" s="195">
        <v>82953.498509999961</v>
      </c>
      <c r="AF63" s="195">
        <v>39441.523839999922</v>
      </c>
      <c r="AG63" s="195">
        <v>105593.31264000002</v>
      </c>
      <c r="AH63" s="195">
        <v>69598.210000000079</v>
      </c>
      <c r="AI63" s="195">
        <v>2161766.6634</v>
      </c>
      <c r="AJ63" s="63">
        <v>18390.678</v>
      </c>
      <c r="AK63" s="63">
        <v>68591.91</v>
      </c>
      <c r="AL63" s="63">
        <v>114374.61</v>
      </c>
      <c r="AM63" s="63">
        <v>597272</v>
      </c>
      <c r="AN63" s="63">
        <v>37866.813999999998</v>
      </c>
      <c r="AO63" s="63">
        <v>9674.91</v>
      </c>
      <c r="AP63" s="63">
        <v>18403.84</v>
      </c>
      <c r="AQ63" s="63">
        <v>44845.862000000001</v>
      </c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356">
        <f t="shared" si="0"/>
        <v>24731724.989629269</v>
      </c>
    </row>
    <row r="64" spans="1:64" ht="16.5">
      <c r="A64" s="55"/>
      <c r="B64" s="281" t="s">
        <v>116</v>
      </c>
      <c r="C64" s="27">
        <v>183.24440698961507</v>
      </c>
      <c r="D64" s="64">
        <v>99.154404845885324</v>
      </c>
      <c r="E64" s="64">
        <v>154.97103133646149</v>
      </c>
      <c r="F64" s="56">
        <v>273.6020195830381</v>
      </c>
      <c r="G64" s="56">
        <v>200.56149600748822</v>
      </c>
      <c r="H64" s="56">
        <v>122.96831314253613</v>
      </c>
      <c r="I64" s="56">
        <v>212.44818171677849</v>
      </c>
      <c r="J64" s="56">
        <v>151.44357238345768</v>
      </c>
      <c r="K64" s="56">
        <v>141.75597003822025</v>
      </c>
      <c r="L64" s="56">
        <v>164.15870601118291</v>
      </c>
      <c r="M64" s="56">
        <v>186.84662504282502</v>
      </c>
      <c r="N64" s="56">
        <v>103.16198394088569</v>
      </c>
      <c r="O64" s="56">
        <v>159.78223697297935</v>
      </c>
      <c r="P64" s="56">
        <v>201.05506791148824</v>
      </c>
      <c r="Q64" s="56">
        <v>146.5655421418835</v>
      </c>
      <c r="R64" s="56">
        <v>151.77310858421217</v>
      </c>
      <c r="S64" s="56">
        <v>153.16455351544656</v>
      </c>
      <c r="T64" s="56">
        <v>166.83931743540484</v>
      </c>
      <c r="U64" s="56">
        <v>239.55050814301893</v>
      </c>
      <c r="V64" s="65">
        <v>101.33365635138387</v>
      </c>
      <c r="W64" s="56">
        <v>120.97444562770934</v>
      </c>
      <c r="X64" s="56">
        <v>134.2612986462716</v>
      </c>
      <c r="Y64" s="56">
        <v>125.39117800554951</v>
      </c>
      <c r="Z64" s="56">
        <v>153.50737280746972</v>
      </c>
      <c r="AA64" s="56">
        <v>105.53456886578643</v>
      </c>
      <c r="AB64" s="56">
        <v>285.01949903153383</v>
      </c>
      <c r="AC64" s="56">
        <v>98.662789130390109</v>
      </c>
      <c r="AD64" s="56">
        <v>92.978181762716076</v>
      </c>
      <c r="AE64" s="56">
        <v>187.67901153158039</v>
      </c>
      <c r="AF64" s="56">
        <v>106.34840998574977</v>
      </c>
      <c r="AG64" s="56">
        <v>139.8790169598698</v>
      </c>
      <c r="AH64" s="56">
        <v>110.59880993927746</v>
      </c>
      <c r="AI64" s="56">
        <v>154.11835084407471</v>
      </c>
      <c r="AJ64" s="56">
        <v>220.25065354049596</v>
      </c>
      <c r="AK64" s="56">
        <v>179.29700578034681</v>
      </c>
      <c r="AL64" s="56">
        <v>124.40854453705461</v>
      </c>
      <c r="AM64" s="56">
        <v>171.74990029263512</v>
      </c>
      <c r="AN64" s="56">
        <v>478.66813999999999</v>
      </c>
      <c r="AO64" s="56">
        <v>174.42238461538463</v>
      </c>
      <c r="AP64" s="56">
        <v>280.03372971619297</v>
      </c>
      <c r="AQ64" s="56" t="e">
        <v>#DIV/0!</v>
      </c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356" t="e">
        <f t="shared" si="0"/>
        <v>#DIV/0!</v>
      </c>
    </row>
    <row r="65" spans="1:64" ht="19.5">
      <c r="A65" s="55"/>
      <c r="B65" s="44" t="s">
        <v>117</v>
      </c>
      <c r="C65" s="27">
        <v>177</v>
      </c>
      <c r="D65" s="64">
        <v>0</v>
      </c>
      <c r="E65" s="64">
        <v>77</v>
      </c>
      <c r="F65" s="56">
        <v>88</v>
      </c>
      <c r="G65" s="56">
        <v>111</v>
      </c>
      <c r="H65" s="56">
        <v>9</v>
      </c>
      <c r="I65" s="56">
        <v>53</v>
      </c>
      <c r="J65" s="56">
        <v>6</v>
      </c>
      <c r="K65" s="56">
        <v>13</v>
      </c>
      <c r="L65" s="56">
        <v>18</v>
      </c>
      <c r="M65" s="56">
        <v>13</v>
      </c>
      <c r="N65" s="56">
        <v>2</v>
      </c>
      <c r="O65" s="56">
        <v>10</v>
      </c>
      <c r="P65" s="56">
        <v>19</v>
      </c>
      <c r="Q65" s="56">
        <v>22</v>
      </c>
      <c r="R65" s="56">
        <v>9</v>
      </c>
      <c r="S65" s="56">
        <v>18</v>
      </c>
      <c r="T65" s="56">
        <v>37</v>
      </c>
      <c r="U65" s="56">
        <v>5</v>
      </c>
      <c r="V65" s="65">
        <v>13</v>
      </c>
      <c r="W65" s="56">
        <v>17</v>
      </c>
      <c r="X65" s="56">
        <v>19</v>
      </c>
      <c r="Y65" s="56">
        <v>28</v>
      </c>
      <c r="Z65" s="56">
        <v>75</v>
      </c>
      <c r="AA65" s="56">
        <v>12</v>
      </c>
      <c r="AB65" s="56">
        <v>26</v>
      </c>
      <c r="AC65" s="56">
        <v>20</v>
      </c>
      <c r="AD65" s="56">
        <v>30</v>
      </c>
      <c r="AE65" s="56">
        <v>5</v>
      </c>
      <c r="AF65" s="56">
        <v>0</v>
      </c>
      <c r="AG65" s="56">
        <v>24</v>
      </c>
      <c r="AH65" s="56">
        <v>24</v>
      </c>
      <c r="AI65" s="56">
        <v>186</v>
      </c>
      <c r="AJ65" s="56">
        <v>2</v>
      </c>
      <c r="AK65" s="56">
        <v>11</v>
      </c>
      <c r="AL65" s="56">
        <v>30</v>
      </c>
      <c r="AM65" s="56">
        <v>34</v>
      </c>
      <c r="AN65" s="56">
        <v>4</v>
      </c>
      <c r="AO65" s="56">
        <v>6</v>
      </c>
      <c r="AP65" s="56">
        <v>2</v>
      </c>
      <c r="AQ65" s="56">
        <v>3</v>
      </c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356">
        <f t="shared" si="0"/>
        <v>1258</v>
      </c>
    </row>
    <row r="66" spans="1:64" ht="19.5">
      <c r="A66" s="55"/>
      <c r="B66" s="44" t="s">
        <v>132</v>
      </c>
      <c r="C66" s="27">
        <v>75</v>
      </c>
      <c r="D66" s="66">
        <v>75</v>
      </c>
      <c r="E66" s="66">
        <v>45</v>
      </c>
      <c r="F66" s="56">
        <v>47</v>
      </c>
      <c r="G66" s="56">
        <v>48</v>
      </c>
      <c r="H66" s="56">
        <v>57</v>
      </c>
      <c r="I66" s="55">
        <v>19</v>
      </c>
      <c r="J66" s="56">
        <v>5</v>
      </c>
      <c r="K66" s="56">
        <v>10</v>
      </c>
      <c r="L66" s="56">
        <v>7</v>
      </c>
      <c r="M66" s="56">
        <v>6</v>
      </c>
      <c r="N66" s="56">
        <v>45</v>
      </c>
      <c r="O66" s="56">
        <v>3</v>
      </c>
      <c r="P66" s="56">
        <v>10</v>
      </c>
      <c r="Q66" s="56">
        <v>15</v>
      </c>
      <c r="R66" s="56">
        <v>8</v>
      </c>
      <c r="S66" s="56">
        <v>11</v>
      </c>
      <c r="T66" s="56">
        <v>34</v>
      </c>
      <c r="U66" s="56">
        <v>6</v>
      </c>
      <c r="V66" s="65">
        <v>8</v>
      </c>
      <c r="W66" s="56">
        <v>11</v>
      </c>
      <c r="X66" s="56">
        <v>14</v>
      </c>
      <c r="Y66" s="56">
        <v>15</v>
      </c>
      <c r="Z66" s="56">
        <v>32</v>
      </c>
      <c r="AA66" s="56">
        <v>8</v>
      </c>
      <c r="AB66" s="56">
        <v>8</v>
      </c>
      <c r="AC66" s="56">
        <v>6</v>
      </c>
      <c r="AD66" s="56">
        <v>24</v>
      </c>
      <c r="AE66" s="56">
        <v>1</v>
      </c>
      <c r="AF66" s="56">
        <v>27</v>
      </c>
      <c r="AG66" s="56">
        <v>10</v>
      </c>
      <c r="AH66" s="56">
        <v>24</v>
      </c>
      <c r="AI66" s="56">
        <v>53</v>
      </c>
      <c r="AJ66" s="56">
        <v>2</v>
      </c>
      <c r="AK66" s="56">
        <v>5</v>
      </c>
      <c r="AL66" s="56">
        <v>24</v>
      </c>
      <c r="AM66" s="56">
        <v>11</v>
      </c>
      <c r="AN66" s="56">
        <v>4</v>
      </c>
      <c r="AO66" s="56">
        <v>4</v>
      </c>
      <c r="AP66" s="56">
        <v>2</v>
      </c>
      <c r="AQ66" s="56">
        <v>3</v>
      </c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356">
        <f t="shared" si="0"/>
        <v>822</v>
      </c>
    </row>
    <row r="67" spans="1:64" ht="19.5">
      <c r="A67" s="55"/>
      <c r="B67" s="44" t="s">
        <v>119</v>
      </c>
      <c r="C67" s="27">
        <v>13372</v>
      </c>
      <c r="D67" s="66">
        <v>0</v>
      </c>
      <c r="E67" s="66">
        <v>6349</v>
      </c>
      <c r="F67" s="56">
        <v>13933</v>
      </c>
      <c r="G67" s="56">
        <v>8660</v>
      </c>
      <c r="H67" s="56">
        <v>0</v>
      </c>
      <c r="I67" s="65">
        <v>4982</v>
      </c>
      <c r="J67" s="56">
        <v>335</v>
      </c>
      <c r="K67" s="56">
        <v>644.20000000000005</v>
      </c>
      <c r="L67" s="56">
        <v>1713</v>
      </c>
      <c r="M67" s="56">
        <v>1480</v>
      </c>
      <c r="N67" s="56">
        <v>0</v>
      </c>
      <c r="O67" s="56">
        <v>1185</v>
      </c>
      <c r="P67" s="56">
        <v>1106</v>
      </c>
      <c r="Q67" s="56">
        <v>939</v>
      </c>
      <c r="R67" s="56">
        <v>722</v>
      </c>
      <c r="S67" s="56">
        <v>1043</v>
      </c>
      <c r="T67" s="56">
        <v>2639</v>
      </c>
      <c r="U67" s="56">
        <v>345</v>
      </c>
      <c r="V67" s="65">
        <v>530</v>
      </c>
      <c r="W67" s="56">
        <v>915</v>
      </c>
      <c r="X67" s="56">
        <v>679</v>
      </c>
      <c r="Y67" s="56">
        <v>2094</v>
      </c>
      <c r="Z67" s="56">
        <v>8874</v>
      </c>
      <c r="AA67" s="56">
        <v>862</v>
      </c>
      <c r="AB67" s="56">
        <v>2436</v>
      </c>
      <c r="AC67" s="56">
        <v>0</v>
      </c>
      <c r="AD67" s="56">
        <v>2182</v>
      </c>
      <c r="AE67" s="56">
        <v>369</v>
      </c>
      <c r="AF67" s="56">
        <v>0</v>
      </c>
      <c r="AG67" s="56">
        <v>1762</v>
      </c>
      <c r="AH67" s="56">
        <v>1354</v>
      </c>
      <c r="AI67" s="56">
        <v>7630</v>
      </c>
      <c r="AJ67" s="56">
        <v>115</v>
      </c>
      <c r="AK67" s="56">
        <v>475</v>
      </c>
      <c r="AL67" s="56">
        <v>1508</v>
      </c>
      <c r="AM67" s="56">
        <v>2335</v>
      </c>
      <c r="AN67" s="56">
        <v>86</v>
      </c>
      <c r="AO67" s="56">
        <v>84</v>
      </c>
      <c r="AP67" s="56">
        <v>65</v>
      </c>
      <c r="AQ67" s="56">
        <v>93</v>
      </c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356">
        <f t="shared" si="0"/>
        <v>93895.2</v>
      </c>
    </row>
    <row r="68" spans="1:64" ht="19.5">
      <c r="A68" s="55"/>
      <c r="B68" s="44" t="s">
        <v>120</v>
      </c>
      <c r="C68" s="27">
        <v>37507</v>
      </c>
      <c r="D68" s="64">
        <v>0</v>
      </c>
      <c r="E68" s="64">
        <v>23075</v>
      </c>
      <c r="F68" s="56">
        <v>55714</v>
      </c>
      <c r="G68" s="56">
        <v>44155</v>
      </c>
      <c r="H68" s="56">
        <v>0</v>
      </c>
      <c r="I68" s="65">
        <v>20930</v>
      </c>
      <c r="J68" s="56">
        <v>1037</v>
      </c>
      <c r="K68" s="56">
        <v>2447.6</v>
      </c>
      <c r="L68" s="56">
        <v>4696</v>
      </c>
      <c r="M68" s="56">
        <v>4206</v>
      </c>
      <c r="N68" s="56">
        <v>0</v>
      </c>
      <c r="O68" s="56">
        <v>3107</v>
      </c>
      <c r="P68" s="56">
        <v>3214</v>
      </c>
      <c r="Q68" s="56">
        <v>3171</v>
      </c>
      <c r="R68" s="56">
        <v>2459</v>
      </c>
      <c r="S68" s="56">
        <v>1043</v>
      </c>
      <c r="T68" s="56">
        <v>6637</v>
      </c>
      <c r="U68" s="56">
        <v>1038</v>
      </c>
      <c r="V68" s="65">
        <v>1938</v>
      </c>
      <c r="W68" s="56">
        <v>4776</v>
      </c>
      <c r="X68" s="56">
        <v>679</v>
      </c>
      <c r="Y68" s="56">
        <v>6706</v>
      </c>
      <c r="Z68" s="56">
        <v>32339.599999999999</v>
      </c>
      <c r="AA68" s="56">
        <v>2346</v>
      </c>
      <c r="AB68" s="56">
        <v>9660</v>
      </c>
      <c r="AC68" s="56">
        <v>979</v>
      </c>
      <c r="AD68" s="56">
        <v>7956</v>
      </c>
      <c r="AE68" s="56">
        <v>1372</v>
      </c>
      <c r="AF68" s="56">
        <v>0</v>
      </c>
      <c r="AG68" s="56">
        <v>5740</v>
      </c>
      <c r="AH68" s="56">
        <v>1354</v>
      </c>
      <c r="AI68" s="56">
        <v>47045</v>
      </c>
      <c r="AJ68" s="56">
        <v>418</v>
      </c>
      <c r="AK68" s="56">
        <v>475</v>
      </c>
      <c r="AL68" s="56">
        <v>4203</v>
      </c>
      <c r="AM68" s="56">
        <v>9576</v>
      </c>
      <c r="AN68" s="56">
        <v>207</v>
      </c>
      <c r="AO68" s="56">
        <v>205</v>
      </c>
      <c r="AP68" s="56">
        <v>82</v>
      </c>
      <c r="AQ68" s="56">
        <v>275</v>
      </c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356">
        <f t="shared" si="0"/>
        <v>352768.2</v>
      </c>
    </row>
    <row r="69" spans="1:64" ht="19.5">
      <c r="A69" s="55"/>
      <c r="B69" s="44" t="s">
        <v>121</v>
      </c>
      <c r="C69" s="27">
        <v>269424</v>
      </c>
      <c r="D69" s="67">
        <v>0</v>
      </c>
      <c r="E69" s="67">
        <v>114067</v>
      </c>
      <c r="F69" s="56">
        <v>273570</v>
      </c>
      <c r="G69" s="56">
        <v>201806</v>
      </c>
      <c r="H69" s="56">
        <v>544</v>
      </c>
      <c r="I69" s="65">
        <v>85227</v>
      </c>
      <c r="J69" s="56">
        <v>4934</v>
      </c>
      <c r="K69" s="56">
        <v>10590</v>
      </c>
      <c r="L69" s="56">
        <v>23909</v>
      </c>
      <c r="M69" s="56">
        <v>21036</v>
      </c>
      <c r="N69" s="56">
        <v>0</v>
      </c>
      <c r="O69" s="56">
        <v>14271</v>
      </c>
      <c r="P69" s="56">
        <v>15920</v>
      </c>
      <c r="Q69" s="56">
        <v>13445</v>
      </c>
      <c r="R69" s="56">
        <v>11838</v>
      </c>
      <c r="S69" s="56">
        <v>12941</v>
      </c>
      <c r="T69" s="56">
        <v>38097</v>
      </c>
      <c r="U69" s="56">
        <v>5052</v>
      </c>
      <c r="V69" s="65">
        <v>9572</v>
      </c>
      <c r="W69" s="56">
        <v>18135</v>
      </c>
      <c r="X69" s="56">
        <v>11553</v>
      </c>
      <c r="Y69" s="56">
        <v>31651</v>
      </c>
      <c r="Z69" s="56">
        <v>161697</v>
      </c>
      <c r="AA69" s="56">
        <v>12197</v>
      </c>
      <c r="AB69" s="56">
        <v>51699</v>
      </c>
      <c r="AC69" s="56">
        <v>14420</v>
      </c>
      <c r="AD69" s="56">
        <v>38683</v>
      </c>
      <c r="AE69" s="56">
        <v>6164</v>
      </c>
      <c r="AF69" s="56">
        <v>0</v>
      </c>
      <c r="AG69" s="56">
        <v>26841</v>
      </c>
      <c r="AH69" s="56">
        <v>21744</v>
      </c>
      <c r="AI69" s="56">
        <v>195944</v>
      </c>
      <c r="AJ69" s="56">
        <v>2266</v>
      </c>
      <c r="AK69" s="56">
        <v>6919</v>
      </c>
      <c r="AL69" s="56">
        <v>19753</v>
      </c>
      <c r="AM69" s="56">
        <v>44071</v>
      </c>
      <c r="AN69" s="56">
        <v>1096</v>
      </c>
      <c r="AO69" s="56">
        <v>996</v>
      </c>
      <c r="AP69" s="56">
        <v>571</v>
      </c>
      <c r="AQ69" s="56">
        <v>1185</v>
      </c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356">
        <f t="shared" si="0"/>
        <v>1793828</v>
      </c>
    </row>
    <row r="70" spans="1:64" ht="19.5">
      <c r="A70" s="55"/>
      <c r="B70" s="44" t="s">
        <v>122</v>
      </c>
      <c r="C70" s="60">
        <v>182760</v>
      </c>
      <c r="D70" s="61">
        <v>187</v>
      </c>
      <c r="E70" s="61">
        <v>79740</v>
      </c>
      <c r="F70" s="61">
        <v>208918</v>
      </c>
      <c r="G70" s="61">
        <v>137406</v>
      </c>
      <c r="H70" s="61">
        <v>486</v>
      </c>
      <c r="I70" s="61">
        <v>57659</v>
      </c>
      <c r="J70" s="61">
        <v>3922</v>
      </c>
      <c r="K70" s="61">
        <v>7454</v>
      </c>
      <c r="L70" s="61">
        <v>16579</v>
      </c>
      <c r="M70" s="61">
        <v>14494</v>
      </c>
      <c r="N70" s="61">
        <v>140</v>
      </c>
      <c r="O70" s="61">
        <v>11514</v>
      </c>
      <c r="P70" s="61">
        <v>10588</v>
      </c>
      <c r="Q70" s="61">
        <v>8650</v>
      </c>
      <c r="R70" s="61">
        <v>7604</v>
      </c>
      <c r="S70" s="61">
        <v>9741</v>
      </c>
      <c r="T70" s="61">
        <v>22844</v>
      </c>
      <c r="U70" s="61">
        <v>3069</v>
      </c>
      <c r="V70" s="61">
        <v>5672</v>
      </c>
      <c r="W70" s="61">
        <v>8142</v>
      </c>
      <c r="X70" s="61">
        <v>8109</v>
      </c>
      <c r="Y70" s="61">
        <v>18887</v>
      </c>
      <c r="Z70" s="61">
        <v>103366</v>
      </c>
      <c r="AA70" s="61">
        <v>8092</v>
      </c>
      <c r="AB70" s="61">
        <v>44409</v>
      </c>
      <c r="AC70" s="61">
        <v>8515</v>
      </c>
      <c r="AD70" s="61">
        <v>29838</v>
      </c>
      <c r="AE70" s="61">
        <v>4472</v>
      </c>
      <c r="AF70" s="61">
        <v>161</v>
      </c>
      <c r="AG70" s="61">
        <v>11429</v>
      </c>
      <c r="AH70" s="61">
        <v>17617</v>
      </c>
      <c r="AI70" s="61">
        <v>131711</v>
      </c>
      <c r="AJ70" s="61">
        <v>832</v>
      </c>
      <c r="AK70" s="61">
        <v>4238</v>
      </c>
      <c r="AL70" s="61">
        <v>15715</v>
      </c>
      <c r="AM70" s="61">
        <v>39848</v>
      </c>
      <c r="AN70" s="61">
        <v>870</v>
      </c>
      <c r="AO70" s="61">
        <v>462</v>
      </c>
      <c r="AP70" s="61">
        <v>431</v>
      </c>
      <c r="AQ70" s="61">
        <v>576</v>
      </c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356">
        <f t="shared" si="0"/>
        <v>1247147</v>
      </c>
      <c r="BL70" s="28"/>
    </row>
    <row r="71" spans="1:64" ht="19.5">
      <c r="A71" s="55"/>
      <c r="B71" s="54" t="s">
        <v>124</v>
      </c>
      <c r="C71" s="68">
        <v>50.381605064893854</v>
      </c>
      <c r="D71" s="56">
        <v>24315.61524064171</v>
      </c>
      <c r="E71" s="56">
        <v>44.814885879107095</v>
      </c>
      <c r="F71" s="56">
        <v>44.452172407355995</v>
      </c>
      <c r="G71" s="56">
        <v>44.144967439558677</v>
      </c>
      <c r="H71" s="56">
        <v>20072.157427983544</v>
      </c>
      <c r="I71" s="65">
        <v>33.669059452990865</v>
      </c>
      <c r="J71" s="56">
        <v>35.816675165731766</v>
      </c>
      <c r="K71" s="56">
        <v>36.623791118862357</v>
      </c>
      <c r="L71" s="56">
        <v>43.613169189939086</v>
      </c>
      <c r="M71" s="56">
        <v>37.224814819925484</v>
      </c>
      <c r="N71" s="56">
        <v>17302.055221428571</v>
      </c>
      <c r="O71" s="56">
        <v>41.739819697759245</v>
      </c>
      <c r="P71" s="56">
        <v>38.999905553456742</v>
      </c>
      <c r="Q71" s="56">
        <v>38.054084035838144</v>
      </c>
      <c r="R71" s="56">
        <v>40.998283798001054</v>
      </c>
      <c r="S71" s="56">
        <v>39.49870243301509</v>
      </c>
      <c r="T71" s="56">
        <v>51.524466940553317</v>
      </c>
      <c r="U71" s="56">
        <v>46.816454639947864</v>
      </c>
      <c r="V71" s="65">
        <v>37.115774166078978</v>
      </c>
      <c r="W71" s="56">
        <v>33.302150577253741</v>
      </c>
      <c r="X71" s="56">
        <v>44.336234935257124</v>
      </c>
      <c r="Y71" s="56">
        <v>44.465138458198766</v>
      </c>
      <c r="Z71" s="56">
        <v>36.876815375520188</v>
      </c>
      <c r="AA71" s="56">
        <v>42.189265305294263</v>
      </c>
      <c r="AB71" s="56">
        <v>20.386811614762774</v>
      </c>
      <c r="AC71" s="56">
        <v>39.562716090428651</v>
      </c>
      <c r="AD71" s="56">
        <v>42.805499032441851</v>
      </c>
      <c r="AE71" s="56">
        <v>39.705710735688726</v>
      </c>
      <c r="AF71" s="56">
        <v>4103.872360248447</v>
      </c>
      <c r="AG71" s="56">
        <v>32.406811969551143</v>
      </c>
      <c r="AH71" s="56">
        <v>41.224886189476081</v>
      </c>
      <c r="AI71" s="56">
        <v>46.740845869669194</v>
      </c>
      <c r="AJ71" s="56">
        <v>40.485935096153852</v>
      </c>
      <c r="AK71" s="56">
        <v>36.595542708824915</v>
      </c>
      <c r="AL71" s="56">
        <v>37.095699650015909</v>
      </c>
      <c r="AM71" s="56">
        <v>35.879040353342702</v>
      </c>
      <c r="AN71" s="56">
        <v>55.019326436781604</v>
      </c>
      <c r="AO71" s="56">
        <v>49.079891774891777</v>
      </c>
      <c r="AP71" s="56">
        <v>66.418283062645003</v>
      </c>
      <c r="AQ71" s="56">
        <v>77.85739930555556</v>
      </c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356">
        <f>SUM(C71:AQ71)</f>
        <v>67361.622886647048</v>
      </c>
    </row>
    <row r="72" spans="1:64" ht="19.5">
      <c r="B72" s="54" t="s">
        <v>131</v>
      </c>
      <c r="C72" s="68">
        <v>890</v>
      </c>
      <c r="D72" s="56">
        <v>24</v>
      </c>
      <c r="E72" s="56">
        <v>282</v>
      </c>
      <c r="F72" s="56">
        <v>493</v>
      </c>
      <c r="G72" s="56">
        <v>569</v>
      </c>
      <c r="H72" s="56">
        <v>81</v>
      </c>
      <c r="I72" s="65">
        <v>333</v>
      </c>
      <c r="J72" s="56">
        <v>30</v>
      </c>
      <c r="K72" s="56">
        <v>55</v>
      </c>
      <c r="L72" s="56">
        <v>115</v>
      </c>
      <c r="M72" s="56">
        <v>92</v>
      </c>
      <c r="N72" s="56">
        <v>23</v>
      </c>
      <c r="O72" s="56">
        <v>68</v>
      </c>
      <c r="P72" s="56">
        <v>84</v>
      </c>
      <c r="Q72" s="56">
        <v>93</v>
      </c>
      <c r="R72" s="56">
        <v>70</v>
      </c>
      <c r="S72" s="56">
        <v>93</v>
      </c>
      <c r="T72" s="56">
        <v>173</v>
      </c>
      <c r="U72" s="56">
        <v>37</v>
      </c>
      <c r="V72" s="65">
        <v>62</v>
      </c>
      <c r="W72" s="56">
        <v>106</v>
      </c>
      <c r="X72" s="56">
        <v>76</v>
      </c>
      <c r="Y72" s="56">
        <v>176</v>
      </c>
      <c r="Z72" s="56">
        <v>521</v>
      </c>
      <c r="AA72" s="56">
        <v>56</v>
      </c>
      <c r="AB72" s="56">
        <v>148</v>
      </c>
      <c r="AC72" s="56">
        <v>95</v>
      </c>
      <c r="AD72" s="56">
        <v>159</v>
      </c>
      <c r="AE72" s="56">
        <v>35</v>
      </c>
      <c r="AF72" s="56">
        <v>8</v>
      </c>
      <c r="AG72" s="56">
        <v>115</v>
      </c>
      <c r="AH72" s="56">
        <v>127</v>
      </c>
      <c r="AI72" s="56">
        <v>911</v>
      </c>
      <c r="AJ72" s="56">
        <v>14</v>
      </c>
      <c r="AK72" s="56">
        <v>49</v>
      </c>
      <c r="AL72" s="56">
        <v>122</v>
      </c>
      <c r="AM72" s="56">
        <v>173</v>
      </c>
      <c r="AN72" s="56">
        <v>14</v>
      </c>
      <c r="AO72" s="56">
        <v>25</v>
      </c>
      <c r="AP72" s="56">
        <v>16</v>
      </c>
      <c r="AQ72" s="56">
        <v>18</v>
      </c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356">
        <f>SUM(C72:AQ72)</f>
        <v>6631</v>
      </c>
    </row>
    <row r="73" spans="1:64" ht="16.5">
      <c r="B73" s="52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356">
        <f>SUM(C73:AQ73)</f>
        <v>0</v>
      </c>
    </row>
    <row r="74" spans="1:64" ht="16.5">
      <c r="A74" s="359"/>
      <c r="B74" s="359" t="s">
        <v>54</v>
      </c>
      <c r="C74" s="360">
        <v>50.234174390909025</v>
      </c>
      <c r="D74" s="361">
        <v>19.6618118245391</v>
      </c>
      <c r="E74" s="361">
        <v>59.116251298832211</v>
      </c>
      <c r="F74" s="361">
        <v>55.435978055136118</v>
      </c>
      <c r="G74" s="361">
        <v>63.862580900232977</v>
      </c>
      <c r="H74" s="361">
        <v>40.021633004875873</v>
      </c>
      <c r="I74" s="359">
        <v>30.082986649999999</v>
      </c>
      <c r="J74" s="361">
        <v>14.42</v>
      </c>
      <c r="K74" s="359">
        <v>21.98237832192552</v>
      </c>
      <c r="L74" s="361">
        <v>83.111040119999998</v>
      </c>
      <c r="M74" s="361">
        <v>36.315204829968842</v>
      </c>
      <c r="N74" s="361">
        <v>16.541446789087523</v>
      </c>
      <c r="O74" s="361">
        <v>158.96847412</v>
      </c>
      <c r="P74" s="361">
        <v>33.76</v>
      </c>
      <c r="Q74" s="361">
        <v>40.491105899999987</v>
      </c>
      <c r="R74" s="361">
        <v>41.792850000000008</v>
      </c>
      <c r="S74" s="361">
        <v>48.972008400000014</v>
      </c>
      <c r="T74" s="361">
        <v>37.423268359504121</v>
      </c>
      <c r="U74" s="361">
        <v>3.5077699999999998</v>
      </c>
      <c r="V74" s="362">
        <v>5.1760987264462841</v>
      </c>
      <c r="W74" s="361">
        <v>36.941099999999977</v>
      </c>
      <c r="X74" s="361">
        <v>10.13072142857143</v>
      </c>
      <c r="Y74" s="361">
        <v>44.513573626482241</v>
      </c>
      <c r="Z74" s="361">
        <v>89.432972651924501</v>
      </c>
      <c r="AA74" s="361">
        <v>26.333857814963789</v>
      </c>
      <c r="AB74" s="361">
        <v>164.47028321428579</v>
      </c>
      <c r="AC74" s="361">
        <v>40.816348944805178</v>
      </c>
      <c r="AD74" s="361">
        <v>39.002927323994186</v>
      </c>
      <c r="AE74" s="361">
        <v>44.742738155515376</v>
      </c>
      <c r="AF74" s="361">
        <v>17.622820865151517</v>
      </c>
      <c r="AG74" s="361">
        <v>36.289837928571423</v>
      </c>
      <c r="AH74" s="361">
        <v>38.980981818181817</v>
      </c>
      <c r="AI74" s="361">
        <v>28.697483721255622</v>
      </c>
      <c r="AJ74" s="361">
        <v>-11.542370285714291</v>
      </c>
      <c r="AK74" s="361">
        <v>3.797987012987015</v>
      </c>
      <c r="AL74" s="361">
        <v>17.486028571428569</v>
      </c>
      <c r="AM74" s="361">
        <v>31.109821428571426</v>
      </c>
      <c r="AN74" s="361">
        <v>-16.418576000000005</v>
      </c>
      <c r="AO74" s="361">
        <v>-25.644411764705882</v>
      </c>
      <c r="AP74" s="361">
        <v>-1.9681224489795928</v>
      </c>
      <c r="AQ74" s="361">
        <v>-4.0671760476190482</v>
      </c>
      <c r="AR74" s="361"/>
      <c r="AS74" s="361"/>
      <c r="AT74" s="361"/>
      <c r="AU74" s="361"/>
      <c r="AV74" s="361"/>
      <c r="AW74" s="361"/>
      <c r="AX74" s="361"/>
      <c r="AY74" s="361"/>
      <c r="AZ74" s="361"/>
      <c r="BA74" s="361"/>
      <c r="BB74" s="361"/>
      <c r="BC74" s="361"/>
      <c r="BD74" s="361"/>
      <c r="BE74" s="361"/>
      <c r="BF74" s="361"/>
      <c r="BG74" s="361"/>
      <c r="BH74" s="361"/>
      <c r="BI74" s="361"/>
      <c r="BJ74" s="361"/>
      <c r="BK74" s="356">
        <f>SUM(C74:AQ74)</f>
        <v>1471.6058896511283</v>
      </c>
    </row>
    <row r="75" spans="1:64" ht="15">
      <c r="A75" s="22" t="s">
        <v>602</v>
      </c>
      <c r="B75" s="52"/>
    </row>
    <row r="76" spans="1:64">
      <c r="B76" s="283" t="s">
        <v>603</v>
      </c>
    </row>
    <row r="77" spans="1:64">
      <c r="B77" s="283" t="s">
        <v>604</v>
      </c>
      <c r="F77" s="28"/>
      <c r="G77" s="28"/>
      <c r="H77" s="28"/>
      <c r="R77" s="28"/>
      <c r="S77" s="28"/>
      <c r="T77" s="28"/>
      <c r="U77" s="28"/>
      <c r="V77" s="28"/>
      <c r="W77" s="28"/>
    </row>
    <row r="78" spans="1:64" ht="15">
      <c r="A78" s="22" t="s">
        <v>605</v>
      </c>
      <c r="B78" s="52"/>
    </row>
    <row r="79" spans="1:64">
      <c r="B79" s="22" t="s">
        <v>606</v>
      </c>
    </row>
    <row r="80" spans="1:64">
      <c r="B80" s="283" t="s">
        <v>607</v>
      </c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>
        <f>BK53/BK6*100</f>
        <v>38.439107542390992</v>
      </c>
    </row>
    <row r="82" spans="1:2">
      <c r="A82" s="22" t="s">
        <v>608</v>
      </c>
    </row>
    <row r="83" spans="1:2">
      <c r="B83" s="22" t="s">
        <v>609</v>
      </c>
    </row>
    <row r="84" spans="1:2">
      <c r="B84" s="22" t="s">
        <v>610</v>
      </c>
    </row>
    <row r="85" spans="1:2">
      <c r="B85" s="22" t="s">
        <v>611</v>
      </c>
    </row>
    <row r="86" spans="1:2">
      <c r="B86" s="22" t="s">
        <v>612</v>
      </c>
    </row>
    <row r="87" spans="1:2">
      <c r="B87" s="22" t="s">
        <v>613</v>
      </c>
    </row>
    <row r="90" spans="1:2">
      <c r="A90" s="22" t="s">
        <v>614</v>
      </c>
    </row>
    <row r="91" spans="1:2">
      <c r="B91" s="22" t="s">
        <v>615</v>
      </c>
    </row>
    <row r="92" spans="1:2">
      <c r="B92" s="22" t="s">
        <v>616</v>
      </c>
    </row>
    <row r="93" spans="1:2">
      <c r="B93" s="22" t="s">
        <v>617</v>
      </c>
    </row>
    <row r="95" spans="1:2">
      <c r="A95" s="22" t="s">
        <v>618</v>
      </c>
    </row>
    <row r="96" spans="1:2">
      <c r="B96" s="22" t="s">
        <v>619</v>
      </c>
    </row>
    <row r="97" spans="2:2">
      <c r="B97" s="22" t="s">
        <v>620</v>
      </c>
    </row>
    <row r="119" spans="3:42">
      <c r="C119" s="21">
        <v>8000665.9782100003</v>
      </c>
      <c r="D119" s="30">
        <v>4280941.05</v>
      </c>
      <c r="E119" s="30">
        <v>3243017</v>
      </c>
      <c r="F119" s="30">
        <v>8622297.2109999992</v>
      </c>
      <c r="G119" s="30">
        <v>5534886.8660000004</v>
      </c>
      <c r="H119" s="30">
        <v>8593301.0299999993</v>
      </c>
      <c r="I119" s="22">
        <v>1731410.8530000004</v>
      </c>
      <c r="J119" s="30">
        <v>137423</v>
      </c>
      <c r="K119" s="22">
        <v>233141.85500000001</v>
      </c>
      <c r="L119" s="30">
        <v>656719.76600000006</v>
      </c>
      <c r="M119" s="30">
        <v>539405.0610000001</v>
      </c>
      <c r="N119" s="30">
        <v>2331618.7060000002</v>
      </c>
      <c r="O119" s="30">
        <v>418458.58</v>
      </c>
      <c r="P119" s="30">
        <v>392857.00300000008</v>
      </c>
      <c r="Q119" s="30">
        <v>270172.71580000001</v>
      </c>
      <c r="R119" s="30">
        <v>277614.53000000003</v>
      </c>
      <c r="S119" s="30">
        <v>386515.02199999994</v>
      </c>
      <c r="T119" s="30">
        <v>1004955.8369099998</v>
      </c>
      <c r="U119" s="30">
        <v>130538.08</v>
      </c>
      <c r="V119" s="38">
        <v>195823.86299999998</v>
      </c>
      <c r="W119" s="30">
        <v>271146.11300000001</v>
      </c>
      <c r="X119" s="30">
        <v>313436.15000000002</v>
      </c>
      <c r="Y119" s="30">
        <v>735193.77205000003</v>
      </c>
      <c r="Z119" s="30">
        <v>3220023.5290000001</v>
      </c>
      <c r="AA119" s="30">
        <v>327864.75196999992</v>
      </c>
      <c r="AB119" s="30">
        <v>816285.21500000032</v>
      </c>
      <c r="AC119" s="30">
        <v>303426.17819000001</v>
      </c>
      <c r="AD119" s="30">
        <v>1238699.51982</v>
      </c>
      <c r="AE119" s="30">
        <v>140312.92500000002</v>
      </c>
      <c r="AF119" s="30">
        <v>580298.68000000005</v>
      </c>
      <c r="AG119" s="30">
        <v>332856.12199999997</v>
      </c>
      <c r="AH119" s="30">
        <v>620800.1</v>
      </c>
      <c r="AI119" s="30">
        <v>5767793.3200000003</v>
      </c>
      <c r="AJ119" s="30">
        <v>87617.55</v>
      </c>
      <c r="AK119" s="30">
        <v>471148.92099999997</v>
      </c>
      <c r="AL119" s="30">
        <v>1341730</v>
      </c>
      <c r="AM119" s="30">
        <v>17350.874</v>
      </c>
      <c r="AN119" s="30">
        <v>5905.83</v>
      </c>
      <c r="AO119" s="30">
        <v>21048.67</v>
      </c>
    </row>
    <row r="120" spans="3:42">
      <c r="C120" s="21">
        <v>-2.7900002896785736E-3</v>
      </c>
      <c r="D120" s="30">
        <v>0</v>
      </c>
      <c r="E120" s="30">
        <v>1</v>
      </c>
      <c r="F120" s="30">
        <v>0</v>
      </c>
      <c r="G120" s="30">
        <v>9.9999923259019852E-4</v>
      </c>
      <c r="H120" s="30">
        <v>0</v>
      </c>
      <c r="I120" s="22">
        <v>0</v>
      </c>
      <c r="J120" s="30">
        <v>0</v>
      </c>
      <c r="K120" s="22">
        <v>0</v>
      </c>
      <c r="L120" s="30">
        <v>0</v>
      </c>
      <c r="M120" s="30">
        <v>-4.999999888241291E-3</v>
      </c>
      <c r="N120" s="30">
        <v>1.999999862164259E-3</v>
      </c>
      <c r="O120" s="30">
        <v>1.2000000046100467E-2</v>
      </c>
      <c r="P120" s="30">
        <v>-3.000000084284693E-3</v>
      </c>
      <c r="Q120" s="30">
        <v>0</v>
      </c>
      <c r="R120" s="30">
        <v>1.0000000067520887E-2</v>
      </c>
      <c r="S120" s="30">
        <v>-3.6499999114312232E-3</v>
      </c>
      <c r="T120" s="30">
        <v>-159.17381999979261</v>
      </c>
      <c r="U120" s="30">
        <v>-1.0000000009313226E-2</v>
      </c>
      <c r="V120" s="38">
        <v>2.9900000372435898E-3</v>
      </c>
      <c r="W120" s="30">
        <v>-3.9999999571591616E-3</v>
      </c>
      <c r="X120" s="30">
        <v>2.2370000078808516E-2</v>
      </c>
      <c r="Y120" s="30">
        <v>-1.8400001572445035E-3</v>
      </c>
      <c r="Z120" s="30">
        <v>1.1060205288231373E-3</v>
      </c>
      <c r="AA120" s="30">
        <v>4.1500001098029315E-3</v>
      </c>
      <c r="AB120" s="30">
        <v>0</v>
      </c>
      <c r="AC120" s="30">
        <v>-3.0000000260770321E-3</v>
      </c>
      <c r="AD120" s="30">
        <v>-2.9100000392645597E-3</v>
      </c>
      <c r="AE120" s="30">
        <v>1.1999998241662979E-4</v>
      </c>
      <c r="AF120" s="30">
        <v>3.1200000084936619E-3</v>
      </c>
      <c r="AG120" s="30">
        <v>0</v>
      </c>
      <c r="AH120" s="30">
        <v>0</v>
      </c>
      <c r="AI120" s="30">
        <v>-2.3999996483325958E-3</v>
      </c>
      <c r="AJ120" s="30">
        <v>0</v>
      </c>
      <c r="AK120" s="30">
        <v>-9.9999998928979039E-4</v>
      </c>
      <c r="AL120" s="30">
        <v>0</v>
      </c>
      <c r="AM120" s="30">
        <v>-4.0000000008149073E-3</v>
      </c>
      <c r="AN120" s="30">
        <v>0</v>
      </c>
      <c r="AO120" s="30">
        <v>-0.66999999999825377</v>
      </c>
      <c r="AP120" s="30">
        <v>0</v>
      </c>
    </row>
  </sheetData>
  <phoneticPr fontId="0" type="noConversion"/>
  <conditionalFormatting sqref="C28:BJ29">
    <cfRule type="cellIs" dxfId="40" priority="3" stopIfTrue="1" operator="greaterThan">
      <formula>90</formula>
    </cfRule>
  </conditionalFormatting>
  <conditionalFormatting sqref="C18:BJ18">
    <cfRule type="cellIs" dxfId="39" priority="4" stopIfTrue="1" operator="greaterThan">
      <formula>30</formula>
    </cfRule>
  </conditionalFormatting>
  <conditionalFormatting sqref="D53:BJ53">
    <cfRule type="cellIs" dxfId="38" priority="5" stopIfTrue="1" operator="lessThan">
      <formula>0</formula>
    </cfRule>
  </conditionalFormatting>
  <conditionalFormatting sqref="A30 C30:BJ30">
    <cfRule type="cellIs" dxfId="37" priority="6" stopIfTrue="1" operator="greaterThan">
      <formula>5</formula>
    </cfRule>
  </conditionalFormatting>
  <conditionalFormatting sqref="C19:BJ19">
    <cfRule type="cellIs" dxfId="36" priority="7" stopIfTrue="1" operator="greaterThan">
      <formula>0.333333</formula>
    </cfRule>
  </conditionalFormatting>
  <conditionalFormatting sqref="C24:BJ24">
    <cfRule type="cellIs" dxfId="35" priority="8" stopIfTrue="1" operator="greaterThan">
      <formula>25</formula>
    </cfRule>
  </conditionalFormatting>
  <conditionalFormatting sqref="D49:BJ49">
    <cfRule type="cellIs" dxfId="34" priority="9" stopIfTrue="1" operator="lessThan">
      <formula>25</formula>
    </cfRule>
  </conditionalFormatting>
  <conditionalFormatting sqref="C11:BJ11">
    <cfRule type="cellIs" dxfId="33" priority="10" stopIfTrue="1" operator="lessThan">
      <formula>4</formula>
    </cfRule>
  </conditionalFormatting>
  <conditionalFormatting sqref="C12:BJ12">
    <cfRule type="cellIs" dxfId="32" priority="11" stopIfTrue="1" operator="lessThan">
      <formula>8</formula>
    </cfRule>
  </conditionalFormatting>
  <conditionalFormatting sqref="C37:BJ37">
    <cfRule type="cellIs" dxfId="31" priority="12" stopIfTrue="1" operator="lessThan">
      <formula>0.5</formula>
    </cfRule>
  </conditionalFormatting>
  <conditionalFormatting sqref="C39:BJ39 BL39">
    <cfRule type="cellIs" dxfId="30" priority="13" stopIfTrue="1" operator="lessThan">
      <formula>2.5</formula>
    </cfRule>
  </conditionalFormatting>
  <conditionalFormatting sqref="C49">
    <cfRule type="cellIs" dxfId="29" priority="2" stopIfTrue="1" operator="lessThan">
      <formula>25</formula>
    </cfRule>
  </conditionalFormatting>
  <conditionalFormatting sqref="BK11:BK13">
    <cfRule type="cellIs" dxfId="28" priority="1" stopIfTrue="1" operator="lessThan">
      <formula>4</formula>
    </cfRule>
  </conditionalFormatting>
  <pageMargins left="0.2" right="0.21" top="0.14000000000000001" bottom="0.17" header="0.17" footer="0.17"/>
  <pageSetup paperSize="9" scale="50" orientation="landscape" r:id="rId1"/>
  <headerFooter alignWithMargins="0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3:BB17"/>
  <sheetViews>
    <sheetView workbookViewId="0">
      <pane xSplit="1" ySplit="8" topLeftCell="AX15" activePane="bottomRight" state="frozen"/>
      <selection pane="topRight" activeCell="B1" sqref="B1"/>
      <selection pane="bottomLeft" activeCell="A9" sqref="A9"/>
      <selection pane="bottomRight" activeCell="AZ13" sqref="AZ13"/>
    </sheetView>
  </sheetViews>
  <sheetFormatPr defaultRowHeight="12.75"/>
  <cols>
    <col min="1" max="1" width="36.42578125" bestFit="1" customWidth="1"/>
    <col min="2" max="2" width="11.42578125" customWidth="1"/>
    <col min="3" max="3" width="11.7109375" customWidth="1"/>
    <col min="4" max="4" width="10.42578125" customWidth="1"/>
    <col min="5" max="5" width="11.42578125" customWidth="1"/>
    <col min="6" max="6" width="13.42578125" customWidth="1"/>
    <col min="7" max="7" width="12" customWidth="1"/>
    <col min="8" max="8" width="10.42578125" customWidth="1"/>
    <col min="9" max="9" width="10.140625" customWidth="1"/>
    <col min="10" max="10" width="10.5703125" customWidth="1"/>
    <col min="11" max="11" width="10.28515625" customWidth="1"/>
    <col min="12" max="12" width="10.7109375" customWidth="1"/>
    <col min="13" max="13" width="10.42578125" bestFit="1" customWidth="1"/>
    <col min="14" max="14" width="9.7109375" customWidth="1"/>
    <col min="15" max="15" width="9.85546875" customWidth="1"/>
    <col min="16" max="16" width="10.7109375" customWidth="1"/>
    <col min="17" max="17" width="10.28515625" customWidth="1"/>
    <col min="18" max="18" width="10" customWidth="1"/>
    <col min="19" max="19" width="12" bestFit="1" customWidth="1"/>
    <col min="20" max="20" width="10.28515625" customWidth="1"/>
    <col min="21" max="21" width="10" customWidth="1"/>
    <col min="22" max="22" width="10.42578125" customWidth="1"/>
    <col min="23" max="23" width="11.140625" customWidth="1"/>
    <col min="24" max="24" width="10.28515625" customWidth="1"/>
    <col min="25" max="25" width="10.85546875" customWidth="1"/>
    <col min="26" max="26" width="9.42578125" customWidth="1"/>
    <col min="27" max="27" width="11.28515625" customWidth="1"/>
    <col min="28" max="28" width="10.28515625" customWidth="1"/>
    <col min="29" max="29" width="10.7109375" customWidth="1"/>
    <col min="30" max="30" width="10.140625" customWidth="1"/>
    <col min="31" max="31" width="9.7109375" customWidth="1"/>
    <col min="32" max="32" width="10.28515625" customWidth="1"/>
    <col min="33" max="33" width="10.7109375" customWidth="1"/>
    <col min="34" max="34" width="10.42578125" bestFit="1" customWidth="1"/>
    <col min="35" max="35" width="10.42578125" customWidth="1"/>
    <col min="36" max="36" width="10" customWidth="1"/>
    <col min="37" max="37" width="11.140625" customWidth="1"/>
    <col min="38" max="38" width="12.7109375" bestFit="1" customWidth="1"/>
    <col min="39" max="39" width="10.28515625" customWidth="1"/>
    <col min="40" max="40" width="9.28515625" customWidth="1"/>
    <col min="41" max="41" width="9.7109375" customWidth="1"/>
    <col min="42" max="42" width="11.28515625" customWidth="1"/>
    <col min="44" max="44" width="9.7109375" customWidth="1"/>
    <col min="45" max="45" width="10" customWidth="1"/>
    <col min="46" max="46" width="10.85546875" customWidth="1"/>
    <col min="48" max="48" width="9.7109375" customWidth="1"/>
    <col min="50" max="50" width="9.85546875" customWidth="1"/>
    <col min="51" max="54" width="8.85546875" customWidth="1"/>
  </cols>
  <sheetData>
    <row r="3" spans="1:54" ht="19.5" customHeight="1">
      <c r="B3" s="273">
        <v>1</v>
      </c>
      <c r="C3" s="273">
        <v>2</v>
      </c>
      <c r="D3" s="273">
        <v>3</v>
      </c>
      <c r="E3" s="273">
        <v>4</v>
      </c>
      <c r="F3" s="273">
        <v>5</v>
      </c>
      <c r="G3" s="273">
        <v>6</v>
      </c>
      <c r="H3" s="273">
        <v>7</v>
      </c>
      <c r="I3" s="273">
        <v>8</v>
      </c>
      <c r="J3" s="273">
        <v>9</v>
      </c>
      <c r="K3" s="273">
        <v>10</v>
      </c>
      <c r="L3" s="273">
        <v>11</v>
      </c>
      <c r="M3" s="273">
        <v>12</v>
      </c>
      <c r="N3" s="273">
        <v>13</v>
      </c>
      <c r="O3" s="273">
        <v>14</v>
      </c>
      <c r="P3" s="273">
        <v>15</v>
      </c>
      <c r="Q3" s="273">
        <v>16</v>
      </c>
      <c r="R3" s="273">
        <v>17</v>
      </c>
      <c r="S3" s="273">
        <v>18</v>
      </c>
      <c r="T3" s="273">
        <v>19</v>
      </c>
      <c r="U3" s="273">
        <v>20</v>
      </c>
      <c r="V3" s="273">
        <v>21</v>
      </c>
      <c r="W3" s="273">
        <v>22</v>
      </c>
      <c r="X3" s="273">
        <v>23</v>
      </c>
      <c r="Y3" s="273">
        <v>24</v>
      </c>
      <c r="Z3" s="273">
        <v>25</v>
      </c>
      <c r="AA3" s="273">
        <v>26</v>
      </c>
      <c r="AB3" s="273">
        <v>27</v>
      </c>
      <c r="AC3" s="273">
        <v>28</v>
      </c>
      <c r="AD3" s="273">
        <v>29</v>
      </c>
      <c r="AE3" s="273">
        <v>30</v>
      </c>
      <c r="AF3" s="273">
        <v>31</v>
      </c>
      <c r="AG3" s="273">
        <v>32</v>
      </c>
      <c r="AH3" s="273">
        <v>33</v>
      </c>
      <c r="AI3" s="273">
        <v>34</v>
      </c>
      <c r="AJ3" s="273">
        <v>35</v>
      </c>
      <c r="AK3" s="273">
        <v>36</v>
      </c>
      <c r="AL3" s="273">
        <v>37</v>
      </c>
      <c r="AM3" s="273">
        <v>38</v>
      </c>
      <c r="AN3" s="273">
        <v>39</v>
      </c>
      <c r="AO3" s="273">
        <v>40</v>
      </c>
      <c r="AP3" s="273">
        <v>41</v>
      </c>
      <c r="AQ3" s="273">
        <v>42</v>
      </c>
      <c r="AR3" s="273">
        <v>43</v>
      </c>
      <c r="AS3" s="273">
        <v>44</v>
      </c>
      <c r="AT3" s="273">
        <v>45</v>
      </c>
      <c r="AU3" s="273">
        <v>46</v>
      </c>
      <c r="AV3" s="273">
        <v>47</v>
      </c>
      <c r="AW3" s="273">
        <v>48</v>
      </c>
      <c r="AX3" s="273">
        <v>49</v>
      </c>
      <c r="AY3" s="273">
        <v>50</v>
      </c>
      <c r="AZ3" s="273"/>
      <c r="BA3" s="273"/>
      <c r="BB3" s="273"/>
    </row>
    <row r="4" spans="1:54" hidden="1"/>
    <row r="5" spans="1:54" hidden="1"/>
    <row r="6" spans="1:54" hidden="1">
      <c r="B6" s="81">
        <v>1</v>
      </c>
      <c r="C6" s="81">
        <v>2</v>
      </c>
      <c r="D6" s="81">
        <v>3</v>
      </c>
      <c r="E6" s="81">
        <v>4</v>
      </c>
      <c r="F6" s="81">
        <v>5</v>
      </c>
      <c r="G6" s="81">
        <v>6</v>
      </c>
      <c r="H6" s="81">
        <v>7</v>
      </c>
      <c r="I6" s="81">
        <v>8</v>
      </c>
      <c r="J6" s="81">
        <v>9</v>
      </c>
      <c r="K6" s="81">
        <v>10</v>
      </c>
      <c r="L6" s="81">
        <v>11</v>
      </c>
      <c r="M6" s="81">
        <v>12</v>
      </c>
      <c r="N6" s="81">
        <v>13</v>
      </c>
      <c r="O6" s="81">
        <v>14</v>
      </c>
      <c r="P6" s="81">
        <v>15</v>
      </c>
      <c r="Q6" s="81">
        <v>16</v>
      </c>
      <c r="R6" s="81">
        <v>17</v>
      </c>
      <c r="S6" s="81">
        <v>18</v>
      </c>
      <c r="T6" s="81">
        <v>19</v>
      </c>
      <c r="U6" s="81">
        <v>20</v>
      </c>
      <c r="V6" s="81">
        <v>21</v>
      </c>
      <c r="W6" s="81">
        <v>22</v>
      </c>
      <c r="X6" s="81">
        <v>23</v>
      </c>
      <c r="Y6" s="81">
        <v>24</v>
      </c>
      <c r="Z6" s="81">
        <v>25</v>
      </c>
      <c r="AA6" s="81">
        <v>26</v>
      </c>
      <c r="AB6" s="81">
        <v>27</v>
      </c>
      <c r="AC6" s="81">
        <v>28</v>
      </c>
      <c r="AD6" s="81">
        <v>29</v>
      </c>
      <c r="AE6" s="81">
        <v>30</v>
      </c>
      <c r="AF6" s="81">
        <v>31</v>
      </c>
      <c r="AG6" s="81">
        <v>32</v>
      </c>
      <c r="AH6" s="81">
        <v>33</v>
      </c>
      <c r="AI6" s="81">
        <v>34</v>
      </c>
      <c r="AJ6" s="81">
        <v>35</v>
      </c>
      <c r="AK6" s="81">
        <v>36</v>
      </c>
      <c r="AL6" s="81">
        <v>37</v>
      </c>
      <c r="AM6" s="81">
        <v>38</v>
      </c>
      <c r="AN6" s="81">
        <v>39</v>
      </c>
      <c r="AO6" s="81">
        <v>40</v>
      </c>
      <c r="AP6" s="81">
        <v>41</v>
      </c>
      <c r="AQ6" s="81">
        <v>42</v>
      </c>
      <c r="AR6" s="81">
        <v>43</v>
      </c>
      <c r="AS6" s="81">
        <v>44</v>
      </c>
      <c r="AT6" s="81">
        <v>45</v>
      </c>
      <c r="AU6" s="81">
        <v>46</v>
      </c>
      <c r="AV6" s="81">
        <v>47</v>
      </c>
      <c r="AW6" s="81">
        <v>48</v>
      </c>
      <c r="AX6" s="81">
        <v>49</v>
      </c>
      <c r="AY6" s="81">
        <v>50</v>
      </c>
      <c r="AZ6" s="81"/>
      <c r="BA6" s="81"/>
      <c r="BB6" s="81"/>
    </row>
    <row r="7" spans="1:54" ht="25.5" customHeight="1">
      <c r="A7" s="732"/>
      <c r="B7" s="724" t="str">
        <f>+'2074 Asar'!C5</f>
        <v>1. Nirdhan</v>
      </c>
      <c r="C7" s="724" t="str">
        <f>+'2074 Asar'!D5</f>
        <v>2. RMDC</v>
      </c>
      <c r="D7" s="724" t="str">
        <f>+'2074 Asar'!E5</f>
        <v xml:space="preserve">3. Deprosc </v>
      </c>
      <c r="E7" s="724" t="str">
        <f>+'2074 Asar'!F5</f>
        <v xml:space="preserve">4. Chhimek </v>
      </c>
      <c r="F7" s="724" t="str">
        <f>+'2074 Asar'!G5</f>
        <v>5. Swabalamban</v>
      </c>
      <c r="G7" s="724" t="str">
        <f>+'2074 Asar'!H5</f>
        <v xml:space="preserve">6 Sana Kisan </v>
      </c>
      <c r="H7" s="724" t="str">
        <f>+'2074 Asar'!I5</f>
        <v xml:space="preserve">7. Nerude </v>
      </c>
      <c r="I7" s="724" t="str">
        <f>+'2074 Asar'!J5</f>
        <v xml:space="preserve">8. Naya Nepal </v>
      </c>
      <c r="J7" s="724" t="str">
        <f>+'2074 Asar'!K5</f>
        <v>9. Mithila</v>
      </c>
      <c r="K7" s="724" t="str">
        <f>+'2074 Asar'!L5</f>
        <v>10. Summit</v>
      </c>
      <c r="L7" s="724" t="str">
        <f>+'2074 Asar'!M5</f>
        <v>11. Swarojgar</v>
      </c>
      <c r="M7" s="724" t="str">
        <f>+'2074 Asar'!N5</f>
        <v>12. First</v>
      </c>
      <c r="N7" s="724" t="str">
        <f>+'2074 Asar'!O5</f>
        <v>13. Nagbeli</v>
      </c>
      <c r="O7" s="724" t="str">
        <f>+'2074 Asar'!P5</f>
        <v>14. Kalika</v>
      </c>
      <c r="P7" s="724" t="str">
        <f>+'2074 Asar'!Q5</f>
        <v xml:space="preserve">15. Mirmire      </v>
      </c>
      <c r="Q7" s="724" t="str">
        <f>+'2074 Asar'!R5</f>
        <v xml:space="preserve">16. Jana Utthan </v>
      </c>
      <c r="R7" s="724" t="str">
        <f>+'2074 Asar'!S5</f>
        <v>17. Womi</v>
      </c>
      <c r="S7" s="724" t="str">
        <f>+'2074 Asar'!T5</f>
        <v xml:space="preserve">18. Laxmi </v>
      </c>
      <c r="T7" s="724" t="str">
        <f>+'2074 Asar'!U5</f>
        <v>19. ILFCOM</v>
      </c>
      <c r="U7" s="724" t="str">
        <f>+'2074 Asar'!V5</f>
        <v>20. Mahila Sahayatra</v>
      </c>
      <c r="V7" s="724" t="str">
        <f>+'2074 Asar'!W5</f>
        <v xml:space="preserve">21. Kishan </v>
      </c>
      <c r="W7" s="724" t="str">
        <f>+'2074 Asar'!X5</f>
        <v xml:space="preserve">22. Vijaya </v>
      </c>
      <c r="X7" s="724" t="str">
        <f>+'2074 Asar'!Y5</f>
        <v>23. NMB MF</v>
      </c>
      <c r="Y7" s="724" t="str">
        <f>+'2074 Asar'!Z5</f>
        <v xml:space="preserve">24. Forward </v>
      </c>
      <c r="Z7" s="724" t="str">
        <f>+'2074 Asar'!AA5</f>
        <v>25. Reliable MF</v>
      </c>
      <c r="AA7" s="724" t="str">
        <f>+'2074 Asar'!AB5</f>
        <v xml:space="preserve">26. Mahuli Community </v>
      </c>
      <c r="AB7" s="724" t="str">
        <f>+'2074 Asar'!AC5</f>
        <v>27. Suryodaya</v>
      </c>
      <c r="AC7" s="724" t="str">
        <f>+'2074 Asar'!AD5</f>
        <v>28. Mero</v>
      </c>
      <c r="AD7" s="724" t="str">
        <f>+'2074 Asar'!AE5</f>
        <v>29. Samata</v>
      </c>
      <c r="AE7" s="724" t="str">
        <f>+'2074 Asar'!AF5</f>
        <v>30. RSDC</v>
      </c>
      <c r="AF7" s="724" t="str">
        <f>+'2074 Asar'!AG5</f>
        <v>31. Samudayik</v>
      </c>
      <c r="AG7" s="724" t="str">
        <f>+'2074 Asar'!AH5</f>
        <v>32. National</v>
      </c>
      <c r="AH7" s="724" t="str">
        <f>+'2074 Asar'!AI5</f>
        <v>33.Nepal Grameen Bikas Bank</v>
      </c>
      <c r="AI7" s="724" t="str">
        <f>+'2074 Asar'!AJ5</f>
        <v>34. Nepal Sewa MF</v>
      </c>
      <c r="AJ7" s="724" t="str">
        <f>+'2074 Asar'!AK5</f>
        <v>35. Unnati MF</v>
      </c>
      <c r="AK7" s="724" t="str">
        <f>+'2074 Asar'!AL5</f>
        <v>36. Swedeshi MF</v>
      </c>
      <c r="AL7" s="724" t="str">
        <f>+'2074 Asar'!AM5</f>
        <v xml:space="preserve">37. Nadep </v>
      </c>
      <c r="AM7" s="724" t="str">
        <f>+'2074 Asar'!AN5</f>
        <v>38. Support MF</v>
      </c>
      <c r="AN7" s="724" t="str">
        <f>+'2074 Asar'!AO5</f>
        <v>39. Aarambha MF</v>
      </c>
      <c r="AO7" s="724" t="str">
        <f>+'2074 Asar'!AP5</f>
        <v xml:space="preserve">40. Janasewi </v>
      </c>
      <c r="AP7" s="724" t="str">
        <f>+'2074 Asar'!AQ5</f>
        <v xml:space="preserve">41.Choutari </v>
      </c>
      <c r="AQ7" s="724" t="str">
        <f>+'2074 Asar'!AR5</f>
        <v>42.Ghodi Ghoda</v>
      </c>
      <c r="AR7" s="724" t="str">
        <f>+'2074 Asar'!AS5</f>
        <v xml:space="preserve">43. Asha </v>
      </c>
      <c r="AS7" s="724" t="str">
        <f>+'2074 Asar'!AT5</f>
        <v>44. Nepal Agro</v>
      </c>
      <c r="AT7" s="724" t="str">
        <f>+'2074 Asar'!AU5</f>
        <v>45. Rama Roshan</v>
      </c>
      <c r="AU7" s="724" t="str">
        <f>+'2074 Asar'!AV5</f>
        <v>46. Creative</v>
      </c>
      <c r="AV7" s="724" t="str">
        <f>+'2074 Asar'!AW5</f>
        <v xml:space="preserve">47. Gurash </v>
      </c>
      <c r="AW7" s="724" t="str">
        <f>+'2074 Asar'!AX5</f>
        <v>48. Ganapati MF</v>
      </c>
      <c r="AX7" s="724" t="str">
        <f>+'2074 Asar'!AY5</f>
        <v>49. Infinity MF</v>
      </c>
      <c r="AY7" s="724" t="str">
        <f>+'2074 Asar'!AZ5</f>
        <v>50. Adhikhola Laghubitta</v>
      </c>
      <c r="AZ7" s="724" t="str">
        <f>'2074 Asar'!BA5</f>
        <v>51. Swabhiman</v>
      </c>
      <c r="BA7" s="724" t="str">
        <f>'2074 Asar'!BB5</f>
        <v>52. Sparsh</v>
      </c>
      <c r="BB7" s="724" t="str">
        <f>'2074 Asar'!BC5</f>
        <v>53. Sabaiko</v>
      </c>
    </row>
    <row r="8" spans="1:54" ht="89.25" customHeight="1">
      <c r="A8" s="732"/>
      <c r="B8" s="724"/>
      <c r="C8" s="724"/>
      <c r="D8" s="724"/>
      <c r="E8" s="724"/>
      <c r="F8" s="724"/>
      <c r="G8" s="724"/>
      <c r="H8" s="724"/>
      <c r="I8" s="724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4"/>
      <c r="U8" s="724"/>
      <c r="V8" s="724"/>
      <c r="W8" s="724"/>
      <c r="X8" s="724"/>
      <c r="Y8" s="724"/>
      <c r="Z8" s="724"/>
      <c r="AA8" s="724"/>
      <c r="AB8" s="724"/>
      <c r="AC8" s="724"/>
      <c r="AD8" s="724"/>
      <c r="AE8" s="724"/>
      <c r="AF8" s="724"/>
      <c r="AG8" s="724"/>
      <c r="AH8" s="724"/>
      <c r="AI8" s="724"/>
      <c r="AJ8" s="724"/>
      <c r="AK8" s="724"/>
      <c r="AL8" s="724"/>
      <c r="AM8" s="724"/>
      <c r="AN8" s="724"/>
      <c r="AO8" s="724"/>
      <c r="AP8" s="724"/>
      <c r="AQ8" s="724"/>
      <c r="AR8" s="724"/>
      <c r="AS8" s="724"/>
      <c r="AT8" s="724"/>
      <c r="AU8" s="724"/>
      <c r="AV8" s="724"/>
      <c r="AW8" s="724"/>
      <c r="AX8" s="724"/>
      <c r="AY8" s="724"/>
      <c r="AZ8" s="724" t="str">
        <f>'2074 Asar'!BA5</f>
        <v>51. Swabhiman</v>
      </c>
      <c r="BA8" s="724"/>
      <c r="BB8" s="724"/>
    </row>
    <row r="9" spans="1:54" ht="16.5" thickBot="1">
      <c r="A9" s="216" t="s">
        <v>480</v>
      </c>
      <c r="B9" s="268">
        <v>14045715.340796001</v>
      </c>
      <c r="C9" s="268">
        <v>6120365.2619999992</v>
      </c>
      <c r="D9" s="266">
        <v>5876677.7999999998</v>
      </c>
      <c r="E9" s="268">
        <v>13344026.101522001</v>
      </c>
      <c r="F9" s="266">
        <v>8963444.8240799997</v>
      </c>
      <c r="G9" s="236">
        <v>14260497.651999999</v>
      </c>
      <c r="H9" s="266">
        <v>3310358.2764000003</v>
      </c>
      <c r="I9" s="266">
        <v>209859.6</v>
      </c>
      <c r="J9" s="266">
        <v>459364.70009600004</v>
      </c>
      <c r="K9" s="266">
        <v>1142457.676336</v>
      </c>
      <c r="L9" s="266">
        <v>1339838.2120360001</v>
      </c>
      <c r="M9" s="266">
        <v>3541516.5327500002</v>
      </c>
      <c r="N9" s="528">
        <v>661772.17986000003</v>
      </c>
      <c r="O9" s="266">
        <v>824620.21199999994</v>
      </c>
      <c r="P9" s="266">
        <v>893437.1102359998</v>
      </c>
      <c r="Q9" s="267">
        <v>615556.37600000005</v>
      </c>
      <c r="R9" s="267">
        <v>681569.9028540001</v>
      </c>
      <c r="S9" s="528">
        <v>2411293.0355120003</v>
      </c>
      <c r="T9" s="267">
        <v>365720.47236199997</v>
      </c>
      <c r="U9" s="267">
        <v>526984.45754600002</v>
      </c>
      <c r="V9" s="267">
        <v>681902.9219999999</v>
      </c>
      <c r="W9" s="267">
        <v>972100.29650399997</v>
      </c>
      <c r="X9" s="267">
        <v>1910258.6833959999</v>
      </c>
      <c r="Y9" s="267">
        <v>6498658.1393870013</v>
      </c>
      <c r="Z9" s="267">
        <v>639550.36831200006</v>
      </c>
      <c r="AA9" s="267">
        <v>1287518.49759</v>
      </c>
      <c r="AB9" s="267">
        <v>732624.98740400001</v>
      </c>
      <c r="AC9" s="267">
        <v>2540200.3810080001</v>
      </c>
      <c r="AD9" s="267">
        <v>406237.45576302055</v>
      </c>
      <c r="AE9" s="267">
        <v>911687</v>
      </c>
      <c r="AF9" s="267">
        <v>605775.90457400004</v>
      </c>
      <c r="AG9" s="267">
        <v>1727971.8320000002</v>
      </c>
      <c r="AH9" s="267">
        <v>8725178.2793779988</v>
      </c>
      <c r="AI9" s="267">
        <v>193544.27261599997</v>
      </c>
      <c r="AJ9" s="267">
        <v>608032.93999999994</v>
      </c>
      <c r="AK9" s="267">
        <v>1447246.8154919499</v>
      </c>
      <c r="AL9" s="267">
        <v>2173700.1677209218</v>
      </c>
      <c r="AM9" s="267">
        <v>281247.89699400001</v>
      </c>
      <c r="AN9" s="267">
        <v>312696.61958400003</v>
      </c>
      <c r="AO9" s="267">
        <v>227587.81558999998</v>
      </c>
      <c r="AP9" s="267">
        <v>405342.04651200003</v>
      </c>
      <c r="AQ9" s="267">
        <v>27843</v>
      </c>
      <c r="AR9" s="267">
        <v>444637.61875000002</v>
      </c>
      <c r="AS9" s="267">
        <v>217755.71600000001</v>
      </c>
      <c r="AT9" s="267">
        <v>45023.889727999995</v>
      </c>
      <c r="AU9" s="267">
        <v>44012.63</v>
      </c>
      <c r="AV9" s="267">
        <v>160083.17901600001</v>
      </c>
      <c r="AW9" s="267">
        <v>182713.07434200001</v>
      </c>
      <c r="AX9" s="267">
        <v>166939.65180000002</v>
      </c>
      <c r="AY9" s="267">
        <v>81613.048999999985</v>
      </c>
      <c r="AZ9" s="267">
        <v>65339.034811999998</v>
      </c>
      <c r="BA9" s="267"/>
      <c r="BB9" s="267">
        <v>64796.057759999996</v>
      </c>
    </row>
    <row r="10" spans="1:54" ht="13.5" thickTop="1"/>
    <row r="12" spans="1:54" ht="16.5" thickBot="1">
      <c r="A12" s="217" t="s">
        <v>481</v>
      </c>
      <c r="B12" s="269">
        <v>6689.9313200000006</v>
      </c>
      <c r="C12" s="269">
        <v>6736</v>
      </c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269">
        <v>14503.936</v>
      </c>
      <c r="O12" s="246"/>
      <c r="P12" s="246"/>
      <c r="Q12" s="246"/>
      <c r="R12" s="246"/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>
        <v>6764.4780000000001</v>
      </c>
      <c r="AI12" s="246"/>
      <c r="AJ12" s="246"/>
      <c r="AK12" s="246"/>
      <c r="AL12" s="246"/>
      <c r="AM12" s="246"/>
      <c r="AN12" s="246"/>
      <c r="AO12" s="246"/>
      <c r="AP12" s="246"/>
      <c r="AQ12" s="246"/>
      <c r="AR12" s="246"/>
      <c r="AS12" s="246"/>
      <c r="AT12" s="246"/>
      <c r="AU12" s="246"/>
      <c r="AV12" s="246"/>
      <c r="AW12" s="246"/>
      <c r="AX12" s="246"/>
      <c r="AY12" s="246"/>
      <c r="AZ12" s="246"/>
      <c r="BA12" s="246"/>
      <c r="BB12" s="246"/>
    </row>
    <row r="15" spans="1:54" ht="16.5" thickBot="1">
      <c r="A15" s="218" t="s">
        <v>482</v>
      </c>
      <c r="B15" s="268">
        <f>SUM(B9:B14)</f>
        <v>14052405.272116002</v>
      </c>
      <c r="C15" s="268">
        <f t="shared" ref="C15:BB15" si="0">SUM(C9:C14)</f>
        <v>6127101.2619999992</v>
      </c>
      <c r="D15" s="268">
        <f t="shared" si="0"/>
        <v>5876677.7999999998</v>
      </c>
      <c r="E15" s="268">
        <f t="shared" si="0"/>
        <v>13344026.101522001</v>
      </c>
      <c r="F15" s="268">
        <f t="shared" si="0"/>
        <v>8963444.8240799997</v>
      </c>
      <c r="G15" s="268">
        <f t="shared" si="0"/>
        <v>14260497.651999999</v>
      </c>
      <c r="H15" s="268">
        <f t="shared" si="0"/>
        <v>3310358.2764000003</v>
      </c>
      <c r="I15" s="268">
        <f t="shared" si="0"/>
        <v>209859.6</v>
      </c>
      <c r="J15" s="268">
        <f t="shared" si="0"/>
        <v>459364.70009600004</v>
      </c>
      <c r="K15" s="268">
        <f t="shared" si="0"/>
        <v>1142457.676336</v>
      </c>
      <c r="L15" s="268">
        <f t="shared" si="0"/>
        <v>1339838.2120360001</v>
      </c>
      <c r="M15" s="268">
        <f t="shared" si="0"/>
        <v>3541516.5327500002</v>
      </c>
      <c r="N15" s="268">
        <f t="shared" si="0"/>
        <v>676276.11586000002</v>
      </c>
      <c r="O15" s="268">
        <f t="shared" si="0"/>
        <v>824620.21199999994</v>
      </c>
      <c r="P15" s="268">
        <f t="shared" si="0"/>
        <v>893437.1102359998</v>
      </c>
      <c r="Q15" s="268">
        <f t="shared" si="0"/>
        <v>615556.37600000005</v>
      </c>
      <c r="R15" s="268">
        <f t="shared" si="0"/>
        <v>681569.9028540001</v>
      </c>
      <c r="S15" s="268">
        <f t="shared" si="0"/>
        <v>2411293.0355120003</v>
      </c>
      <c r="T15" s="268">
        <f t="shared" si="0"/>
        <v>365720.47236199997</v>
      </c>
      <c r="U15" s="268">
        <f t="shared" si="0"/>
        <v>526984.45754600002</v>
      </c>
      <c r="V15" s="268">
        <f t="shared" si="0"/>
        <v>681902.9219999999</v>
      </c>
      <c r="W15" s="268">
        <f t="shared" si="0"/>
        <v>972100.29650399997</v>
      </c>
      <c r="X15" s="268">
        <f t="shared" si="0"/>
        <v>1910258.6833959999</v>
      </c>
      <c r="Y15" s="268">
        <f t="shared" si="0"/>
        <v>6498658.1393870013</v>
      </c>
      <c r="Z15" s="268">
        <f t="shared" si="0"/>
        <v>639550.36831200006</v>
      </c>
      <c r="AA15" s="268">
        <f t="shared" si="0"/>
        <v>1287518.49759</v>
      </c>
      <c r="AB15" s="268">
        <f t="shared" si="0"/>
        <v>732624.98740400001</v>
      </c>
      <c r="AC15" s="268">
        <f t="shared" si="0"/>
        <v>2540200.3810080001</v>
      </c>
      <c r="AD15" s="268">
        <f t="shared" si="0"/>
        <v>406237.45576302055</v>
      </c>
      <c r="AE15" s="268">
        <f t="shared" si="0"/>
        <v>911687</v>
      </c>
      <c r="AF15" s="268">
        <f t="shared" si="0"/>
        <v>605775.90457400004</v>
      </c>
      <c r="AG15" s="268">
        <f t="shared" si="0"/>
        <v>1727971.8320000002</v>
      </c>
      <c r="AH15" s="268">
        <f t="shared" si="0"/>
        <v>8731942.7573779989</v>
      </c>
      <c r="AI15" s="268">
        <f t="shared" si="0"/>
        <v>193544.27261599997</v>
      </c>
      <c r="AJ15" s="268">
        <f t="shared" si="0"/>
        <v>608032.93999999994</v>
      </c>
      <c r="AK15" s="268">
        <f t="shared" si="0"/>
        <v>1447246.8154919499</v>
      </c>
      <c r="AL15" s="268">
        <f t="shared" si="0"/>
        <v>2173700.1677209218</v>
      </c>
      <c r="AM15" s="268">
        <f t="shared" si="0"/>
        <v>281247.89699400001</v>
      </c>
      <c r="AN15" s="268">
        <f t="shared" si="0"/>
        <v>312696.61958400003</v>
      </c>
      <c r="AO15" s="268">
        <f t="shared" si="0"/>
        <v>227587.81558999998</v>
      </c>
      <c r="AP15" s="268">
        <f t="shared" si="0"/>
        <v>405342.04651200003</v>
      </c>
      <c r="AQ15" s="268">
        <f t="shared" si="0"/>
        <v>27843</v>
      </c>
      <c r="AR15" s="268">
        <f t="shared" si="0"/>
        <v>444637.61875000002</v>
      </c>
      <c r="AS15" s="268">
        <f t="shared" si="0"/>
        <v>217755.71600000001</v>
      </c>
      <c r="AT15" s="268">
        <f t="shared" si="0"/>
        <v>45023.889727999995</v>
      </c>
      <c r="AU15" s="268">
        <f t="shared" si="0"/>
        <v>44012.63</v>
      </c>
      <c r="AV15" s="268">
        <f t="shared" si="0"/>
        <v>160083.17901600001</v>
      </c>
      <c r="AW15" s="268">
        <f t="shared" si="0"/>
        <v>182713.07434200001</v>
      </c>
      <c r="AX15" s="268">
        <f t="shared" si="0"/>
        <v>166939.65180000002</v>
      </c>
      <c r="AY15" s="268">
        <f t="shared" si="0"/>
        <v>81613.048999999985</v>
      </c>
      <c r="AZ15" s="268">
        <f t="shared" si="0"/>
        <v>65339.034811999998</v>
      </c>
      <c r="BA15" s="268">
        <f t="shared" si="0"/>
        <v>0</v>
      </c>
      <c r="BB15" s="268">
        <f t="shared" si="0"/>
        <v>64796.057759999996</v>
      </c>
    </row>
    <row r="16" spans="1:54" ht="13.5" thickTop="1"/>
    <row r="17" spans="27:27">
      <c r="AA17" t="s">
        <v>742</v>
      </c>
    </row>
  </sheetData>
  <mergeCells count="54">
    <mergeCell ref="AY7:AY8"/>
    <mergeCell ref="AZ7:AZ8"/>
    <mergeCell ref="BA7:BA8"/>
    <mergeCell ref="BB7:BB8"/>
    <mergeCell ref="A7:A8"/>
    <mergeCell ref="AT7:AT8"/>
    <mergeCell ref="AU7:AU8"/>
    <mergeCell ref="AV7:AV8"/>
    <mergeCell ref="AP7:AP8"/>
    <mergeCell ref="AQ7:AQ8"/>
    <mergeCell ref="AR7:AR8"/>
    <mergeCell ref="AW7:AW8"/>
    <mergeCell ref="AX7:AX8"/>
    <mergeCell ref="Z7:Z8"/>
    <mergeCell ref="AA7:AA8"/>
    <mergeCell ref="AB7:AB8"/>
    <mergeCell ref="AH7:AH8"/>
    <mergeCell ref="AG7:AG8"/>
    <mergeCell ref="AN7:AN8"/>
    <mergeCell ref="AI7:AI8"/>
    <mergeCell ref="AL7:AL8"/>
    <mergeCell ref="AM7:AM8"/>
    <mergeCell ref="AS7:AS8"/>
    <mergeCell ref="AC7:AC8"/>
    <mergeCell ref="AD7:AD8"/>
    <mergeCell ref="AE7:AE8"/>
    <mergeCell ref="AF7:AF8"/>
    <mergeCell ref="AJ7:AJ8"/>
    <mergeCell ref="AK7:AK8"/>
    <mergeCell ref="AO7:AO8"/>
    <mergeCell ref="P7:P8"/>
    <mergeCell ref="Q7:Q8"/>
    <mergeCell ref="U7:U8"/>
    <mergeCell ref="V7:V8"/>
    <mergeCell ref="T7:T8"/>
    <mergeCell ref="Y7:Y8"/>
    <mergeCell ref="W7:W8"/>
    <mergeCell ref="X7:X8"/>
    <mergeCell ref="R7:R8"/>
    <mergeCell ref="S7:S8"/>
    <mergeCell ref="H7:H8"/>
    <mergeCell ref="I7:I8"/>
    <mergeCell ref="N7:N8"/>
    <mergeCell ref="O7:O8"/>
    <mergeCell ref="L7:L8"/>
    <mergeCell ref="M7:M8"/>
    <mergeCell ref="J7:J8"/>
    <mergeCell ref="K7:K8"/>
    <mergeCell ref="F7:F8"/>
    <mergeCell ref="G7:G8"/>
    <mergeCell ref="B7:B8"/>
    <mergeCell ref="C7:C8"/>
    <mergeCell ref="D7:D8"/>
    <mergeCell ref="E7:E8"/>
  </mergeCells>
  <phoneticPr fontId="0" type="noConversion"/>
  <pageMargins left="0.7" right="0.7" top="0.75" bottom="0.75" header="0.3" footer="0.3"/>
  <pageSetup orientation="portrait" r:id="rId1"/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5:BL37"/>
  <sheetViews>
    <sheetView zoomScale="90" zoomScaleNormal="90" workbookViewId="0">
      <pane xSplit="1" ySplit="7" topLeftCell="AS8" activePane="bottomRight" state="frozen"/>
      <selection pane="topRight" activeCell="B1" sqref="B1"/>
      <selection pane="bottomLeft" activeCell="A8" sqref="A8"/>
      <selection pane="bottomRight" activeCell="AP23" sqref="AP23"/>
    </sheetView>
  </sheetViews>
  <sheetFormatPr defaultRowHeight="12.75"/>
  <cols>
    <col min="1" max="1" width="38.85546875" customWidth="1"/>
    <col min="2" max="2" width="11.42578125" customWidth="1"/>
    <col min="3" max="3" width="12.5703125" customWidth="1"/>
    <col min="4" max="4" width="11" customWidth="1"/>
    <col min="5" max="5" width="11.5703125" customWidth="1"/>
    <col min="6" max="6" width="12" customWidth="1"/>
    <col min="7" max="7" width="13.28515625" customWidth="1"/>
    <col min="8" max="8" width="10.42578125" style="245" customWidth="1"/>
    <col min="10" max="10" width="11.42578125" customWidth="1"/>
    <col min="11" max="12" width="12.140625" customWidth="1"/>
    <col min="14" max="14" width="10" customWidth="1"/>
    <col min="15" max="15" width="11.42578125" customWidth="1"/>
    <col min="16" max="16" width="9.5703125" bestFit="1" customWidth="1"/>
    <col min="18" max="18" width="9.5703125" bestFit="1" customWidth="1"/>
    <col min="19" max="19" width="10.5703125" bestFit="1" customWidth="1"/>
    <col min="20" max="20" width="10.5703125" customWidth="1"/>
    <col min="21" max="21" width="10.85546875" customWidth="1"/>
    <col min="22" max="22" width="12" bestFit="1" customWidth="1"/>
    <col min="23" max="23" width="10.85546875" customWidth="1"/>
    <col min="24" max="24" width="13.140625" customWidth="1"/>
    <col min="25" max="25" width="12" customWidth="1"/>
    <col min="26" max="26" width="12" bestFit="1" customWidth="1"/>
    <col min="27" max="27" width="12.140625" customWidth="1"/>
    <col min="28" max="28" width="11.42578125" customWidth="1"/>
    <col min="30" max="30" width="10.85546875" customWidth="1"/>
    <col min="31" max="31" width="11" customWidth="1"/>
    <col min="32" max="32" width="11.140625" customWidth="1"/>
    <col min="34" max="34" width="12" customWidth="1"/>
    <col min="50" max="51" width="8.85546875" customWidth="1"/>
    <col min="52" max="61" width="8.85546875" hidden="1" customWidth="1"/>
    <col min="62" max="64" width="8.85546875" customWidth="1"/>
  </cols>
  <sheetData>
    <row r="5" spans="1:64">
      <c r="B5" s="81">
        <v>1</v>
      </c>
      <c r="C5" s="81">
        <v>2</v>
      </c>
      <c r="D5" s="81">
        <v>3</v>
      </c>
      <c r="E5" s="81">
        <v>4</v>
      </c>
      <c r="F5" s="81">
        <v>5</v>
      </c>
      <c r="G5" s="81">
        <v>6</v>
      </c>
      <c r="H5" s="81">
        <v>7</v>
      </c>
      <c r="I5" s="81">
        <v>8</v>
      </c>
      <c r="J5" s="81">
        <v>9</v>
      </c>
      <c r="K5" s="81">
        <v>10</v>
      </c>
      <c r="L5" s="81">
        <v>11</v>
      </c>
      <c r="M5" s="81">
        <v>12</v>
      </c>
      <c r="N5" s="81">
        <v>13</v>
      </c>
      <c r="O5" s="81">
        <v>14</v>
      </c>
      <c r="P5" s="81">
        <v>15</v>
      </c>
      <c r="Q5" s="81">
        <v>16</v>
      </c>
      <c r="R5" s="81">
        <v>17</v>
      </c>
      <c r="S5" s="81">
        <v>18</v>
      </c>
      <c r="T5" s="81">
        <v>19</v>
      </c>
      <c r="U5" s="81">
        <v>20</v>
      </c>
      <c r="V5" s="81">
        <v>21</v>
      </c>
      <c r="W5" s="81">
        <v>22</v>
      </c>
      <c r="X5" s="81">
        <v>23</v>
      </c>
      <c r="Y5" s="81">
        <v>24</v>
      </c>
      <c r="Z5" s="81">
        <v>25</v>
      </c>
      <c r="AA5" s="81">
        <v>26</v>
      </c>
      <c r="AB5" s="81">
        <v>27</v>
      </c>
      <c r="AC5" s="81">
        <v>28</v>
      </c>
      <c r="AD5" s="81">
        <v>29</v>
      </c>
      <c r="AE5" s="81">
        <v>30</v>
      </c>
      <c r="AF5" s="81">
        <v>31</v>
      </c>
      <c r="AG5" s="81">
        <v>32</v>
      </c>
      <c r="AH5" s="81">
        <v>33</v>
      </c>
      <c r="AI5" s="81">
        <v>34</v>
      </c>
      <c r="AJ5" s="81">
        <v>35</v>
      </c>
      <c r="AK5" s="81">
        <v>36</v>
      </c>
      <c r="AL5" s="81">
        <v>37</v>
      </c>
      <c r="AM5" s="81">
        <v>38</v>
      </c>
      <c r="AN5" s="81">
        <v>39</v>
      </c>
      <c r="AO5" s="81">
        <v>40</v>
      </c>
      <c r="AP5" s="81">
        <v>41</v>
      </c>
      <c r="AQ5" s="81">
        <v>42</v>
      </c>
      <c r="AR5" s="81">
        <v>43</v>
      </c>
      <c r="AS5" s="81">
        <v>44</v>
      </c>
      <c r="AT5" s="81">
        <v>45</v>
      </c>
      <c r="AU5" s="81">
        <v>46</v>
      </c>
      <c r="AV5" s="81">
        <v>47</v>
      </c>
      <c r="AW5" s="81">
        <v>48</v>
      </c>
      <c r="AX5" s="81">
        <v>49</v>
      </c>
      <c r="AY5" s="81">
        <v>50</v>
      </c>
      <c r="AZ5" s="81">
        <v>51</v>
      </c>
      <c r="BA5" s="81">
        <v>52</v>
      </c>
      <c r="BB5" s="81">
        <v>53</v>
      </c>
      <c r="BC5" s="81">
        <v>54</v>
      </c>
      <c r="BD5" s="81">
        <v>55</v>
      </c>
      <c r="BE5" s="81">
        <v>56</v>
      </c>
      <c r="BF5" s="81">
        <v>57</v>
      </c>
      <c r="BG5" s="81">
        <v>58</v>
      </c>
      <c r="BH5" s="81">
        <v>59</v>
      </c>
      <c r="BI5" s="81">
        <v>60</v>
      </c>
      <c r="BJ5" s="81"/>
      <c r="BK5" s="81"/>
      <c r="BL5" s="81"/>
    </row>
    <row r="6" spans="1:64" ht="25.5" customHeight="1">
      <c r="A6" s="732"/>
      <c r="B6" s="724" t="str">
        <f>+'2074 Asar'!C5</f>
        <v>1. Nirdhan</v>
      </c>
      <c r="C6" s="724" t="str">
        <f>+'2074 Asar'!D5</f>
        <v>2. RMDC</v>
      </c>
      <c r="D6" s="724" t="str">
        <f>+'2074 Asar'!E5</f>
        <v xml:space="preserve">3. Deprosc </v>
      </c>
      <c r="E6" s="724" t="str">
        <f>+'2074 Asar'!F5</f>
        <v xml:space="preserve">4. Chhimek </v>
      </c>
      <c r="F6" s="724" t="str">
        <f>+'2074 Asar'!G5</f>
        <v>5. Swabalamban</v>
      </c>
      <c r="G6" s="724" t="str">
        <f>+'2074 Asar'!H5</f>
        <v xml:space="preserve">6 Sana Kisan </v>
      </c>
      <c r="H6" s="724" t="str">
        <f>+'2074 Asar'!I5</f>
        <v xml:space="preserve">7. Nerude </v>
      </c>
      <c r="I6" s="724" t="str">
        <f>+'2074 Asar'!J5</f>
        <v xml:space="preserve">8. Naya Nepal </v>
      </c>
      <c r="J6" s="724" t="str">
        <f>+'2074 Asar'!K5</f>
        <v>9. Mithila</v>
      </c>
      <c r="K6" s="724" t="str">
        <f>+'2074 Asar'!L5</f>
        <v>10. Summit</v>
      </c>
      <c r="L6" s="724" t="str">
        <f>+'2074 Asar'!M5</f>
        <v>11. Swarojgar</v>
      </c>
      <c r="M6" s="724" t="str">
        <f>+'2074 Asar'!N5</f>
        <v>12. First</v>
      </c>
      <c r="N6" s="724" t="str">
        <f>+'2074 Asar'!O5</f>
        <v>13. Nagbeli</v>
      </c>
      <c r="O6" s="724" t="str">
        <f>+'2074 Asar'!P5</f>
        <v>14. Kalika</v>
      </c>
      <c r="P6" s="724" t="str">
        <f>+'2074 Asar'!Q5</f>
        <v xml:space="preserve">15. Mirmire      </v>
      </c>
      <c r="Q6" s="724" t="str">
        <f>+'2074 Asar'!R5</f>
        <v xml:space="preserve">16. Jana Utthan </v>
      </c>
      <c r="R6" s="724" t="str">
        <f>+'2074 Asar'!S5</f>
        <v>17. Womi</v>
      </c>
      <c r="S6" s="724" t="str">
        <f>+'2074 Asar'!T5</f>
        <v xml:space="preserve">18. Laxmi </v>
      </c>
      <c r="T6" s="724" t="str">
        <f>+'2074 Asar'!U5</f>
        <v>19. ILFCOM</v>
      </c>
      <c r="U6" s="724" t="str">
        <f>+'2074 Asar'!V5</f>
        <v>20. Mahila Sahayatra</v>
      </c>
      <c r="V6" s="724" t="str">
        <f>+'2074 Asar'!W5</f>
        <v xml:space="preserve">21. Kishan </v>
      </c>
      <c r="W6" s="724" t="str">
        <f>+'2074 Asar'!X5</f>
        <v xml:space="preserve">22. Vijaya </v>
      </c>
      <c r="X6" s="724" t="str">
        <f>+'2074 Asar'!Y5</f>
        <v>23. NMB MF</v>
      </c>
      <c r="Y6" s="724" t="str">
        <f>+'2074 Asar'!Z5</f>
        <v xml:space="preserve">24. Forward </v>
      </c>
      <c r="Z6" s="724" t="str">
        <f>+'2074 Asar'!AA5</f>
        <v>25. Reliable MF</v>
      </c>
      <c r="AA6" s="724" t="str">
        <f>+'2074 Asar'!AB5</f>
        <v xml:space="preserve">26. Mahuli Community </v>
      </c>
      <c r="AB6" s="724" t="str">
        <f>+'2074 Asar'!AC5</f>
        <v>27. Suryodaya</v>
      </c>
      <c r="AC6" s="724" t="str">
        <f>+'2074 Asar'!AD5</f>
        <v>28. Mero</v>
      </c>
      <c r="AD6" s="724" t="str">
        <f>+'2074 Asar'!AE5</f>
        <v>29. Samata</v>
      </c>
      <c r="AE6" s="724" t="str">
        <f>+'2074 Asar'!AF5</f>
        <v>30. RSDC</v>
      </c>
      <c r="AF6" s="724" t="str">
        <f>+'2074 Asar'!AG5</f>
        <v>31. Samudayik</v>
      </c>
      <c r="AG6" s="724" t="str">
        <f>+'2074 Asar'!AH5</f>
        <v>32. National</v>
      </c>
      <c r="AH6" s="724" t="str">
        <f>+'2074 Asar'!AI5</f>
        <v>33.Nepal Grameen Bikas Bank</v>
      </c>
      <c r="AI6" s="724" t="str">
        <f>+'2074 Asar'!AJ5</f>
        <v>34. Nepal Sewa MF</v>
      </c>
      <c r="AJ6" s="724" t="str">
        <f>+'2074 Asar'!AK5</f>
        <v>35. Unnati MF</v>
      </c>
      <c r="AK6" s="724" t="str">
        <f>+'2074 Asar'!AL5</f>
        <v>36. Swedeshi MF</v>
      </c>
      <c r="AL6" s="724" t="str">
        <f>+'2074 Asar'!AM5</f>
        <v xml:space="preserve">37. Nadep </v>
      </c>
      <c r="AM6" s="724" t="str">
        <f>+'2074 Asar'!AN5</f>
        <v>38. Support MF</v>
      </c>
      <c r="AN6" s="724" t="str">
        <f>+'2074 Asar'!AO5</f>
        <v>39. Aarambha MF</v>
      </c>
      <c r="AO6" s="724" t="str">
        <f>+'2074 Asar'!AP5</f>
        <v xml:space="preserve">40. Janasewi </v>
      </c>
      <c r="AP6" s="724" t="str">
        <f>+'2074 Asar'!AQ5</f>
        <v xml:space="preserve">41.Choutari </v>
      </c>
      <c r="AQ6" s="724" t="str">
        <f>+'2074 Asar'!AR5</f>
        <v>42.Ghodi Ghoda</v>
      </c>
      <c r="AR6" s="724" t="str">
        <f>+'2074 Asar'!AS5</f>
        <v xml:space="preserve">43. Asha </v>
      </c>
      <c r="AS6" s="724" t="str">
        <f>+'2074 Asar'!AT5</f>
        <v>44. Nepal Agro</v>
      </c>
      <c r="AT6" s="724" t="str">
        <f>+'2074 Asar'!AU5</f>
        <v>45. Rama Roshan</v>
      </c>
      <c r="AU6" s="724" t="str">
        <f>+'2074 Asar'!AV5</f>
        <v>46. Creative</v>
      </c>
      <c r="AV6" s="724" t="str">
        <f>+'2074 Asar'!AW5</f>
        <v xml:space="preserve">47. Gurash </v>
      </c>
      <c r="AW6" s="724" t="str">
        <f>+'2074 Asar'!AX5</f>
        <v>48. Ganapati MF</v>
      </c>
      <c r="AX6" s="724" t="str">
        <f>+'2074 Asar'!AY5</f>
        <v>49. Infinity MF</v>
      </c>
      <c r="AY6" s="724" t="str">
        <f>+'2074 Asar'!AZ5</f>
        <v>50. Adhikhola Laghubitta</v>
      </c>
      <c r="AZ6" s="733" t="str">
        <f>+'2074 Asar'!BA5</f>
        <v>51. Swabhiman</v>
      </c>
      <c r="BA6" s="733" t="str">
        <f>+'2074 Asar'!BB5</f>
        <v>52. Sparsh</v>
      </c>
      <c r="BB6" s="733" t="str">
        <f>+'2074 Asar'!BC5</f>
        <v>53. Sabaiko</v>
      </c>
      <c r="BC6" s="733">
        <f>+'2074 Asar'!BD5</f>
        <v>0</v>
      </c>
      <c r="BD6" s="733">
        <f>+'2074 Asar'!BE5</f>
        <v>0</v>
      </c>
      <c r="BE6" s="733">
        <f>+'2074 Asar'!BF5</f>
        <v>0</v>
      </c>
      <c r="BF6" s="733">
        <f>+'2074 Asar'!BG5</f>
        <v>0</v>
      </c>
      <c r="BG6" s="733">
        <f>+'2074 Asar'!BH5</f>
        <v>0</v>
      </c>
      <c r="BH6" s="733">
        <f>+'2074 Asar'!BI5</f>
        <v>0</v>
      </c>
      <c r="BI6" s="733">
        <f>+'2074 Asar'!BJ5</f>
        <v>0</v>
      </c>
      <c r="BJ6" s="724" t="str">
        <f>'2074 Asar'!BA5</f>
        <v>51. Swabhiman</v>
      </c>
      <c r="BK6" s="724" t="str">
        <f>'2074 Asar'!BB5</f>
        <v>52. Sparsh</v>
      </c>
      <c r="BL6" s="724" t="str">
        <f>'2074 Asar'!BC5</f>
        <v>53. Sabaiko</v>
      </c>
    </row>
    <row r="7" spans="1:64" ht="68.45" customHeight="1" thickBot="1">
      <c r="A7" s="732"/>
      <c r="B7" s="724"/>
      <c r="C7" s="724"/>
      <c r="D7" s="724"/>
      <c r="E7" s="724"/>
      <c r="F7" s="724"/>
      <c r="G7" s="724"/>
      <c r="H7" s="724"/>
      <c r="I7" s="724"/>
      <c r="J7" s="724"/>
      <c r="K7" s="724"/>
      <c r="L7" s="724"/>
      <c r="M7" s="724"/>
      <c r="N7" s="724"/>
      <c r="O7" s="724"/>
      <c r="P7" s="724"/>
      <c r="Q7" s="724"/>
      <c r="R7" s="724"/>
      <c r="S7" s="724"/>
      <c r="T7" s="724"/>
      <c r="U7" s="724"/>
      <c r="V7" s="724"/>
      <c r="W7" s="724"/>
      <c r="X7" s="724"/>
      <c r="Y7" s="724"/>
      <c r="Z7" s="724"/>
      <c r="AA7" s="724"/>
      <c r="AB7" s="724"/>
      <c r="AC7" s="724"/>
      <c r="AD7" s="724"/>
      <c r="AE7" s="724"/>
      <c r="AF7" s="724"/>
      <c r="AG7" s="724"/>
      <c r="AH7" s="724"/>
      <c r="AI7" s="724"/>
      <c r="AJ7" s="724"/>
      <c r="AK7" s="724"/>
      <c r="AL7" s="724"/>
      <c r="AM7" s="724"/>
      <c r="AN7" s="724"/>
      <c r="AO7" s="724"/>
      <c r="AP7" s="724"/>
      <c r="AQ7" s="724"/>
      <c r="AR7" s="724"/>
      <c r="AS7" s="724"/>
      <c r="AT7" s="724"/>
      <c r="AU7" s="724"/>
      <c r="AV7" s="724"/>
      <c r="AW7" s="724"/>
      <c r="AX7" s="724"/>
      <c r="AY7" s="724"/>
      <c r="AZ7" s="734"/>
      <c r="BA7" s="734"/>
      <c r="BB7" s="734"/>
      <c r="BC7" s="734"/>
      <c r="BD7" s="734"/>
      <c r="BE7" s="734"/>
      <c r="BF7" s="734"/>
      <c r="BG7" s="734"/>
      <c r="BH7" s="734"/>
      <c r="BI7" s="734"/>
      <c r="BJ7" s="724"/>
      <c r="BK7" s="724"/>
      <c r="BL7" s="724"/>
    </row>
    <row r="8" spans="1:64" ht="15">
      <c r="A8" s="370" t="s">
        <v>483</v>
      </c>
      <c r="B8" s="412">
        <v>12289695.62782</v>
      </c>
      <c r="C8" s="412">
        <v>5757397.7599999998</v>
      </c>
      <c r="D8" s="412">
        <v>5491506</v>
      </c>
      <c r="E8" s="412">
        <v>12502644.183</v>
      </c>
      <c r="F8" s="377">
        <v>8135036.1910399999</v>
      </c>
      <c r="G8" s="377">
        <v>13980740.112260001</v>
      </c>
      <c r="H8" s="412">
        <v>3068357.4204000002</v>
      </c>
      <c r="I8" s="372">
        <v>181452</v>
      </c>
      <c r="J8" s="377">
        <v>429608.29100000003</v>
      </c>
      <c r="K8" s="377">
        <v>1084257.7339999999</v>
      </c>
      <c r="L8" s="377">
        <v>1282260.3899999999</v>
      </c>
      <c r="M8" s="372">
        <v>3439320.7290000003</v>
      </c>
      <c r="N8" s="412">
        <v>611706.86</v>
      </c>
      <c r="O8" s="412">
        <v>757349</v>
      </c>
      <c r="P8" s="412">
        <v>817444.83333000005</v>
      </c>
      <c r="Q8" s="372">
        <v>575772.64800299995</v>
      </c>
      <c r="R8" s="372">
        <v>651230.19140000001</v>
      </c>
      <c r="S8" s="412">
        <v>2205112.1558800004</v>
      </c>
      <c r="T8" s="372">
        <v>333596.56896999991</v>
      </c>
      <c r="U8" s="377">
        <v>459166.64075999998</v>
      </c>
      <c r="V8" s="377">
        <v>611915.402</v>
      </c>
      <c r="W8" s="377">
        <v>882474.60273999989</v>
      </c>
      <c r="X8" s="377">
        <v>1808907.1376499997</v>
      </c>
      <c r="Y8" s="377">
        <v>6215807.3701072019</v>
      </c>
      <c r="Z8" s="377">
        <v>445883.54302999988</v>
      </c>
      <c r="AA8" s="377">
        <v>1220694.629</v>
      </c>
      <c r="AB8" s="377">
        <v>636642.57986000006</v>
      </c>
      <c r="AC8" s="372">
        <v>2371525.9240200003</v>
      </c>
      <c r="AD8" s="377">
        <v>374610.37753</v>
      </c>
      <c r="AE8" s="377">
        <v>899056</v>
      </c>
      <c r="AF8" s="377">
        <v>537435.31900000002</v>
      </c>
      <c r="AG8" s="372">
        <v>1638598.63053</v>
      </c>
      <c r="AH8" s="377">
        <v>7431508.7185499994</v>
      </c>
      <c r="AI8" s="372">
        <v>178581.83</v>
      </c>
      <c r="AJ8" s="372">
        <v>583695.84</v>
      </c>
      <c r="AK8" s="372">
        <v>1376092.9429299999</v>
      </c>
      <c r="AL8" s="372">
        <v>2040729.29</v>
      </c>
      <c r="AM8" s="372">
        <v>264573.10399999999</v>
      </c>
      <c r="AN8" s="372">
        <v>290314.77</v>
      </c>
      <c r="AO8" s="372">
        <v>216240.2</v>
      </c>
      <c r="AP8" s="372">
        <v>384843.76500000001</v>
      </c>
      <c r="AQ8" s="372">
        <v>26490</v>
      </c>
      <c r="AR8" s="372">
        <v>391374.66899999999</v>
      </c>
      <c r="AS8" s="372">
        <v>206567.48400000003</v>
      </c>
      <c r="AT8" s="372">
        <v>42195.553999999996</v>
      </c>
      <c r="AU8" s="372">
        <v>40323.599999999999</v>
      </c>
      <c r="AV8" s="372">
        <v>146752.97200000001</v>
      </c>
      <c r="AW8" s="372">
        <v>156544.05916</v>
      </c>
      <c r="AX8" s="372">
        <v>152315.50881999999</v>
      </c>
      <c r="AY8" s="372">
        <v>70972.899999999994</v>
      </c>
      <c r="AZ8" s="372"/>
      <c r="BA8" s="372"/>
      <c r="BB8" s="372"/>
      <c r="BC8" s="372"/>
      <c r="BD8" s="372"/>
      <c r="BE8" s="372"/>
      <c r="BF8" s="372"/>
      <c r="BG8" s="372"/>
      <c r="BH8" s="372"/>
      <c r="BI8" s="372"/>
      <c r="BJ8" s="372">
        <v>52151.303999999996</v>
      </c>
      <c r="BK8" s="372"/>
      <c r="BL8" s="372">
        <v>20</v>
      </c>
    </row>
    <row r="9" spans="1:64" ht="15">
      <c r="A9" s="219" t="s">
        <v>484</v>
      </c>
      <c r="B9" s="413">
        <v>12289695.62782</v>
      </c>
      <c r="C9" s="413">
        <v>5757397.7599999998</v>
      </c>
      <c r="D9" s="413">
        <v>5491506</v>
      </c>
      <c r="E9" s="413">
        <v>12502644.183</v>
      </c>
      <c r="F9" s="377">
        <v>8135036.1910399999</v>
      </c>
      <c r="G9" s="377">
        <v>13980740.112260001</v>
      </c>
      <c r="H9" s="413">
        <v>3068357.4204000002</v>
      </c>
      <c r="I9" s="372">
        <v>181452</v>
      </c>
      <c r="J9" s="377">
        <v>429608.29100000003</v>
      </c>
      <c r="K9" s="377">
        <v>1084257.7339999999</v>
      </c>
      <c r="L9" s="377">
        <v>1282260.3899999999</v>
      </c>
      <c r="M9" s="372">
        <v>3439320.7290000003</v>
      </c>
      <c r="N9" s="413">
        <v>611706.86</v>
      </c>
      <c r="O9" s="413">
        <v>757349</v>
      </c>
      <c r="P9" s="413">
        <v>817444.83333000005</v>
      </c>
      <c r="Q9" s="372">
        <v>575772.64800299995</v>
      </c>
      <c r="R9" s="372">
        <v>651230.19140000001</v>
      </c>
      <c r="S9" s="413">
        <v>2205112.1558800004</v>
      </c>
      <c r="T9" s="372">
        <v>333596.56896999991</v>
      </c>
      <c r="U9" s="377">
        <v>459166.64075999998</v>
      </c>
      <c r="V9" s="377">
        <v>611915.402</v>
      </c>
      <c r="W9" s="377">
        <v>882474.60273999989</v>
      </c>
      <c r="X9" s="377">
        <v>1808907.1376499997</v>
      </c>
      <c r="Y9" s="377">
        <v>6215807.3701072019</v>
      </c>
      <c r="Z9" s="377">
        <v>445883.54302999988</v>
      </c>
      <c r="AA9" s="377">
        <v>1220694.629</v>
      </c>
      <c r="AB9" s="377">
        <v>636642.57986000006</v>
      </c>
      <c r="AC9" s="372">
        <v>2371525.9240200003</v>
      </c>
      <c r="AD9" s="377">
        <v>374610.37753</v>
      </c>
      <c r="AE9" s="377">
        <v>899056</v>
      </c>
      <c r="AF9" s="377">
        <v>537435.31900000002</v>
      </c>
      <c r="AG9" s="372">
        <v>1638598.63053</v>
      </c>
      <c r="AH9" s="377">
        <v>7431508.7185499994</v>
      </c>
      <c r="AI9" s="372">
        <v>178581.83</v>
      </c>
      <c r="AJ9" s="372">
        <v>583695.84</v>
      </c>
      <c r="AK9" s="372">
        <v>1376092.9429299999</v>
      </c>
      <c r="AL9" s="372">
        <v>2040729.29</v>
      </c>
      <c r="AM9" s="372">
        <v>264573.10399999999</v>
      </c>
      <c r="AN9" s="372">
        <v>290314.77</v>
      </c>
      <c r="AO9" s="372">
        <v>216240.2</v>
      </c>
      <c r="AP9" s="372">
        <v>384843.76500000001</v>
      </c>
      <c r="AQ9" s="372">
        <v>26490</v>
      </c>
      <c r="AR9" s="372">
        <v>391374.66899999999</v>
      </c>
      <c r="AS9" s="372">
        <v>206567.48400000003</v>
      </c>
      <c r="AT9" s="372">
        <v>42195.553999999996</v>
      </c>
      <c r="AU9" s="372">
        <v>40323.599999999999</v>
      </c>
      <c r="AV9" s="372">
        <v>146752.97200000001</v>
      </c>
      <c r="AW9" s="372">
        <v>156544.05916</v>
      </c>
      <c r="AX9" s="372">
        <v>152315.50881999999</v>
      </c>
      <c r="AY9" s="372">
        <v>70972.899999999994</v>
      </c>
      <c r="AZ9" s="372"/>
      <c r="BA9" s="372"/>
      <c r="BB9" s="372"/>
      <c r="BC9" s="372"/>
      <c r="BD9" s="372"/>
      <c r="BE9" s="372"/>
      <c r="BF9" s="372"/>
      <c r="BG9" s="372"/>
      <c r="BH9" s="372"/>
      <c r="BI9" s="372"/>
      <c r="BJ9" s="372">
        <v>52151.303999999996</v>
      </c>
      <c r="BK9" s="372"/>
      <c r="BL9" s="372">
        <v>20</v>
      </c>
    </row>
    <row r="10" spans="1:64" ht="15">
      <c r="A10" s="220" t="s">
        <v>485</v>
      </c>
      <c r="B10" s="413">
        <v>38732.864549999998</v>
      </c>
      <c r="C10" s="413">
        <v>0</v>
      </c>
      <c r="D10" s="413">
        <v>39753</v>
      </c>
      <c r="E10" s="413">
        <v>11557.833000000001</v>
      </c>
      <c r="F10" s="377">
        <v>54649.759960000018</v>
      </c>
      <c r="G10" s="377">
        <v>14194.620319999998</v>
      </c>
      <c r="H10" s="413">
        <v>26882.694600000003</v>
      </c>
      <c r="I10" s="372">
        <v>6827</v>
      </c>
      <c r="J10" s="377">
        <v>14192.424999999999</v>
      </c>
      <c r="K10" s="377">
        <v>3653.07</v>
      </c>
      <c r="L10" s="377">
        <v>2892.9740000000002</v>
      </c>
      <c r="M10" s="372">
        <v>0</v>
      </c>
      <c r="N10" s="413">
        <v>12319.89</v>
      </c>
      <c r="O10" s="413">
        <v>11687</v>
      </c>
      <c r="P10" s="413">
        <v>8243.0596800000003</v>
      </c>
      <c r="Q10" s="372">
        <v>5966.76</v>
      </c>
      <c r="R10" s="414">
        <v>7444.8580000000002</v>
      </c>
      <c r="S10" s="413">
        <v>11015.76</v>
      </c>
      <c r="T10" s="414">
        <v>1967.4578899999992</v>
      </c>
      <c r="U10" s="377">
        <v>12769.98172</v>
      </c>
      <c r="V10" s="377">
        <v>5875.8289999999997</v>
      </c>
      <c r="W10" s="377">
        <v>11746.665850000001</v>
      </c>
      <c r="X10" s="377">
        <v>17858.098590000001</v>
      </c>
      <c r="Y10" s="377">
        <v>14191.503000000001</v>
      </c>
      <c r="Z10" s="377">
        <v>11161.752700000001</v>
      </c>
      <c r="AA10" s="377">
        <v>22194.394</v>
      </c>
      <c r="AB10" s="377">
        <v>4408.64444</v>
      </c>
      <c r="AC10" s="372">
        <v>31770.60212</v>
      </c>
      <c r="AD10" s="377">
        <v>4673.2597900000001</v>
      </c>
      <c r="AE10" s="377">
        <v>100</v>
      </c>
      <c r="AF10" s="377">
        <v>5935.2179999999998</v>
      </c>
      <c r="AG10" s="372">
        <v>7798.96</v>
      </c>
      <c r="AH10" s="377">
        <v>290278.66335000005</v>
      </c>
      <c r="AI10" s="372">
        <v>1819.1639999999998</v>
      </c>
      <c r="AJ10" s="372">
        <v>0</v>
      </c>
      <c r="AK10" s="372">
        <v>17274.38436</v>
      </c>
      <c r="AL10" s="372">
        <v>31247.07</v>
      </c>
      <c r="AM10" s="372">
        <v>1125.8430000000001</v>
      </c>
      <c r="AN10" s="372">
        <v>300.85400000000004</v>
      </c>
      <c r="AO10" s="372">
        <v>638.15</v>
      </c>
      <c r="AP10" s="372">
        <v>538.31600000000003</v>
      </c>
      <c r="AQ10" s="372">
        <v>0</v>
      </c>
      <c r="AR10" s="372">
        <v>0</v>
      </c>
      <c r="AS10" s="372">
        <v>0</v>
      </c>
      <c r="AT10" s="372">
        <v>0</v>
      </c>
      <c r="AU10" s="372">
        <v>0</v>
      </c>
      <c r="AV10" s="372">
        <v>0</v>
      </c>
      <c r="AW10" s="372">
        <v>0</v>
      </c>
      <c r="AX10" s="372">
        <v>0</v>
      </c>
      <c r="AY10" s="372">
        <v>0</v>
      </c>
      <c r="AZ10" s="372"/>
      <c r="BA10" s="372"/>
      <c r="BB10" s="372"/>
      <c r="BC10" s="372"/>
      <c r="BD10" s="372"/>
      <c r="BE10" s="372"/>
      <c r="BF10" s="372"/>
      <c r="BG10" s="372"/>
      <c r="BH10" s="372"/>
      <c r="BI10" s="372"/>
      <c r="BJ10" s="372">
        <v>0</v>
      </c>
      <c r="BK10" s="372"/>
      <c r="BL10" s="372">
        <v>0</v>
      </c>
    </row>
    <row r="11" spans="1:64" ht="15">
      <c r="A11" s="219" t="s">
        <v>486</v>
      </c>
      <c r="B11" s="413">
        <v>0</v>
      </c>
      <c r="C11" s="413">
        <v>0</v>
      </c>
      <c r="D11" s="413">
        <v>0</v>
      </c>
      <c r="E11" s="413">
        <v>0</v>
      </c>
      <c r="F11" s="377">
        <v>0</v>
      </c>
      <c r="G11" s="377">
        <v>1900</v>
      </c>
      <c r="H11" s="413">
        <v>0</v>
      </c>
      <c r="I11" s="372">
        <v>0</v>
      </c>
      <c r="J11" s="377">
        <v>0</v>
      </c>
      <c r="K11" s="377">
        <v>0</v>
      </c>
      <c r="L11" s="377">
        <v>0</v>
      </c>
      <c r="M11" s="372">
        <v>0</v>
      </c>
      <c r="N11" s="413">
        <v>0</v>
      </c>
      <c r="O11" s="413">
        <v>0</v>
      </c>
      <c r="P11" s="413">
        <v>0</v>
      </c>
      <c r="Q11" s="372">
        <v>0</v>
      </c>
      <c r="R11" s="414">
        <v>0</v>
      </c>
      <c r="S11" s="413">
        <v>0</v>
      </c>
      <c r="T11" s="414">
        <v>0</v>
      </c>
      <c r="U11" s="377">
        <v>0</v>
      </c>
      <c r="V11" s="377">
        <v>0</v>
      </c>
      <c r="W11" s="377">
        <v>0</v>
      </c>
      <c r="X11" s="377">
        <v>0</v>
      </c>
      <c r="Y11" s="377">
        <v>0</v>
      </c>
      <c r="Z11" s="377">
        <v>0</v>
      </c>
      <c r="AA11" s="377">
        <v>0</v>
      </c>
      <c r="AB11" s="377">
        <v>0</v>
      </c>
      <c r="AC11" s="372">
        <v>0</v>
      </c>
      <c r="AD11" s="377">
        <v>0</v>
      </c>
      <c r="AE11" s="377">
        <v>0</v>
      </c>
      <c r="AF11" s="377">
        <v>0</v>
      </c>
      <c r="AG11" s="372">
        <v>0</v>
      </c>
      <c r="AH11" s="377">
        <v>0</v>
      </c>
      <c r="AI11" s="372">
        <v>0</v>
      </c>
      <c r="AJ11" s="372">
        <v>0</v>
      </c>
      <c r="AK11" s="372">
        <v>0</v>
      </c>
      <c r="AL11" s="372">
        <v>0</v>
      </c>
      <c r="AM11" s="372">
        <v>0</v>
      </c>
      <c r="AN11" s="372">
        <v>0</v>
      </c>
      <c r="AO11" s="372">
        <v>0</v>
      </c>
      <c r="AP11" s="372">
        <v>0</v>
      </c>
      <c r="AQ11" s="372">
        <v>0</v>
      </c>
      <c r="AR11" s="372">
        <v>0</v>
      </c>
      <c r="AS11" s="372">
        <v>0</v>
      </c>
      <c r="AT11" s="372">
        <v>0</v>
      </c>
      <c r="AU11" s="372">
        <v>0</v>
      </c>
      <c r="AV11" s="372">
        <v>0</v>
      </c>
      <c r="AW11" s="372">
        <v>0</v>
      </c>
      <c r="AX11" s="372">
        <v>0</v>
      </c>
      <c r="AY11" s="372">
        <v>0</v>
      </c>
      <c r="AZ11" s="372"/>
      <c r="BA11" s="372"/>
      <c r="BB11" s="372"/>
      <c r="BC11" s="372"/>
      <c r="BD11" s="372"/>
      <c r="BE11" s="372"/>
      <c r="BF11" s="372"/>
      <c r="BG11" s="372"/>
      <c r="BH11" s="372"/>
      <c r="BI11" s="372"/>
      <c r="BJ11" s="372">
        <v>0</v>
      </c>
      <c r="BK11" s="372"/>
      <c r="BL11" s="372">
        <v>0</v>
      </c>
    </row>
    <row r="12" spans="1:64" ht="15">
      <c r="A12" s="219" t="s">
        <v>487</v>
      </c>
      <c r="B12" s="413">
        <v>14307.99467</v>
      </c>
      <c r="C12" s="413">
        <v>0</v>
      </c>
      <c r="D12" s="413">
        <v>7136</v>
      </c>
      <c r="E12" s="413">
        <v>3670.8649999999998</v>
      </c>
      <c r="F12" s="377">
        <v>0</v>
      </c>
      <c r="G12" s="377">
        <v>0</v>
      </c>
      <c r="H12" s="413">
        <v>2536.893</v>
      </c>
      <c r="I12" s="372">
        <v>128</v>
      </c>
      <c r="J12" s="377">
        <v>2582.5839999999998</v>
      </c>
      <c r="K12" s="377">
        <v>0</v>
      </c>
      <c r="L12" s="377">
        <v>343.72500000000002</v>
      </c>
      <c r="M12" s="372">
        <v>0</v>
      </c>
      <c r="N12" s="413">
        <v>2498.4699999999998</v>
      </c>
      <c r="O12" s="413">
        <v>2333</v>
      </c>
      <c r="P12" s="413">
        <v>1575.6322</v>
      </c>
      <c r="Q12" s="372">
        <v>1024.58</v>
      </c>
      <c r="R12" s="414">
        <v>539.66399999999999</v>
      </c>
      <c r="S12" s="413">
        <v>4374.0200000000004</v>
      </c>
      <c r="T12" s="414">
        <v>366.08786999999938</v>
      </c>
      <c r="U12" s="377">
        <v>2624.3339999999998</v>
      </c>
      <c r="V12" s="377">
        <v>1238.575</v>
      </c>
      <c r="W12" s="377">
        <v>3461.90002</v>
      </c>
      <c r="X12" s="377">
        <v>5191.04727</v>
      </c>
      <c r="Y12" s="377">
        <v>2332.165</v>
      </c>
      <c r="Z12" s="377">
        <v>3514.2786000000006</v>
      </c>
      <c r="AA12" s="377">
        <v>690.76</v>
      </c>
      <c r="AB12" s="377">
        <v>926.49044000000004</v>
      </c>
      <c r="AC12" s="372">
        <v>5168.1757900000002</v>
      </c>
      <c r="AD12" s="377">
        <v>999.79264000000001</v>
      </c>
      <c r="AE12" s="377">
        <v>100</v>
      </c>
      <c r="AF12" s="377">
        <v>153.47499999999999</v>
      </c>
      <c r="AG12" s="372">
        <v>1977.59</v>
      </c>
      <c r="AH12" s="377">
        <v>30539.39086</v>
      </c>
      <c r="AI12" s="372">
        <v>742.04399999999998</v>
      </c>
      <c r="AJ12" s="372">
        <v>0</v>
      </c>
      <c r="AK12" s="372">
        <v>4949.7956599999998</v>
      </c>
      <c r="AL12" s="372">
        <v>1149.501</v>
      </c>
      <c r="AM12" s="372">
        <v>883.452</v>
      </c>
      <c r="AN12" s="372">
        <v>167.25399999999999</v>
      </c>
      <c r="AO12" s="372">
        <v>197.28200000000001</v>
      </c>
      <c r="AP12" s="372">
        <v>74.989999999999995</v>
      </c>
      <c r="AQ12" s="372">
        <v>0</v>
      </c>
      <c r="AR12" s="372">
        <v>0</v>
      </c>
      <c r="AS12" s="372">
        <v>0</v>
      </c>
      <c r="AT12" s="372">
        <v>0</v>
      </c>
      <c r="AU12" s="372">
        <v>0</v>
      </c>
      <c r="AV12" s="372">
        <v>0</v>
      </c>
      <c r="AW12" s="372">
        <v>0</v>
      </c>
      <c r="AX12" s="372">
        <v>0</v>
      </c>
      <c r="AY12" s="372">
        <v>0</v>
      </c>
      <c r="AZ12" s="372"/>
      <c r="BA12" s="372"/>
      <c r="BB12" s="372"/>
      <c r="BC12" s="372"/>
      <c r="BD12" s="372"/>
      <c r="BE12" s="372"/>
      <c r="BF12" s="372"/>
      <c r="BG12" s="372"/>
      <c r="BH12" s="372"/>
      <c r="BI12" s="372"/>
      <c r="BJ12" s="372">
        <v>0</v>
      </c>
      <c r="BK12" s="372"/>
      <c r="BL12" s="372">
        <v>0</v>
      </c>
    </row>
    <row r="13" spans="1:64" ht="15">
      <c r="A13" s="219" t="s">
        <v>488</v>
      </c>
      <c r="B13" s="413">
        <v>6413.1159000000007</v>
      </c>
      <c r="C13" s="413">
        <v>0</v>
      </c>
      <c r="D13" s="413">
        <v>11853</v>
      </c>
      <c r="E13" s="413">
        <v>3812.3710000000001</v>
      </c>
      <c r="F13" s="377">
        <v>0</v>
      </c>
      <c r="G13" s="377">
        <v>0</v>
      </c>
      <c r="H13" s="413">
        <v>4176.0039999999999</v>
      </c>
      <c r="I13" s="372">
        <v>296</v>
      </c>
      <c r="J13" s="377">
        <v>1688.106</v>
      </c>
      <c r="K13" s="377">
        <v>0</v>
      </c>
      <c r="L13" s="377">
        <v>21.158000000000001</v>
      </c>
      <c r="M13" s="372">
        <v>0</v>
      </c>
      <c r="N13" s="413">
        <v>4544.6000000000004</v>
      </c>
      <c r="O13" s="413">
        <v>3417</v>
      </c>
      <c r="P13" s="413">
        <v>2422.2368799999999</v>
      </c>
      <c r="Q13" s="372">
        <v>2509.0700000000002</v>
      </c>
      <c r="R13" s="414">
        <v>1002.871</v>
      </c>
      <c r="S13" s="413">
        <v>3266.5</v>
      </c>
      <c r="T13" s="414">
        <v>538.91935000000001</v>
      </c>
      <c r="U13" s="377">
        <v>5231.3019999999997</v>
      </c>
      <c r="V13" s="377">
        <v>2225.8980000000001</v>
      </c>
      <c r="W13" s="377">
        <v>4902.707550000001</v>
      </c>
      <c r="X13" s="377">
        <v>4851.4308800000008</v>
      </c>
      <c r="Y13" s="377">
        <v>2123.9089999999997</v>
      </c>
      <c r="Z13" s="377">
        <v>3821.0339399999998</v>
      </c>
      <c r="AA13" s="377">
        <v>2572.5549999999998</v>
      </c>
      <c r="AB13" s="377">
        <v>3238.3943599999998</v>
      </c>
      <c r="AC13" s="372">
        <v>8098.09447</v>
      </c>
      <c r="AD13" s="377">
        <v>2741.8509600000002</v>
      </c>
      <c r="AE13" s="377">
        <v>0</v>
      </c>
      <c r="AF13" s="377">
        <v>755.70799999999997</v>
      </c>
      <c r="AG13" s="372">
        <v>1910.69</v>
      </c>
      <c r="AH13" s="377">
        <v>28551.584850000003</v>
      </c>
      <c r="AI13" s="372">
        <v>1077.1199999999999</v>
      </c>
      <c r="AJ13" s="372">
        <v>0</v>
      </c>
      <c r="AK13" s="372">
        <v>7606.6696999999995</v>
      </c>
      <c r="AL13" s="372">
        <v>1852.4269999999999</v>
      </c>
      <c r="AM13" s="372">
        <v>242.39099999999999</v>
      </c>
      <c r="AN13" s="372">
        <v>38.063000000000002</v>
      </c>
      <c r="AO13" s="372">
        <v>440.86799999999999</v>
      </c>
      <c r="AP13" s="372">
        <v>463.32600000000002</v>
      </c>
      <c r="AQ13" s="372">
        <v>0</v>
      </c>
      <c r="AR13" s="372">
        <v>0</v>
      </c>
      <c r="AS13" s="372">
        <v>0</v>
      </c>
      <c r="AT13" s="372">
        <v>0</v>
      </c>
      <c r="AU13" s="372">
        <v>0</v>
      </c>
      <c r="AV13" s="372">
        <v>0</v>
      </c>
      <c r="AW13" s="372">
        <v>0</v>
      </c>
      <c r="AX13" s="372">
        <v>0</v>
      </c>
      <c r="AY13" s="372">
        <v>0</v>
      </c>
      <c r="AZ13" s="372"/>
      <c r="BA13" s="372"/>
      <c r="BB13" s="372"/>
      <c r="BC13" s="372"/>
      <c r="BD13" s="372"/>
      <c r="BE13" s="372"/>
      <c r="BF13" s="372"/>
      <c r="BG13" s="372"/>
      <c r="BH13" s="372"/>
      <c r="BI13" s="372"/>
      <c r="BJ13" s="372">
        <v>0</v>
      </c>
      <c r="BK13" s="372"/>
      <c r="BL13" s="372">
        <v>0</v>
      </c>
    </row>
    <row r="14" spans="1:64" ht="15">
      <c r="A14" s="219" t="s">
        <v>489</v>
      </c>
      <c r="B14" s="413">
        <v>18011.753980000001</v>
      </c>
      <c r="C14" s="413">
        <v>0</v>
      </c>
      <c r="D14" s="413">
        <v>20764</v>
      </c>
      <c r="E14" s="413">
        <v>4074.5970000000002</v>
      </c>
      <c r="F14" s="377">
        <v>54649.759960000018</v>
      </c>
      <c r="G14" s="377">
        <v>12294.620319999998</v>
      </c>
      <c r="H14" s="413">
        <v>20169.797600000002</v>
      </c>
      <c r="I14" s="372">
        <v>6403</v>
      </c>
      <c r="J14" s="377">
        <v>9921.7350000000006</v>
      </c>
      <c r="K14" s="377">
        <v>3653.07</v>
      </c>
      <c r="L14" s="377">
        <v>2528.0909999999999</v>
      </c>
      <c r="M14" s="372">
        <v>0</v>
      </c>
      <c r="N14" s="413">
        <v>5276.82</v>
      </c>
      <c r="O14" s="413">
        <v>5937</v>
      </c>
      <c r="P14" s="413">
        <v>4245.1905999999999</v>
      </c>
      <c r="Q14" s="372">
        <v>2433.11</v>
      </c>
      <c r="R14" s="414">
        <v>5902.3230000000003</v>
      </c>
      <c r="S14" s="413">
        <v>3375.24</v>
      </c>
      <c r="T14" s="414">
        <v>1062.4506699999999</v>
      </c>
      <c r="U14" s="377">
        <v>4914.3457199999993</v>
      </c>
      <c r="V14" s="377">
        <v>2411.3559999999998</v>
      </c>
      <c r="W14" s="377">
        <v>3382.0582800000002</v>
      </c>
      <c r="X14" s="377">
        <v>7815.6204399999997</v>
      </c>
      <c r="Y14" s="377">
        <v>9735.4290000000001</v>
      </c>
      <c r="Z14" s="377">
        <v>3826.4401600000001</v>
      </c>
      <c r="AA14" s="377">
        <v>18931.079000000002</v>
      </c>
      <c r="AB14" s="377">
        <v>243.75964000000002</v>
      </c>
      <c r="AC14" s="372">
        <v>18504.331860000002</v>
      </c>
      <c r="AD14" s="377">
        <v>931.61618999999996</v>
      </c>
      <c r="AE14" s="377">
        <v>0</v>
      </c>
      <c r="AF14" s="377">
        <v>5026.0349999999999</v>
      </c>
      <c r="AG14" s="372">
        <v>3910.68</v>
      </c>
      <c r="AH14" s="377">
        <v>231187.68764000002</v>
      </c>
      <c r="AI14" s="372">
        <v>0</v>
      </c>
      <c r="AJ14" s="372">
        <v>0</v>
      </c>
      <c r="AK14" s="372">
        <v>4717.9190000000008</v>
      </c>
      <c r="AL14" s="372">
        <v>28245.142</v>
      </c>
      <c r="AM14" s="372">
        <v>0</v>
      </c>
      <c r="AN14" s="372">
        <v>95.537000000000006</v>
      </c>
      <c r="AO14" s="372">
        <v>0</v>
      </c>
      <c r="AP14" s="372">
        <v>0</v>
      </c>
      <c r="AQ14" s="372">
        <v>0</v>
      </c>
      <c r="AR14" s="372">
        <v>0</v>
      </c>
      <c r="AS14" s="372">
        <v>0</v>
      </c>
      <c r="AT14" s="372">
        <v>0</v>
      </c>
      <c r="AU14" s="372">
        <v>0</v>
      </c>
      <c r="AV14" s="372">
        <v>0</v>
      </c>
      <c r="AW14" s="372">
        <v>0</v>
      </c>
      <c r="AX14" s="372">
        <v>0</v>
      </c>
      <c r="AY14" s="372">
        <v>0</v>
      </c>
      <c r="AZ14" s="372"/>
      <c r="BA14" s="372"/>
      <c r="BB14" s="372"/>
      <c r="BC14" s="372"/>
      <c r="BD14" s="372"/>
      <c r="BE14" s="372"/>
      <c r="BF14" s="372"/>
      <c r="BG14" s="372"/>
      <c r="BH14" s="372"/>
      <c r="BI14" s="372"/>
      <c r="BJ14" s="372">
        <v>0</v>
      </c>
      <c r="BK14" s="372"/>
      <c r="BL14" s="372">
        <v>0</v>
      </c>
    </row>
    <row r="15" spans="1:64" ht="15">
      <c r="A15" s="220" t="s">
        <v>490</v>
      </c>
      <c r="B15" s="413">
        <v>12328428.49237</v>
      </c>
      <c r="C15" s="413">
        <v>5757397.7599999998</v>
      </c>
      <c r="D15" s="413">
        <v>5531259</v>
      </c>
      <c r="E15" s="413">
        <v>12514202.016000001</v>
      </c>
      <c r="F15" s="377">
        <v>8189685.9510000004</v>
      </c>
      <c r="G15" s="377">
        <v>13994934.732580001</v>
      </c>
      <c r="H15" s="413">
        <v>3095240.1150000002</v>
      </c>
      <c r="I15" s="372">
        <v>188279</v>
      </c>
      <c r="J15" s="377">
        <v>443800.71600000001</v>
      </c>
      <c r="K15" s="377">
        <v>1087910.804</v>
      </c>
      <c r="L15" s="377">
        <v>1285153.3639999998</v>
      </c>
      <c r="M15" s="372">
        <v>3439320.7290000003</v>
      </c>
      <c r="N15" s="413">
        <v>624026.75</v>
      </c>
      <c r="O15" s="413">
        <v>769036</v>
      </c>
      <c r="P15" s="413">
        <v>825687.89301</v>
      </c>
      <c r="Q15" s="372">
        <v>581739.40800299996</v>
      </c>
      <c r="R15" s="414">
        <v>658675.04940000002</v>
      </c>
      <c r="S15" s="413">
        <v>2216127.9158800002</v>
      </c>
      <c r="T15" s="414">
        <v>335564.02685999993</v>
      </c>
      <c r="U15" s="377">
        <v>471936.62247999996</v>
      </c>
      <c r="V15" s="377">
        <v>617791.23100000003</v>
      </c>
      <c r="W15" s="377">
        <v>894221.26858999988</v>
      </c>
      <c r="X15" s="377">
        <v>1826765.2362399998</v>
      </c>
      <c r="Y15" s="377">
        <v>6229998.8731072014</v>
      </c>
      <c r="Z15" s="377">
        <v>457045.2957299999</v>
      </c>
      <c r="AA15" s="377">
        <v>1242889.023</v>
      </c>
      <c r="AB15" s="377">
        <v>641051.2243</v>
      </c>
      <c r="AC15" s="372">
        <v>2403296.5261400002</v>
      </c>
      <c r="AD15" s="377">
        <v>379283.63731999998</v>
      </c>
      <c r="AE15" s="377">
        <v>899156</v>
      </c>
      <c r="AF15" s="377">
        <v>543370.53700000001</v>
      </c>
      <c r="AG15" s="372">
        <v>1646397.5905299999</v>
      </c>
      <c r="AH15" s="377">
        <v>7721787.3818999995</v>
      </c>
      <c r="AI15" s="372">
        <v>180400.99399999998</v>
      </c>
      <c r="AJ15" s="372">
        <v>583695.84</v>
      </c>
      <c r="AK15" s="372">
        <v>1393367.3272899999</v>
      </c>
      <c r="AL15" s="372">
        <v>2071976.36</v>
      </c>
      <c r="AM15" s="372">
        <v>265698.94699999999</v>
      </c>
      <c r="AN15" s="372">
        <v>290615.62400000001</v>
      </c>
      <c r="AO15" s="372">
        <v>216878.35</v>
      </c>
      <c r="AP15" s="372">
        <v>385382.08100000001</v>
      </c>
      <c r="AQ15" s="372">
        <v>26490</v>
      </c>
      <c r="AR15" s="372">
        <v>391374.66899999999</v>
      </c>
      <c r="AS15" s="372">
        <v>206567.48400000003</v>
      </c>
      <c r="AT15" s="372">
        <v>42195.553999999996</v>
      </c>
      <c r="AU15" s="372">
        <v>40323.599999999999</v>
      </c>
      <c r="AV15" s="372">
        <v>146752.97200000001</v>
      </c>
      <c r="AW15" s="372">
        <v>156544.05916</v>
      </c>
      <c r="AX15" s="372">
        <v>152315.50881999999</v>
      </c>
      <c r="AY15" s="372">
        <v>70972.899999999994</v>
      </c>
      <c r="AZ15" s="372"/>
      <c r="BA15" s="372"/>
      <c r="BB15" s="372"/>
      <c r="BC15" s="372"/>
      <c r="BD15" s="372"/>
      <c r="BE15" s="372"/>
      <c r="BF15" s="372"/>
      <c r="BG15" s="372"/>
      <c r="BH15" s="372"/>
      <c r="BI15" s="372"/>
      <c r="BJ15" s="372">
        <v>52151.303999999996</v>
      </c>
      <c r="BK15" s="372"/>
      <c r="BL15" s="372">
        <v>20</v>
      </c>
    </row>
    <row r="16" spans="1:64" ht="15">
      <c r="A16" s="220" t="s">
        <v>491</v>
      </c>
      <c r="B16" s="413">
        <v>147868.50881000003</v>
      </c>
      <c r="C16" s="413">
        <v>57573.98</v>
      </c>
      <c r="D16" s="413">
        <v>83413</v>
      </c>
      <c r="E16" s="413">
        <v>131924.94058000002</v>
      </c>
      <c r="F16" s="377">
        <v>136066.98047000001</v>
      </c>
      <c r="G16" s="377">
        <v>219108.9</v>
      </c>
      <c r="H16" s="413">
        <v>40397.77246</v>
      </c>
      <c r="I16" s="372">
        <v>8397</v>
      </c>
      <c r="J16" s="377">
        <v>15715.25837</v>
      </c>
      <c r="K16" s="377">
        <v>3658.1169999999997</v>
      </c>
      <c r="L16" s="377">
        <v>15447.20515</v>
      </c>
      <c r="M16" s="372">
        <v>34393.207999999999</v>
      </c>
      <c r="N16" s="413">
        <v>11425.171689999999</v>
      </c>
      <c r="O16" s="413">
        <v>15797</v>
      </c>
      <c r="P16" s="413">
        <v>14024.665023300002</v>
      </c>
      <c r="Q16" s="372">
        <v>9701.5</v>
      </c>
      <c r="R16" s="414">
        <v>15772.641940000001</v>
      </c>
      <c r="S16" s="413">
        <v>28155.312150000005</v>
      </c>
      <c r="T16" s="414">
        <v>4759.3980021999987</v>
      </c>
      <c r="U16" s="377">
        <v>12777.74663</v>
      </c>
      <c r="V16" s="377">
        <v>3718.7536625000002</v>
      </c>
      <c r="W16" s="377">
        <v>15523.633519999999</v>
      </c>
      <c r="X16" s="377">
        <v>29628.168310000001</v>
      </c>
      <c r="Y16" s="377">
        <v>77958.815069999997</v>
      </c>
      <c r="Z16" s="377">
        <v>11032.119919999999</v>
      </c>
      <c r="AA16" s="377">
        <v>32596.998</v>
      </c>
      <c r="AB16" s="377">
        <v>8461.0054499999987</v>
      </c>
      <c r="AC16" s="372">
        <v>24306.213070000002</v>
      </c>
      <c r="AD16" s="377">
        <v>6298.59375</v>
      </c>
      <c r="AE16" s="377">
        <v>9016</v>
      </c>
      <c r="AF16" s="377">
        <v>15822.07467</v>
      </c>
      <c r="AG16" s="372">
        <v>21746.42</v>
      </c>
      <c r="AH16" s="377">
        <v>327413.42634000001</v>
      </c>
      <c r="AI16" s="372">
        <v>2509.8890000000001</v>
      </c>
      <c r="AJ16" s="372">
        <v>5836.96</v>
      </c>
      <c r="AK16" s="372">
        <v>23519.63222</v>
      </c>
      <c r="AL16" s="372">
        <v>49866.020750000003</v>
      </c>
      <c r="AM16" s="372">
        <v>2987.7895399999998</v>
      </c>
      <c r="AN16" s="372">
        <v>3059.5297000000005</v>
      </c>
      <c r="AO16" s="372">
        <v>2423.1544900000004</v>
      </c>
      <c r="AP16" s="372">
        <v>3947.9331299999999</v>
      </c>
      <c r="AQ16" s="372">
        <v>265</v>
      </c>
      <c r="AR16" s="372">
        <v>3913.7466899999999</v>
      </c>
      <c r="AS16" s="372">
        <v>2065.6748200000002</v>
      </c>
      <c r="AT16" s="372">
        <v>421.86046000000005</v>
      </c>
      <c r="AU16" s="372">
        <v>114.14</v>
      </c>
      <c r="AV16" s="372">
        <v>1467.5297200000002</v>
      </c>
      <c r="AW16" s="372">
        <v>1566.41526</v>
      </c>
      <c r="AX16" s="372">
        <v>1523.1551000000002</v>
      </c>
      <c r="AY16" s="372">
        <v>709.73</v>
      </c>
      <c r="AZ16" s="372"/>
      <c r="BA16" s="372"/>
      <c r="BB16" s="372"/>
      <c r="BC16" s="372"/>
      <c r="BD16" s="372"/>
      <c r="BE16" s="372"/>
      <c r="BF16" s="372"/>
      <c r="BG16" s="372"/>
      <c r="BH16" s="372"/>
      <c r="BI16" s="372"/>
      <c r="BJ16" s="372">
        <v>521.51304000000005</v>
      </c>
      <c r="BK16" s="372"/>
      <c r="BL16" s="372">
        <v>0.2</v>
      </c>
    </row>
    <row r="17" spans="1:64" ht="15">
      <c r="A17" s="221" t="s">
        <v>492</v>
      </c>
      <c r="B17" s="413">
        <v>122896.9562782</v>
      </c>
      <c r="C17" s="413">
        <v>57573.98</v>
      </c>
      <c r="D17" s="413">
        <v>54939</v>
      </c>
      <c r="E17" s="413">
        <v>125026.44183000001</v>
      </c>
      <c r="F17" s="377">
        <v>81327.305309999996</v>
      </c>
      <c r="G17" s="377">
        <v>140930.57</v>
      </c>
      <c r="H17" s="413">
        <v>14084.345860000001</v>
      </c>
      <c r="I17" s="372">
        <v>1814</v>
      </c>
      <c r="J17" s="377">
        <v>4303.8243700000003</v>
      </c>
      <c r="K17" s="377">
        <v>2744.8359999999998</v>
      </c>
      <c r="L17" s="377">
        <v>12822.6039</v>
      </c>
      <c r="M17" s="372">
        <v>34393.207999999999</v>
      </c>
      <c r="N17" s="413">
        <v>3143.3522899999998</v>
      </c>
      <c r="O17" s="413">
        <v>7568</v>
      </c>
      <c r="P17" s="413">
        <v>8174.4479333000018</v>
      </c>
      <c r="Q17" s="372">
        <v>5757.72</v>
      </c>
      <c r="R17" s="414">
        <v>6512.3019140000015</v>
      </c>
      <c r="S17" s="413">
        <v>22053.329750000001</v>
      </c>
      <c r="T17" s="414">
        <v>3335.9656896999991</v>
      </c>
      <c r="U17" s="377">
        <v>4591.6664000000001</v>
      </c>
      <c r="V17" s="377">
        <v>1688.3126600000001</v>
      </c>
      <c r="W17" s="377">
        <v>8824.7460700000011</v>
      </c>
      <c r="X17" s="377">
        <v>18089.070359999998</v>
      </c>
      <c r="Y17" s="377">
        <v>62117.407819999993</v>
      </c>
      <c r="Z17" s="377">
        <v>4460.2585899999995</v>
      </c>
      <c r="AA17" s="377">
        <v>12206.950999999999</v>
      </c>
      <c r="AB17" s="377">
        <v>6366.426019999999</v>
      </c>
      <c r="AC17" s="372">
        <v>6070.5941399999992</v>
      </c>
      <c r="AD17" s="377">
        <v>3746.1037900000001</v>
      </c>
      <c r="AE17" s="377">
        <v>8991</v>
      </c>
      <c r="AF17" s="377">
        <v>5374.3531900000007</v>
      </c>
      <c r="AG17" s="372">
        <v>16385.990000000002</v>
      </c>
      <c r="AH17" s="377">
        <v>74315.088230000008</v>
      </c>
      <c r="AI17" s="372">
        <v>1785.818</v>
      </c>
      <c r="AJ17" s="372">
        <v>5836.96</v>
      </c>
      <c r="AK17" s="372">
        <v>13760.929460000001</v>
      </c>
      <c r="AL17" s="372">
        <v>20407.29</v>
      </c>
      <c r="AM17" s="372">
        <v>2645.7310400000001</v>
      </c>
      <c r="AN17" s="372">
        <v>2903.1477000000004</v>
      </c>
      <c r="AO17" s="372">
        <v>2153.40049</v>
      </c>
      <c r="AP17" s="372">
        <v>3851.6876299999999</v>
      </c>
      <c r="AQ17" s="372">
        <v>265</v>
      </c>
      <c r="AR17" s="372">
        <v>3913.7466899999999</v>
      </c>
      <c r="AS17" s="372">
        <v>2065.6748200000002</v>
      </c>
      <c r="AT17" s="372">
        <v>421.86046000000005</v>
      </c>
      <c r="AU17" s="372">
        <v>114.14</v>
      </c>
      <c r="AV17" s="372">
        <v>1467.5297200000002</v>
      </c>
      <c r="AW17" s="372">
        <v>1566.41526</v>
      </c>
      <c r="AX17" s="372">
        <v>1523.1551000000002</v>
      </c>
      <c r="AY17" s="372">
        <v>709.73</v>
      </c>
      <c r="AZ17" s="372"/>
      <c r="BA17" s="372"/>
      <c r="BB17" s="372"/>
      <c r="BC17" s="372"/>
      <c r="BD17" s="372"/>
      <c r="BE17" s="372"/>
      <c r="BF17" s="372"/>
      <c r="BG17" s="372"/>
      <c r="BH17" s="372"/>
      <c r="BI17" s="372"/>
      <c r="BJ17" s="372">
        <v>521.51304000000005</v>
      </c>
      <c r="BK17" s="372"/>
      <c r="BL17" s="372">
        <v>0.2</v>
      </c>
    </row>
    <row r="18" spans="1:64" ht="15">
      <c r="A18" s="219" t="s">
        <v>493</v>
      </c>
      <c r="B18" s="413">
        <v>0</v>
      </c>
      <c r="C18" s="413">
        <v>0</v>
      </c>
      <c r="D18" s="413">
        <v>0</v>
      </c>
      <c r="E18" s="413">
        <v>0</v>
      </c>
      <c r="F18" s="377">
        <v>0</v>
      </c>
      <c r="G18" s="377">
        <v>1900</v>
      </c>
      <c r="H18" s="413">
        <v>0</v>
      </c>
      <c r="I18" s="372">
        <v>0</v>
      </c>
      <c r="J18" s="377">
        <v>0</v>
      </c>
      <c r="K18" s="377">
        <v>0</v>
      </c>
      <c r="L18" s="377">
        <v>0</v>
      </c>
      <c r="M18" s="372">
        <v>0</v>
      </c>
      <c r="N18" s="413">
        <v>0</v>
      </c>
      <c r="O18" s="413">
        <v>0</v>
      </c>
      <c r="P18" s="413">
        <v>0</v>
      </c>
      <c r="Q18" s="372">
        <v>0</v>
      </c>
      <c r="R18" s="372">
        <v>0</v>
      </c>
      <c r="S18" s="413">
        <v>0</v>
      </c>
      <c r="T18" s="372">
        <v>0</v>
      </c>
      <c r="U18" s="377">
        <v>0</v>
      </c>
      <c r="V18" s="377">
        <v>0</v>
      </c>
      <c r="W18" s="377">
        <v>0</v>
      </c>
      <c r="X18" s="377">
        <v>0</v>
      </c>
      <c r="Y18" s="377">
        <v>0</v>
      </c>
      <c r="Z18" s="377">
        <v>0</v>
      </c>
      <c r="AA18" s="377">
        <v>0</v>
      </c>
      <c r="AB18" s="377">
        <v>0</v>
      </c>
      <c r="AC18" s="372">
        <v>0</v>
      </c>
      <c r="AD18" s="377">
        <v>0</v>
      </c>
      <c r="AE18" s="377">
        <v>0</v>
      </c>
      <c r="AF18" s="377">
        <v>0</v>
      </c>
      <c r="AG18" s="372">
        <v>0</v>
      </c>
      <c r="AH18" s="377">
        <v>0</v>
      </c>
      <c r="AI18" s="372">
        <v>0</v>
      </c>
      <c r="AJ18" s="372">
        <v>0</v>
      </c>
      <c r="AK18" s="372">
        <v>0</v>
      </c>
      <c r="AL18" s="372">
        <v>0</v>
      </c>
      <c r="AM18" s="372">
        <v>0</v>
      </c>
      <c r="AN18" s="372">
        <v>0</v>
      </c>
      <c r="AO18" s="372">
        <v>0</v>
      </c>
      <c r="AP18" s="372">
        <v>0</v>
      </c>
      <c r="AQ18" s="372">
        <v>0</v>
      </c>
      <c r="AR18" s="372">
        <v>0</v>
      </c>
      <c r="AS18" s="372">
        <v>0</v>
      </c>
      <c r="AT18" s="372">
        <v>0</v>
      </c>
      <c r="AU18" s="372">
        <v>0</v>
      </c>
      <c r="AV18" s="372">
        <v>0</v>
      </c>
      <c r="AW18" s="372">
        <v>0</v>
      </c>
      <c r="AX18" s="372">
        <v>0</v>
      </c>
      <c r="AY18" s="372">
        <v>0</v>
      </c>
      <c r="AZ18" s="372"/>
      <c r="BA18" s="372"/>
      <c r="BB18" s="372"/>
      <c r="BC18" s="372"/>
      <c r="BD18" s="372"/>
      <c r="BE18" s="372"/>
      <c r="BF18" s="372"/>
      <c r="BG18" s="372"/>
      <c r="BH18" s="372"/>
      <c r="BI18" s="372"/>
      <c r="BJ18" s="372">
        <v>0</v>
      </c>
      <c r="BK18" s="372"/>
      <c r="BL18" s="372">
        <v>0</v>
      </c>
    </row>
    <row r="19" spans="1:64" ht="15">
      <c r="A19" s="219" t="s">
        <v>494</v>
      </c>
      <c r="B19" s="413">
        <v>3576.9986675</v>
      </c>
      <c r="C19" s="413">
        <v>0</v>
      </c>
      <c r="D19" s="413">
        <v>1784</v>
      </c>
      <c r="E19" s="413">
        <v>917.71624999999995</v>
      </c>
      <c r="F19" s="377">
        <v>0</v>
      </c>
      <c r="G19" s="377">
        <v>0</v>
      </c>
      <c r="H19" s="413">
        <v>1967.625</v>
      </c>
      <c r="I19" s="372">
        <v>32</v>
      </c>
      <c r="J19" s="377">
        <v>645.64599999999996</v>
      </c>
      <c r="K19" s="377">
        <v>0</v>
      </c>
      <c r="L19" s="377">
        <v>85.931250000000006</v>
      </c>
      <c r="M19" s="372">
        <v>0</v>
      </c>
      <c r="N19" s="415">
        <v>1375.32</v>
      </c>
      <c r="O19" s="415">
        <v>583</v>
      </c>
      <c r="P19" s="415">
        <v>393.90805</v>
      </c>
      <c r="Q19" s="372">
        <v>256.14</v>
      </c>
      <c r="R19" s="414">
        <v>134.916</v>
      </c>
      <c r="S19" s="413">
        <v>1093.5074399999999</v>
      </c>
      <c r="T19" s="414">
        <v>91.521967499999846</v>
      </c>
      <c r="U19" s="377">
        <v>656.08349999999996</v>
      </c>
      <c r="V19" s="377">
        <v>146.28174999999999</v>
      </c>
      <c r="W19" s="377">
        <v>865.4751</v>
      </c>
      <c r="X19" s="377">
        <v>1297.7619299999999</v>
      </c>
      <c r="Y19" s="377">
        <v>383.38825000000003</v>
      </c>
      <c r="Z19" s="377">
        <v>918.95164999999997</v>
      </c>
      <c r="AA19" s="377">
        <v>172.69</v>
      </c>
      <c r="AB19" s="377">
        <v>231.62261000000001</v>
      </c>
      <c r="AC19" s="372">
        <v>380.96948000000003</v>
      </c>
      <c r="AD19" s="377">
        <v>249.94819000000001</v>
      </c>
      <c r="AE19" s="377">
        <v>25</v>
      </c>
      <c r="AF19" s="377">
        <v>38.368749999999999</v>
      </c>
      <c r="AG19" s="372">
        <v>494.4</v>
      </c>
      <c r="AH19" s="377">
        <v>7634.8476799999999</v>
      </c>
      <c r="AI19" s="372">
        <v>185.511</v>
      </c>
      <c r="AJ19" s="372">
        <v>0</v>
      </c>
      <c r="AK19" s="372">
        <v>1237.4489099999998</v>
      </c>
      <c r="AL19" s="372">
        <v>287.37524999999999</v>
      </c>
      <c r="AM19" s="372">
        <v>220.863</v>
      </c>
      <c r="AN19" s="372">
        <v>41.813499999999998</v>
      </c>
      <c r="AO19" s="372">
        <v>49.32</v>
      </c>
      <c r="AP19" s="372">
        <v>18.747499999999999</v>
      </c>
      <c r="AQ19" s="372">
        <v>0</v>
      </c>
      <c r="AR19" s="372">
        <v>0</v>
      </c>
      <c r="AS19" s="372">
        <v>0</v>
      </c>
      <c r="AT19" s="372">
        <v>0</v>
      </c>
      <c r="AU19" s="372">
        <v>0</v>
      </c>
      <c r="AV19" s="372">
        <v>0</v>
      </c>
      <c r="AW19" s="372">
        <v>0</v>
      </c>
      <c r="AX19" s="372">
        <v>0</v>
      </c>
      <c r="AY19" s="372">
        <v>0</v>
      </c>
      <c r="AZ19" s="372"/>
      <c r="BA19" s="372"/>
      <c r="BB19" s="372"/>
      <c r="BC19" s="372"/>
      <c r="BD19" s="372"/>
      <c r="BE19" s="372"/>
      <c r="BF19" s="372"/>
      <c r="BG19" s="372"/>
      <c r="BH19" s="372"/>
      <c r="BI19" s="372"/>
      <c r="BJ19" s="372">
        <v>0</v>
      </c>
      <c r="BK19" s="372"/>
      <c r="BL19" s="372">
        <v>0</v>
      </c>
    </row>
    <row r="20" spans="1:64" ht="15">
      <c r="A20" s="219" t="s">
        <v>495</v>
      </c>
      <c r="B20" s="413">
        <v>3206.5579500000003</v>
      </c>
      <c r="C20" s="413">
        <v>0</v>
      </c>
      <c r="D20" s="413">
        <v>5926</v>
      </c>
      <c r="E20" s="413">
        <v>1906.1855</v>
      </c>
      <c r="F20" s="377">
        <v>0</v>
      </c>
      <c r="G20" s="377">
        <v>0</v>
      </c>
      <c r="H20" s="413">
        <v>4176.0039999999999</v>
      </c>
      <c r="I20" s="372">
        <v>148</v>
      </c>
      <c r="J20" s="377">
        <v>844.053</v>
      </c>
      <c r="K20" s="377">
        <v>0</v>
      </c>
      <c r="L20" s="377">
        <v>10.579000000000001</v>
      </c>
      <c r="M20" s="372">
        <v>0</v>
      </c>
      <c r="N20" s="416">
        <v>2366.8404999999998</v>
      </c>
      <c r="O20" s="416">
        <v>1709</v>
      </c>
      <c r="P20" s="413">
        <v>1211.11844</v>
      </c>
      <c r="Q20" s="372">
        <v>1254.53</v>
      </c>
      <c r="R20" s="414">
        <v>501.43549999999999</v>
      </c>
      <c r="S20" s="413">
        <v>1633.2552700000001</v>
      </c>
      <c r="T20" s="382">
        <v>269.459675</v>
      </c>
      <c r="U20" s="377">
        <v>2615.6510099999996</v>
      </c>
      <c r="V20" s="377">
        <v>483.02699999999999</v>
      </c>
      <c r="W20" s="377">
        <v>2451.3540699999999</v>
      </c>
      <c r="X20" s="377">
        <v>2425.7155600000001</v>
      </c>
      <c r="Y20" s="377">
        <v>1266.5160000000001</v>
      </c>
      <c r="Z20" s="377">
        <v>1826.4695200000001</v>
      </c>
      <c r="AA20" s="417">
        <v>1286.278</v>
      </c>
      <c r="AB20" s="377">
        <v>1619.1971799999999</v>
      </c>
      <c r="AC20" s="372">
        <v>1708.16453</v>
      </c>
      <c r="AD20" s="377">
        <v>1370.9255800000001</v>
      </c>
      <c r="AE20" s="377">
        <v>0</v>
      </c>
      <c r="AF20" s="377">
        <v>377.85399999999998</v>
      </c>
      <c r="AG20" s="372">
        <v>955.35</v>
      </c>
      <c r="AH20" s="377">
        <v>14275.79293</v>
      </c>
      <c r="AI20" s="372">
        <v>538.55999999999995</v>
      </c>
      <c r="AJ20" s="372">
        <v>0</v>
      </c>
      <c r="AK20" s="418">
        <v>3803.3348500000002</v>
      </c>
      <c r="AL20" s="376">
        <v>926.21349999999995</v>
      </c>
      <c r="AM20" s="372">
        <v>121.1955</v>
      </c>
      <c r="AN20" s="372">
        <v>19.031500000000001</v>
      </c>
      <c r="AO20" s="372">
        <v>220.434</v>
      </c>
      <c r="AP20" s="372">
        <v>77.498000000000005</v>
      </c>
      <c r="AQ20" s="418">
        <v>0</v>
      </c>
      <c r="AR20" s="372">
        <v>0</v>
      </c>
      <c r="AS20" s="372">
        <v>0</v>
      </c>
      <c r="AT20" s="372">
        <v>0</v>
      </c>
      <c r="AU20" s="372">
        <v>0</v>
      </c>
      <c r="AV20" s="372">
        <v>0</v>
      </c>
      <c r="AW20" s="372">
        <v>0</v>
      </c>
      <c r="AX20" s="372">
        <v>0</v>
      </c>
      <c r="AY20" s="372">
        <v>0</v>
      </c>
      <c r="AZ20" s="372"/>
      <c r="BA20" s="372"/>
      <c r="BB20" s="372"/>
      <c r="BC20" s="372"/>
      <c r="BD20" s="372"/>
      <c r="BE20" s="372"/>
      <c r="BF20" s="372"/>
      <c r="BG20" s="372"/>
      <c r="BH20" s="372"/>
      <c r="BI20" s="372"/>
      <c r="BJ20" s="372">
        <v>0</v>
      </c>
      <c r="BK20" s="372"/>
      <c r="BL20" s="372">
        <v>0</v>
      </c>
    </row>
    <row r="21" spans="1:64" ht="15">
      <c r="A21" s="219" t="s">
        <v>496</v>
      </c>
      <c r="B21" s="413">
        <v>18011.753980000001</v>
      </c>
      <c r="C21" s="413">
        <v>0</v>
      </c>
      <c r="D21" s="413">
        <v>20764</v>
      </c>
      <c r="E21" s="413">
        <v>4074.5970000000002</v>
      </c>
      <c r="F21" s="377">
        <v>54649.759960000018</v>
      </c>
      <c r="G21" s="377">
        <v>11171.45</v>
      </c>
      <c r="H21" s="413">
        <v>20169.797600000002</v>
      </c>
      <c r="I21" s="372">
        <v>6403</v>
      </c>
      <c r="J21" s="377">
        <v>9921.7350000000006</v>
      </c>
      <c r="K21" s="377">
        <v>913.28099999999995</v>
      </c>
      <c r="L21" s="377">
        <v>2528.0909999999999</v>
      </c>
      <c r="M21" s="372">
        <v>0</v>
      </c>
      <c r="N21" s="416">
        <v>4539.6589000000004</v>
      </c>
      <c r="O21" s="416">
        <v>5937</v>
      </c>
      <c r="P21" s="413">
        <v>4245.1905999999999</v>
      </c>
      <c r="Q21" s="372">
        <v>2433.11</v>
      </c>
      <c r="R21" s="414">
        <v>5902.3230000000003</v>
      </c>
      <c r="S21" s="413">
        <v>3375.2196899999999</v>
      </c>
      <c r="T21" s="382">
        <v>1062.4506699999999</v>
      </c>
      <c r="U21" s="377">
        <v>4914.3457200000003</v>
      </c>
      <c r="V21" s="377">
        <v>1099.3015</v>
      </c>
      <c r="W21" s="377">
        <v>3382.0582799999997</v>
      </c>
      <c r="X21" s="377">
        <v>7815.6204600000001</v>
      </c>
      <c r="Y21" s="377">
        <v>14191.503000000001</v>
      </c>
      <c r="Z21" s="377">
        <v>3826.4401600000001</v>
      </c>
      <c r="AA21" s="417">
        <v>18931.079000000002</v>
      </c>
      <c r="AB21" s="377">
        <v>243.75964000000002</v>
      </c>
      <c r="AC21" s="372">
        <v>16146.484920000001</v>
      </c>
      <c r="AD21" s="377">
        <v>931.61619000000007</v>
      </c>
      <c r="AE21" s="377">
        <v>0</v>
      </c>
      <c r="AF21" s="377">
        <v>5026.0349999999999</v>
      </c>
      <c r="AG21" s="372">
        <v>3910.68</v>
      </c>
      <c r="AH21" s="377">
        <v>231187.69750000001</v>
      </c>
      <c r="AI21" s="372">
        <v>0</v>
      </c>
      <c r="AJ21" s="372">
        <v>0</v>
      </c>
      <c r="AK21" s="418">
        <v>4717.9189999999999</v>
      </c>
      <c r="AL21" s="376">
        <v>28245.142</v>
      </c>
      <c r="AM21" s="372">
        <v>0</v>
      </c>
      <c r="AN21" s="372">
        <v>95.537000000000006</v>
      </c>
      <c r="AO21" s="372">
        <v>0</v>
      </c>
      <c r="AP21" s="372">
        <v>0</v>
      </c>
      <c r="AQ21" s="418">
        <v>0</v>
      </c>
      <c r="AR21" s="372">
        <v>0</v>
      </c>
      <c r="AS21" s="372">
        <v>0</v>
      </c>
      <c r="AT21" s="372">
        <v>0</v>
      </c>
      <c r="AU21" s="372">
        <v>0</v>
      </c>
      <c r="AV21" s="372">
        <v>0</v>
      </c>
      <c r="AW21" s="372">
        <v>0</v>
      </c>
      <c r="AX21" s="372">
        <v>0</v>
      </c>
      <c r="AY21" s="372">
        <v>0</v>
      </c>
      <c r="AZ21" s="372"/>
      <c r="BA21" s="372"/>
      <c r="BB21" s="372"/>
      <c r="BC21" s="372"/>
      <c r="BD21" s="372"/>
      <c r="BE21" s="372"/>
      <c r="BF21" s="372"/>
      <c r="BG21" s="372"/>
      <c r="BH21" s="372"/>
      <c r="BI21" s="372"/>
      <c r="BJ21" s="372">
        <v>0</v>
      </c>
      <c r="BK21" s="372"/>
      <c r="BL21" s="372">
        <v>0</v>
      </c>
    </row>
    <row r="22" spans="1:64" ht="15">
      <c r="A22" s="219" t="s">
        <v>497</v>
      </c>
      <c r="B22" s="413">
        <v>176.24193430001003</v>
      </c>
      <c r="C22" s="413">
        <v>0</v>
      </c>
      <c r="D22" s="413">
        <v>0</v>
      </c>
      <c r="E22" s="413">
        <v>0</v>
      </c>
      <c r="F22" s="377">
        <v>89.915200000000013</v>
      </c>
      <c r="G22" s="377">
        <v>65106.879999999997</v>
      </c>
      <c r="H22" s="413">
        <v>0</v>
      </c>
      <c r="I22" s="372">
        <v>0</v>
      </c>
      <c r="J22" s="377">
        <v>0</v>
      </c>
      <c r="K22" s="377">
        <v>0</v>
      </c>
      <c r="L22" s="377">
        <v>0</v>
      </c>
      <c r="M22" s="372">
        <v>0</v>
      </c>
      <c r="N22" s="416">
        <v>0</v>
      </c>
      <c r="O22" s="416">
        <v>0</v>
      </c>
      <c r="P22" s="413">
        <v>0</v>
      </c>
      <c r="Q22" s="372">
        <v>0</v>
      </c>
      <c r="R22" s="372">
        <v>2721.6655260000002</v>
      </c>
      <c r="S22" s="413">
        <v>0</v>
      </c>
      <c r="T22" s="382">
        <v>0</v>
      </c>
      <c r="U22" s="377">
        <v>0</v>
      </c>
      <c r="V22" s="377">
        <v>301.83075250000002</v>
      </c>
      <c r="W22" s="377">
        <v>0</v>
      </c>
      <c r="X22" s="377">
        <v>0</v>
      </c>
      <c r="Y22" s="377">
        <v>0</v>
      </c>
      <c r="Z22" s="377">
        <v>0</v>
      </c>
      <c r="AA22" s="417">
        <v>0</v>
      </c>
      <c r="AB22" s="377">
        <v>0</v>
      </c>
      <c r="AC22" s="372">
        <v>0</v>
      </c>
      <c r="AD22" s="377">
        <v>0</v>
      </c>
      <c r="AE22" s="377">
        <v>0</v>
      </c>
      <c r="AF22" s="377">
        <v>5005.4637299999995</v>
      </c>
      <c r="AG22" s="372">
        <v>0</v>
      </c>
      <c r="AH22" s="377">
        <v>0</v>
      </c>
      <c r="AI22" s="372">
        <v>0</v>
      </c>
      <c r="AJ22" s="372">
        <v>0</v>
      </c>
      <c r="AK22" s="418">
        <v>0</v>
      </c>
      <c r="AL22" s="376">
        <v>0</v>
      </c>
      <c r="AM22" s="372">
        <v>0</v>
      </c>
      <c r="AN22" s="372">
        <v>0</v>
      </c>
      <c r="AO22" s="372">
        <v>0</v>
      </c>
      <c r="AP22" s="372">
        <v>0</v>
      </c>
      <c r="AQ22" s="418">
        <v>0</v>
      </c>
      <c r="AR22" s="372">
        <v>0</v>
      </c>
      <c r="AS22" s="372">
        <v>0</v>
      </c>
      <c r="AT22" s="372">
        <v>0</v>
      </c>
      <c r="AU22" s="372">
        <v>0</v>
      </c>
      <c r="AV22" s="372">
        <v>0</v>
      </c>
      <c r="AW22" s="372">
        <v>0</v>
      </c>
      <c r="AX22" s="372">
        <v>0</v>
      </c>
      <c r="AY22" s="372">
        <v>0</v>
      </c>
      <c r="AZ22" s="372"/>
      <c r="BA22" s="372"/>
      <c r="BB22" s="372"/>
      <c r="BC22" s="372"/>
      <c r="BD22" s="372"/>
      <c r="BE22" s="372"/>
      <c r="BF22" s="372"/>
      <c r="BG22" s="372"/>
      <c r="BH22" s="372"/>
      <c r="BI22" s="372"/>
      <c r="BJ22" s="372">
        <v>0</v>
      </c>
      <c r="BK22" s="372"/>
      <c r="BL22" s="372">
        <v>0</v>
      </c>
    </row>
    <row r="23" spans="1:64" ht="15">
      <c r="A23" s="219" t="s">
        <v>498</v>
      </c>
      <c r="B23" s="413">
        <v>0</v>
      </c>
      <c r="C23" s="413">
        <v>0</v>
      </c>
      <c r="D23" s="413">
        <v>0</v>
      </c>
      <c r="E23" s="413">
        <v>0</v>
      </c>
      <c r="F23" s="377">
        <v>0</v>
      </c>
      <c r="G23" s="377">
        <v>0</v>
      </c>
      <c r="H23" s="413">
        <v>0</v>
      </c>
      <c r="I23" s="372">
        <v>0</v>
      </c>
      <c r="J23" s="377">
        <v>0</v>
      </c>
      <c r="K23" s="377">
        <v>0</v>
      </c>
      <c r="L23" s="377">
        <v>0</v>
      </c>
      <c r="M23" s="372">
        <v>0</v>
      </c>
      <c r="N23" s="416">
        <v>0</v>
      </c>
      <c r="O23" s="416">
        <v>0</v>
      </c>
      <c r="P23" s="413">
        <v>0</v>
      </c>
      <c r="Q23" s="372">
        <v>0</v>
      </c>
      <c r="R23" s="372">
        <v>0</v>
      </c>
      <c r="S23" s="413">
        <v>0</v>
      </c>
      <c r="T23" s="382">
        <v>0</v>
      </c>
      <c r="U23" s="377">
        <v>0</v>
      </c>
      <c r="V23" s="377">
        <v>0</v>
      </c>
      <c r="W23" s="377">
        <v>0</v>
      </c>
      <c r="X23" s="377">
        <v>0</v>
      </c>
      <c r="Y23" s="377">
        <v>0</v>
      </c>
      <c r="Z23" s="377">
        <v>0</v>
      </c>
      <c r="AA23" s="417">
        <v>0</v>
      </c>
      <c r="AB23" s="377">
        <v>0</v>
      </c>
      <c r="AC23" s="372">
        <v>0</v>
      </c>
      <c r="AD23" s="377">
        <v>0</v>
      </c>
      <c r="AE23" s="377">
        <v>0</v>
      </c>
      <c r="AF23" s="377">
        <v>0</v>
      </c>
      <c r="AG23" s="372">
        <v>0</v>
      </c>
      <c r="AH23" s="377">
        <v>0</v>
      </c>
      <c r="AI23" s="372">
        <v>0</v>
      </c>
      <c r="AJ23" s="372">
        <v>0</v>
      </c>
      <c r="AK23" s="418">
        <v>0</v>
      </c>
      <c r="AL23" s="376">
        <v>0</v>
      </c>
      <c r="AM23" s="372">
        <v>0</v>
      </c>
      <c r="AN23" s="372">
        <v>0</v>
      </c>
      <c r="AO23" s="372">
        <v>0</v>
      </c>
      <c r="AP23" s="372">
        <v>0</v>
      </c>
      <c r="AQ23" s="418">
        <v>0</v>
      </c>
      <c r="AR23" s="372">
        <v>0</v>
      </c>
      <c r="AS23" s="372">
        <v>0</v>
      </c>
      <c r="AT23" s="372">
        <v>0</v>
      </c>
      <c r="AU23" s="372">
        <v>0</v>
      </c>
      <c r="AV23" s="372">
        <v>0</v>
      </c>
      <c r="AW23" s="372">
        <v>0</v>
      </c>
      <c r="AX23" s="372">
        <v>0</v>
      </c>
      <c r="AY23" s="372">
        <v>0</v>
      </c>
      <c r="AZ23" s="372"/>
      <c r="BA23" s="372"/>
      <c r="BB23" s="372"/>
      <c r="BC23" s="372"/>
      <c r="BD23" s="372"/>
      <c r="BE23" s="372"/>
      <c r="BF23" s="372"/>
      <c r="BG23" s="372"/>
      <c r="BH23" s="372"/>
      <c r="BI23" s="372"/>
      <c r="BJ23" s="372">
        <v>0</v>
      </c>
      <c r="BK23" s="372"/>
      <c r="BL23" s="372">
        <v>0</v>
      </c>
    </row>
    <row r="24" spans="1:64" ht="15">
      <c r="A24" s="220" t="s">
        <v>499</v>
      </c>
      <c r="B24" s="413">
        <v>144418.8456233</v>
      </c>
      <c r="C24" s="413">
        <v>53381.666899999997</v>
      </c>
      <c r="D24" s="413">
        <v>73376</v>
      </c>
      <c r="E24" s="413">
        <v>127825.8946</v>
      </c>
      <c r="F24" s="377">
        <v>137269.84494000001</v>
      </c>
      <c r="G24" s="377">
        <v>203412.6500701</v>
      </c>
      <c r="H24" s="413">
        <v>37116.564299999998</v>
      </c>
      <c r="I24" s="372">
        <v>8222</v>
      </c>
      <c r="J24" s="377">
        <v>13622.175130000001</v>
      </c>
      <c r="K24" s="377">
        <v>0</v>
      </c>
      <c r="L24" s="377">
        <v>13763.503350000001</v>
      </c>
      <c r="M24" s="372">
        <v>33854.31</v>
      </c>
      <c r="N24" s="416">
        <v>10969.301950000001</v>
      </c>
      <c r="O24" s="416">
        <v>13072</v>
      </c>
      <c r="P24" s="413">
        <v>13491.391722300001</v>
      </c>
      <c r="Q24" s="372">
        <v>0</v>
      </c>
      <c r="R24" s="372">
        <v>0</v>
      </c>
      <c r="S24" s="413">
        <v>25253.937389999999</v>
      </c>
      <c r="T24" s="382">
        <v>4308.450779499999</v>
      </c>
      <c r="U24" s="377">
        <v>12138.394980000001</v>
      </c>
      <c r="V24" s="377">
        <v>4151.79</v>
      </c>
      <c r="W24" s="377">
        <v>8494.9570499999991</v>
      </c>
      <c r="X24" s="377">
        <v>26064.819049999998</v>
      </c>
      <c r="Y24" s="377">
        <v>76511.801710000014</v>
      </c>
      <c r="Z24" s="377">
        <v>10202.77994</v>
      </c>
      <c r="AA24" s="417">
        <v>14153.559000000001</v>
      </c>
      <c r="AB24" s="377">
        <v>6414.7658690999997</v>
      </c>
      <c r="AC24" s="372">
        <v>0</v>
      </c>
      <c r="AD24" s="377">
        <v>5444.5295100000003</v>
      </c>
      <c r="AE24" s="377">
        <v>8854</v>
      </c>
      <c r="AF24" s="377">
        <v>13012.452220000001</v>
      </c>
      <c r="AG24" s="372">
        <v>20150.919999999998</v>
      </c>
      <c r="AH24" s="377">
        <v>348904.81813000003</v>
      </c>
      <c r="AI24" s="372">
        <v>8708.1010000000006</v>
      </c>
      <c r="AJ24" s="372">
        <v>4930.53</v>
      </c>
      <c r="AK24" s="418">
        <v>17483.166440000001</v>
      </c>
      <c r="AL24" s="376">
        <v>47989.645520000005</v>
      </c>
      <c r="AM24" s="372">
        <v>0</v>
      </c>
      <c r="AN24" s="372">
        <v>2607.87057</v>
      </c>
      <c r="AO24" s="372">
        <v>1769.52</v>
      </c>
      <c r="AP24" s="372">
        <v>3280.9545199999998</v>
      </c>
      <c r="AQ24" s="418">
        <v>45</v>
      </c>
      <c r="AR24" s="372">
        <v>1761.6345100000001</v>
      </c>
      <c r="AS24" s="372">
        <v>0</v>
      </c>
      <c r="AT24" s="372">
        <v>0</v>
      </c>
      <c r="AU24" s="372">
        <v>100.29</v>
      </c>
      <c r="AV24" s="372">
        <v>111.92258</v>
      </c>
      <c r="AW24" s="372">
        <v>764.37</v>
      </c>
      <c r="AX24" s="372">
        <v>0</v>
      </c>
      <c r="AY24" s="372">
        <v>159.21</v>
      </c>
      <c r="AZ24" s="372"/>
      <c r="BA24" s="372"/>
      <c r="BB24" s="372"/>
      <c r="BC24" s="372"/>
      <c r="BD24" s="372"/>
      <c r="BE24" s="372"/>
      <c r="BF24" s="372"/>
      <c r="BG24" s="372"/>
      <c r="BH24" s="372"/>
      <c r="BI24" s="372"/>
      <c r="BJ24" s="372">
        <v>0</v>
      </c>
      <c r="BK24" s="372"/>
      <c r="BL24" s="372">
        <v>0</v>
      </c>
    </row>
    <row r="25" spans="1:64" ht="15">
      <c r="A25" s="221" t="s">
        <v>500</v>
      </c>
      <c r="B25" s="413">
        <v>121509.6089008</v>
      </c>
      <c r="C25" s="413">
        <v>53381.666899999997</v>
      </c>
      <c r="D25" s="413">
        <v>51052</v>
      </c>
      <c r="E25" s="413">
        <v>121747.49635</v>
      </c>
      <c r="F25" s="377">
        <v>79653.558540000013</v>
      </c>
      <c r="G25" s="377">
        <v>124447.0978401</v>
      </c>
      <c r="H25" s="413">
        <v>15446.913700000001</v>
      </c>
      <c r="I25" s="372">
        <v>1741</v>
      </c>
      <c r="J25" s="377">
        <v>3550.5258800000006</v>
      </c>
      <c r="K25" s="377">
        <v>0</v>
      </c>
      <c r="L25" s="377">
        <v>11101.753839999999</v>
      </c>
      <c r="M25" s="372">
        <v>33854.31</v>
      </c>
      <c r="N25" s="416">
        <v>3224.2828</v>
      </c>
      <c r="O25" s="416">
        <v>5280</v>
      </c>
      <c r="P25" s="413">
        <v>7328.3543123000018</v>
      </c>
      <c r="Q25" s="372">
        <v>0</v>
      </c>
      <c r="R25" s="372">
        <v>0</v>
      </c>
      <c r="S25" s="413">
        <v>20336.142010000003</v>
      </c>
      <c r="T25" s="382">
        <v>2906.1142769999997</v>
      </c>
      <c r="U25" s="377">
        <v>4136.0252300000002</v>
      </c>
      <c r="V25" s="377">
        <v>1731.47</v>
      </c>
      <c r="W25" s="377">
        <v>5405.4872699999996</v>
      </c>
      <c r="X25" s="377">
        <v>15903.002899999999</v>
      </c>
      <c r="Y25" s="377">
        <v>60320.74096000001</v>
      </c>
      <c r="Z25" s="377">
        <v>4236.0046900000007</v>
      </c>
      <c r="AA25" s="417">
        <v>9308.2510000000002</v>
      </c>
      <c r="AB25" s="377">
        <v>6109.1875116000001</v>
      </c>
      <c r="AC25" s="372">
        <v>0</v>
      </c>
      <c r="AD25" s="377">
        <v>3650.2649300000003</v>
      </c>
      <c r="AE25" s="377">
        <v>8854</v>
      </c>
      <c r="AF25" s="377">
        <v>4554.5787800000007</v>
      </c>
      <c r="AG25" s="372">
        <v>14713.96</v>
      </c>
      <c r="AH25" s="377">
        <v>72265.56173999999</v>
      </c>
      <c r="AI25" s="372">
        <v>8708.1010000000006</v>
      </c>
      <c r="AJ25" s="372">
        <v>4930.53</v>
      </c>
      <c r="AK25" s="418">
        <v>11787.12026</v>
      </c>
      <c r="AL25" s="376">
        <v>18530.914769999999</v>
      </c>
      <c r="AM25" s="372">
        <v>0</v>
      </c>
      <c r="AN25" s="372">
        <v>2513.2065699999998</v>
      </c>
      <c r="AO25" s="372">
        <v>1769.52</v>
      </c>
      <c r="AP25" s="372">
        <v>3143.45552</v>
      </c>
      <c r="AQ25" s="418">
        <v>45</v>
      </c>
      <c r="AR25" s="372">
        <v>1761.6345100000001</v>
      </c>
      <c r="AS25" s="372">
        <v>0</v>
      </c>
      <c r="AT25" s="372">
        <v>0</v>
      </c>
      <c r="AU25" s="372">
        <v>100.29</v>
      </c>
      <c r="AV25" s="372">
        <v>111.92258</v>
      </c>
      <c r="AW25" s="372">
        <v>764.37</v>
      </c>
      <c r="AX25" s="372">
        <v>0</v>
      </c>
      <c r="AY25" s="372">
        <v>159.21</v>
      </c>
      <c r="AZ25" s="372"/>
      <c r="BA25" s="372"/>
      <c r="BB25" s="372"/>
      <c r="BC25" s="372"/>
      <c r="BD25" s="372"/>
      <c r="BE25" s="372"/>
      <c r="BF25" s="372"/>
      <c r="BG25" s="372"/>
      <c r="BH25" s="372"/>
      <c r="BI25" s="372"/>
      <c r="BJ25" s="372">
        <v>0</v>
      </c>
      <c r="BK25" s="372"/>
      <c r="BL25" s="372">
        <v>0</v>
      </c>
    </row>
    <row r="26" spans="1:64" ht="15">
      <c r="A26" s="219" t="s">
        <v>501</v>
      </c>
      <c r="B26" s="413">
        <v>0</v>
      </c>
      <c r="C26" s="413">
        <v>0</v>
      </c>
      <c r="D26" s="413">
        <v>0</v>
      </c>
      <c r="E26" s="413">
        <v>0</v>
      </c>
      <c r="F26" s="377">
        <v>0</v>
      </c>
      <c r="G26" s="377">
        <v>3074</v>
      </c>
      <c r="H26" s="413">
        <v>0</v>
      </c>
      <c r="I26" s="372">
        <v>0</v>
      </c>
      <c r="J26" s="377">
        <v>0</v>
      </c>
      <c r="K26" s="377">
        <v>0</v>
      </c>
      <c r="L26" s="377">
        <v>0</v>
      </c>
      <c r="M26" s="372">
        <v>0</v>
      </c>
      <c r="N26" s="416">
        <v>0</v>
      </c>
      <c r="O26" s="416">
        <v>0</v>
      </c>
      <c r="P26" s="413">
        <v>0</v>
      </c>
      <c r="Q26" s="372">
        <v>0</v>
      </c>
      <c r="R26" s="372">
        <v>0</v>
      </c>
      <c r="S26" s="413">
        <v>0</v>
      </c>
      <c r="T26" s="382">
        <v>0</v>
      </c>
      <c r="U26" s="377">
        <v>0</v>
      </c>
      <c r="V26" s="377">
        <v>0</v>
      </c>
      <c r="W26" s="377">
        <v>0</v>
      </c>
      <c r="X26" s="377">
        <v>0</v>
      </c>
      <c r="Y26" s="377">
        <v>0</v>
      </c>
      <c r="Z26" s="377">
        <v>0</v>
      </c>
      <c r="AA26" s="417">
        <v>0</v>
      </c>
      <c r="AB26" s="377">
        <v>0</v>
      </c>
      <c r="AC26" s="372">
        <v>0</v>
      </c>
      <c r="AD26" s="377">
        <v>0</v>
      </c>
      <c r="AE26" s="377">
        <v>0</v>
      </c>
      <c r="AF26" s="377">
        <v>0</v>
      </c>
      <c r="AG26" s="372">
        <v>0</v>
      </c>
      <c r="AH26" s="377">
        <v>0</v>
      </c>
      <c r="AI26" s="372">
        <v>0</v>
      </c>
      <c r="AJ26" s="372">
        <v>0</v>
      </c>
      <c r="AK26" s="418">
        <v>0</v>
      </c>
      <c r="AL26" s="376">
        <v>0</v>
      </c>
      <c r="AM26" s="372">
        <v>0</v>
      </c>
      <c r="AN26" s="372">
        <v>0</v>
      </c>
      <c r="AO26" s="372">
        <v>0</v>
      </c>
      <c r="AP26" s="372">
        <v>0</v>
      </c>
      <c r="AQ26" s="418">
        <v>0</v>
      </c>
      <c r="AR26" s="372">
        <v>0</v>
      </c>
      <c r="AS26" s="372">
        <v>0</v>
      </c>
      <c r="AT26" s="372">
        <v>0</v>
      </c>
      <c r="AU26" s="372">
        <v>0</v>
      </c>
      <c r="AV26" s="372">
        <v>0</v>
      </c>
      <c r="AW26" s="372">
        <v>0</v>
      </c>
      <c r="AX26" s="372">
        <v>0</v>
      </c>
      <c r="AY26" s="372">
        <v>0</v>
      </c>
      <c r="AZ26" s="372"/>
      <c r="BA26" s="372"/>
      <c r="BB26" s="372"/>
      <c r="BC26" s="372"/>
      <c r="BD26" s="372"/>
      <c r="BE26" s="372"/>
      <c r="BF26" s="372"/>
      <c r="BG26" s="372"/>
      <c r="BH26" s="372"/>
      <c r="BI26" s="372"/>
      <c r="BJ26" s="372">
        <v>0</v>
      </c>
      <c r="BK26" s="372"/>
      <c r="BL26" s="372">
        <v>0</v>
      </c>
    </row>
    <row r="27" spans="1:64" ht="15">
      <c r="A27" s="219" t="s">
        <v>502</v>
      </c>
      <c r="B27" s="413">
        <v>1514.2767675</v>
      </c>
      <c r="C27" s="413">
        <v>0</v>
      </c>
      <c r="D27" s="413">
        <v>2996</v>
      </c>
      <c r="E27" s="413">
        <v>657.39075000000003</v>
      </c>
      <c r="F27" s="377">
        <v>0</v>
      </c>
      <c r="G27" s="377">
        <v>0</v>
      </c>
      <c r="H27" s="413">
        <v>547.09799999999996</v>
      </c>
      <c r="I27" s="372">
        <v>54</v>
      </c>
      <c r="J27" s="377">
        <v>459.08325000000002</v>
      </c>
      <c r="K27" s="377">
        <v>0</v>
      </c>
      <c r="L27" s="377">
        <v>35.843000000000004</v>
      </c>
      <c r="M27" s="372">
        <v>0</v>
      </c>
      <c r="N27" s="416">
        <v>1340.2460000000001</v>
      </c>
      <c r="O27" s="416">
        <v>413</v>
      </c>
      <c r="P27" s="413">
        <v>824.85499500000014</v>
      </c>
      <c r="Q27" s="372">
        <v>0</v>
      </c>
      <c r="R27" s="372">
        <v>0</v>
      </c>
      <c r="S27" s="413">
        <v>863.25682000000006</v>
      </c>
      <c r="T27" s="382">
        <v>155.96696750000001</v>
      </c>
      <c r="U27" s="377">
        <v>579.20199000000002</v>
      </c>
      <c r="V27" s="377">
        <v>656.59</v>
      </c>
      <c r="W27" s="377">
        <v>416.04771</v>
      </c>
      <c r="X27" s="377">
        <v>516.05574999999999</v>
      </c>
      <c r="Y27" s="377">
        <v>124.95625</v>
      </c>
      <c r="Z27" s="377">
        <v>739.52431000000001</v>
      </c>
      <c r="AA27" s="417">
        <v>0</v>
      </c>
      <c r="AB27" s="377">
        <v>176.53003749999999</v>
      </c>
      <c r="AC27" s="372">
        <v>0</v>
      </c>
      <c r="AD27" s="377">
        <v>555.84056999999996</v>
      </c>
      <c r="AE27" s="377">
        <v>0</v>
      </c>
      <c r="AF27" s="377">
        <v>485.72</v>
      </c>
      <c r="AG27" s="372">
        <v>475.78</v>
      </c>
      <c r="AH27" s="377">
        <v>19594.694</v>
      </c>
      <c r="AI27" s="372">
        <v>0</v>
      </c>
      <c r="AJ27" s="372">
        <v>0</v>
      </c>
      <c r="AK27" s="418">
        <v>1439.77018</v>
      </c>
      <c r="AL27" s="376">
        <v>287.37524999999999</v>
      </c>
      <c r="AM27" s="372">
        <v>0</v>
      </c>
      <c r="AN27" s="372">
        <v>13.0565</v>
      </c>
      <c r="AO27" s="372">
        <v>0</v>
      </c>
      <c r="AP27" s="372">
        <v>137.499</v>
      </c>
      <c r="AQ27" s="418">
        <v>0</v>
      </c>
      <c r="AR27" s="372">
        <v>0</v>
      </c>
      <c r="AS27" s="372">
        <v>0</v>
      </c>
      <c r="AT27" s="372">
        <v>0</v>
      </c>
      <c r="AU27" s="372">
        <v>0</v>
      </c>
      <c r="AV27" s="372">
        <v>0</v>
      </c>
      <c r="AW27" s="372">
        <v>0</v>
      </c>
      <c r="AX27" s="372">
        <v>0</v>
      </c>
      <c r="AY27" s="372">
        <v>0</v>
      </c>
      <c r="AZ27" s="372"/>
      <c r="BA27" s="372"/>
      <c r="BB27" s="372"/>
      <c r="BC27" s="372"/>
      <c r="BD27" s="372"/>
      <c r="BE27" s="372"/>
      <c r="BF27" s="372"/>
      <c r="BG27" s="372"/>
      <c r="BH27" s="372"/>
      <c r="BI27" s="372"/>
      <c r="BJ27" s="372">
        <v>0</v>
      </c>
      <c r="BK27" s="372"/>
      <c r="BL27" s="372">
        <v>0</v>
      </c>
    </row>
    <row r="28" spans="1:64" ht="15">
      <c r="A28" s="219" t="s">
        <v>503</v>
      </c>
      <c r="B28" s="413">
        <v>3315.4529950000001</v>
      </c>
      <c r="C28" s="413">
        <v>0</v>
      </c>
      <c r="D28" s="413">
        <v>5727</v>
      </c>
      <c r="E28" s="413">
        <v>1830.8425</v>
      </c>
      <c r="F28" s="377">
        <v>0</v>
      </c>
      <c r="G28" s="377">
        <v>0</v>
      </c>
      <c r="H28" s="413">
        <v>1461.9190000000001</v>
      </c>
      <c r="I28" s="372">
        <v>247</v>
      </c>
      <c r="J28" s="377">
        <v>1382.056</v>
      </c>
      <c r="K28" s="377">
        <v>0</v>
      </c>
      <c r="L28" s="377">
        <v>87.146500000000003</v>
      </c>
      <c r="M28" s="372">
        <v>0</v>
      </c>
      <c r="N28" s="416">
        <v>2001.2727500000001</v>
      </c>
      <c r="O28" s="416">
        <v>62</v>
      </c>
      <c r="P28" s="413">
        <v>548.28754499999991</v>
      </c>
      <c r="Q28" s="372">
        <v>0</v>
      </c>
      <c r="R28" s="372">
        <v>0</v>
      </c>
      <c r="S28" s="413">
        <v>919.58513000000005</v>
      </c>
      <c r="T28" s="382">
        <v>386.99089500000002</v>
      </c>
      <c r="U28" s="377">
        <v>3391.2380400000002</v>
      </c>
      <c r="V28" s="377">
        <v>900.13</v>
      </c>
      <c r="W28" s="377">
        <v>519.30365000000006</v>
      </c>
      <c r="X28" s="377">
        <v>2360.2165099999997</v>
      </c>
      <c r="Y28" s="377">
        <v>1104.9224999999999</v>
      </c>
      <c r="Z28" s="377">
        <v>1884.5404599999999</v>
      </c>
      <c r="AA28" s="417">
        <v>0</v>
      </c>
      <c r="AB28" s="377">
        <v>129.04832000000002</v>
      </c>
      <c r="AC28" s="372">
        <v>0</v>
      </c>
      <c r="AD28" s="377">
        <v>472.20224000000002</v>
      </c>
      <c r="AE28" s="377">
        <v>0</v>
      </c>
      <c r="AF28" s="377">
        <v>476.31900000000002</v>
      </c>
      <c r="AG28" s="372">
        <v>1428.67</v>
      </c>
      <c r="AH28" s="377">
        <v>17446.16878</v>
      </c>
      <c r="AI28" s="372">
        <v>0</v>
      </c>
      <c r="AJ28" s="372">
        <v>0</v>
      </c>
      <c r="AK28" s="418">
        <v>4256.2759999999998</v>
      </c>
      <c r="AL28" s="376">
        <v>926.21349999999995</v>
      </c>
      <c r="AM28" s="372">
        <v>0</v>
      </c>
      <c r="AN28" s="372">
        <v>48.310499999999998</v>
      </c>
      <c r="AO28" s="372">
        <v>0</v>
      </c>
      <c r="AP28" s="372">
        <v>0</v>
      </c>
      <c r="AQ28" s="418">
        <v>0</v>
      </c>
      <c r="AR28" s="372">
        <v>0</v>
      </c>
      <c r="AS28" s="372">
        <v>0</v>
      </c>
      <c r="AT28" s="372">
        <v>0</v>
      </c>
      <c r="AU28" s="372">
        <v>0</v>
      </c>
      <c r="AV28" s="372">
        <v>0</v>
      </c>
      <c r="AW28" s="372">
        <v>0</v>
      </c>
      <c r="AX28" s="372">
        <v>0</v>
      </c>
      <c r="AY28" s="372">
        <v>0</v>
      </c>
      <c r="AZ28" s="372"/>
      <c r="BA28" s="372"/>
      <c r="BB28" s="372"/>
      <c r="BC28" s="372"/>
      <c r="BD28" s="372"/>
      <c r="BE28" s="372"/>
      <c r="BF28" s="372"/>
      <c r="BG28" s="372"/>
      <c r="BH28" s="372"/>
      <c r="BI28" s="372"/>
      <c r="BJ28" s="372">
        <v>0</v>
      </c>
      <c r="BK28" s="372"/>
      <c r="BL28" s="372">
        <v>0</v>
      </c>
    </row>
    <row r="29" spans="1:64" ht="15">
      <c r="A29" s="219" t="s">
        <v>504</v>
      </c>
      <c r="B29" s="413">
        <v>17804.197109999997</v>
      </c>
      <c r="C29" s="413">
        <v>0</v>
      </c>
      <c r="D29" s="413">
        <v>12598</v>
      </c>
      <c r="E29" s="413">
        <v>3590.165</v>
      </c>
      <c r="F29" s="377">
        <v>57518.038</v>
      </c>
      <c r="G29" s="377">
        <v>10784.67223</v>
      </c>
      <c r="H29" s="413">
        <v>19660.633600000001</v>
      </c>
      <c r="I29" s="372">
        <v>6180</v>
      </c>
      <c r="J29" s="377">
        <v>8230.51</v>
      </c>
      <c r="K29" s="377">
        <v>0</v>
      </c>
      <c r="L29" s="377">
        <v>2538.76001</v>
      </c>
      <c r="M29" s="372">
        <v>0</v>
      </c>
      <c r="N29" s="416">
        <v>4403.5004000000008</v>
      </c>
      <c r="O29" s="416">
        <v>7317</v>
      </c>
      <c r="P29" s="413">
        <v>4789.8948700000001</v>
      </c>
      <c r="Q29" s="372">
        <v>0</v>
      </c>
      <c r="R29" s="372">
        <v>0</v>
      </c>
      <c r="S29" s="413">
        <v>3134.9534299999996</v>
      </c>
      <c r="T29" s="382">
        <v>859.3786399999999</v>
      </c>
      <c r="U29" s="377">
        <v>4031.9297200000001</v>
      </c>
      <c r="V29" s="377">
        <v>863.6</v>
      </c>
      <c r="W29" s="377">
        <v>2154.1184199999998</v>
      </c>
      <c r="X29" s="377">
        <v>7285.5438899999999</v>
      </c>
      <c r="Y29" s="377">
        <v>14961.182000000001</v>
      </c>
      <c r="Z29" s="377">
        <v>3342.7104800000002</v>
      </c>
      <c r="AA29" s="417">
        <v>4845.308</v>
      </c>
      <c r="AB29" s="377">
        <v>0</v>
      </c>
      <c r="AC29" s="372">
        <v>0</v>
      </c>
      <c r="AD29" s="377">
        <v>766.22176999999999</v>
      </c>
      <c r="AE29" s="377">
        <v>0</v>
      </c>
      <c r="AF29" s="377">
        <v>6491.2579999999998</v>
      </c>
      <c r="AG29" s="372">
        <v>3532.51</v>
      </c>
      <c r="AH29" s="377">
        <v>239598.39361000003</v>
      </c>
      <c r="AI29" s="372">
        <v>0</v>
      </c>
      <c r="AJ29" s="372">
        <v>0</v>
      </c>
      <c r="AK29" s="418">
        <v>0</v>
      </c>
      <c r="AL29" s="376">
        <v>28245.142</v>
      </c>
      <c r="AM29" s="372">
        <v>0</v>
      </c>
      <c r="AN29" s="372">
        <v>33.296999999999997</v>
      </c>
      <c r="AO29" s="372">
        <v>0</v>
      </c>
      <c r="AP29" s="372">
        <v>0</v>
      </c>
      <c r="AQ29" s="418">
        <v>0</v>
      </c>
      <c r="AR29" s="372">
        <v>0</v>
      </c>
      <c r="AS29" s="372">
        <v>0</v>
      </c>
      <c r="AT29" s="372">
        <v>0</v>
      </c>
      <c r="AU29" s="372">
        <v>0</v>
      </c>
      <c r="AV29" s="372">
        <v>0</v>
      </c>
      <c r="AW29" s="372">
        <v>0</v>
      </c>
      <c r="AX29" s="372">
        <v>0</v>
      </c>
      <c r="AY29" s="372">
        <v>0</v>
      </c>
      <c r="AZ29" s="372"/>
      <c r="BA29" s="372"/>
      <c r="BB29" s="372"/>
      <c r="BC29" s="372"/>
      <c r="BD29" s="372"/>
      <c r="BE29" s="372"/>
      <c r="BF29" s="372"/>
      <c r="BG29" s="372"/>
      <c r="BH29" s="372"/>
      <c r="BI29" s="372"/>
      <c r="BJ29" s="372">
        <v>0</v>
      </c>
      <c r="BK29" s="372"/>
      <c r="BL29" s="372">
        <v>0</v>
      </c>
    </row>
    <row r="30" spans="1:64" ht="15">
      <c r="A30" s="219" t="s">
        <v>505</v>
      </c>
      <c r="B30" s="413">
        <v>275.30984999999998</v>
      </c>
      <c r="C30" s="413">
        <v>0</v>
      </c>
      <c r="D30" s="413">
        <v>1003</v>
      </c>
      <c r="E30" s="413">
        <v>0</v>
      </c>
      <c r="F30" s="377">
        <v>98.248400000000004</v>
      </c>
      <c r="G30" s="377">
        <v>65106.879999999997</v>
      </c>
      <c r="H30" s="413">
        <v>0</v>
      </c>
      <c r="I30" s="372">
        <v>0</v>
      </c>
      <c r="J30" s="377">
        <v>0</v>
      </c>
      <c r="K30" s="377">
        <v>0</v>
      </c>
      <c r="L30" s="377">
        <v>0</v>
      </c>
      <c r="M30" s="372">
        <v>0</v>
      </c>
      <c r="N30" s="416">
        <v>0</v>
      </c>
      <c r="O30" s="416">
        <v>0</v>
      </c>
      <c r="P30" s="413">
        <v>0</v>
      </c>
      <c r="Q30" s="372">
        <v>0</v>
      </c>
      <c r="R30" s="372">
        <v>0</v>
      </c>
      <c r="S30" s="413">
        <v>0</v>
      </c>
      <c r="T30" s="382">
        <v>0</v>
      </c>
      <c r="U30" s="377">
        <v>0</v>
      </c>
      <c r="V30" s="377">
        <v>0</v>
      </c>
      <c r="W30" s="377">
        <v>0</v>
      </c>
      <c r="X30" s="377">
        <v>0</v>
      </c>
      <c r="Y30" s="377">
        <v>0</v>
      </c>
      <c r="Z30" s="377">
        <v>0</v>
      </c>
      <c r="AA30" s="417">
        <v>0</v>
      </c>
      <c r="AB30" s="377">
        <v>0</v>
      </c>
      <c r="AC30" s="372">
        <v>0</v>
      </c>
      <c r="AD30" s="377">
        <v>0</v>
      </c>
      <c r="AE30" s="377">
        <v>0</v>
      </c>
      <c r="AF30" s="377">
        <v>1004.5764399999989</v>
      </c>
      <c r="AG30" s="372">
        <v>0</v>
      </c>
      <c r="AH30" s="377">
        <v>0</v>
      </c>
      <c r="AI30" s="372">
        <v>0</v>
      </c>
      <c r="AJ30" s="372">
        <v>0</v>
      </c>
      <c r="AK30" s="418">
        <v>0</v>
      </c>
      <c r="AL30" s="376">
        <v>0</v>
      </c>
      <c r="AM30" s="372">
        <v>0</v>
      </c>
      <c r="AN30" s="372">
        <v>0</v>
      </c>
      <c r="AO30" s="372">
        <v>0</v>
      </c>
      <c r="AP30" s="372">
        <v>0</v>
      </c>
      <c r="AQ30" s="418">
        <v>0</v>
      </c>
      <c r="AR30" s="372">
        <v>0</v>
      </c>
      <c r="AS30" s="372">
        <v>0</v>
      </c>
      <c r="AT30" s="372">
        <v>0</v>
      </c>
      <c r="AU30" s="372">
        <v>0</v>
      </c>
      <c r="AV30" s="372">
        <v>0</v>
      </c>
      <c r="AW30" s="372">
        <v>0</v>
      </c>
      <c r="AX30" s="372">
        <v>0</v>
      </c>
      <c r="AY30" s="372">
        <v>0</v>
      </c>
      <c r="AZ30" s="372"/>
      <c r="BA30" s="372"/>
      <c r="BB30" s="372"/>
      <c r="BC30" s="372"/>
      <c r="BD30" s="372"/>
      <c r="BE30" s="372"/>
      <c r="BF30" s="372"/>
      <c r="BG30" s="372"/>
      <c r="BH30" s="372"/>
      <c r="BI30" s="372"/>
      <c r="BJ30" s="372">
        <v>0</v>
      </c>
      <c r="BK30" s="372"/>
      <c r="BL30" s="372">
        <v>0</v>
      </c>
    </row>
    <row r="31" spans="1:64" ht="15">
      <c r="A31" s="219" t="s">
        <v>498</v>
      </c>
      <c r="B31" s="413">
        <v>0</v>
      </c>
      <c r="C31" s="413">
        <v>0</v>
      </c>
      <c r="D31" s="413">
        <v>0</v>
      </c>
      <c r="E31" s="413">
        <v>0</v>
      </c>
      <c r="F31" s="377">
        <v>0</v>
      </c>
      <c r="G31" s="377">
        <v>0</v>
      </c>
      <c r="H31" s="413">
        <v>0</v>
      </c>
      <c r="I31" s="372">
        <v>0</v>
      </c>
      <c r="J31" s="377">
        <v>0</v>
      </c>
      <c r="K31" s="377">
        <v>0</v>
      </c>
      <c r="L31" s="377">
        <v>0</v>
      </c>
      <c r="M31" s="372">
        <v>0</v>
      </c>
      <c r="N31" s="416">
        <v>0</v>
      </c>
      <c r="O31" s="416">
        <v>0</v>
      </c>
      <c r="P31" s="413">
        <v>0</v>
      </c>
      <c r="Q31" s="372">
        <v>0</v>
      </c>
      <c r="R31" s="372">
        <v>0</v>
      </c>
      <c r="S31" s="413">
        <v>0</v>
      </c>
      <c r="T31" s="382">
        <v>0</v>
      </c>
      <c r="U31" s="377">
        <v>0</v>
      </c>
      <c r="V31" s="377">
        <v>0</v>
      </c>
      <c r="W31" s="377">
        <v>0</v>
      </c>
      <c r="X31" s="377">
        <v>0</v>
      </c>
      <c r="Y31" s="377">
        <v>0</v>
      </c>
      <c r="Z31" s="377">
        <v>0</v>
      </c>
      <c r="AA31" s="417">
        <v>0</v>
      </c>
      <c r="AB31" s="377">
        <v>0</v>
      </c>
      <c r="AC31" s="372">
        <v>0</v>
      </c>
      <c r="AD31" s="377">
        <v>0</v>
      </c>
      <c r="AE31" s="377">
        <v>0</v>
      </c>
      <c r="AF31" s="377">
        <v>0</v>
      </c>
      <c r="AG31" s="372">
        <v>0</v>
      </c>
      <c r="AH31" s="377">
        <v>0</v>
      </c>
      <c r="AI31" s="372">
        <v>0</v>
      </c>
      <c r="AJ31" s="372">
        <v>0</v>
      </c>
      <c r="AK31" s="418">
        <v>0</v>
      </c>
      <c r="AL31" s="376">
        <v>0</v>
      </c>
      <c r="AM31" s="372">
        <v>0</v>
      </c>
      <c r="AN31" s="372">
        <v>0</v>
      </c>
      <c r="AO31" s="372">
        <v>0</v>
      </c>
      <c r="AP31" s="372">
        <v>0</v>
      </c>
      <c r="AQ31" s="418">
        <v>0</v>
      </c>
      <c r="AR31" s="372">
        <v>0</v>
      </c>
      <c r="AS31" s="372">
        <v>0</v>
      </c>
      <c r="AT31" s="372">
        <v>0</v>
      </c>
      <c r="AU31" s="372">
        <v>0</v>
      </c>
      <c r="AV31" s="372">
        <v>0</v>
      </c>
      <c r="AW31" s="372">
        <v>0</v>
      </c>
      <c r="AX31" s="372">
        <v>0</v>
      </c>
      <c r="AY31" s="372">
        <v>0</v>
      </c>
      <c r="AZ31" s="372"/>
      <c r="BA31" s="372"/>
      <c r="BB31" s="372"/>
      <c r="BC31" s="372"/>
      <c r="BD31" s="372"/>
      <c r="BE31" s="372"/>
      <c r="BF31" s="372"/>
      <c r="BG31" s="372"/>
      <c r="BH31" s="372"/>
      <c r="BI31" s="372"/>
      <c r="BJ31" s="372">
        <v>0</v>
      </c>
      <c r="BK31" s="372"/>
      <c r="BL31" s="372">
        <v>0</v>
      </c>
    </row>
    <row r="32" spans="1:64" ht="15">
      <c r="A32" s="220" t="s">
        <v>506</v>
      </c>
      <c r="B32" s="413">
        <v>0</v>
      </c>
      <c r="C32" s="413">
        <v>0</v>
      </c>
      <c r="D32" s="413">
        <v>16045</v>
      </c>
      <c r="E32" s="413">
        <v>9240.0429899999999</v>
      </c>
      <c r="F32" s="377">
        <v>1202.8644700000004</v>
      </c>
      <c r="G32" s="377">
        <v>0</v>
      </c>
      <c r="H32" s="413">
        <v>0</v>
      </c>
      <c r="I32" s="372">
        <v>138</v>
      </c>
      <c r="J32" s="377">
        <v>243.81399999999999</v>
      </c>
      <c r="K32" s="377">
        <v>0</v>
      </c>
      <c r="L32" s="377">
        <v>432.24836000000005</v>
      </c>
      <c r="M32" s="372">
        <v>0</v>
      </c>
      <c r="N32" s="416">
        <v>0</v>
      </c>
      <c r="O32" s="416">
        <v>4447</v>
      </c>
      <c r="P32" s="413">
        <v>4531.5160500000002</v>
      </c>
      <c r="Q32" s="372">
        <v>0</v>
      </c>
      <c r="R32" s="372">
        <v>0</v>
      </c>
      <c r="S32" s="413">
        <v>0</v>
      </c>
      <c r="T32" s="382">
        <v>0</v>
      </c>
      <c r="U32" s="377">
        <v>1169.52</v>
      </c>
      <c r="V32" s="377">
        <v>0</v>
      </c>
      <c r="W32" s="377">
        <v>0</v>
      </c>
      <c r="X32" s="377">
        <v>0</v>
      </c>
      <c r="Y32" s="377">
        <v>0</v>
      </c>
      <c r="Z32" s="377">
        <v>0</v>
      </c>
      <c r="AA32" s="417">
        <v>0</v>
      </c>
      <c r="AB32" s="377">
        <v>0</v>
      </c>
      <c r="AC32" s="372">
        <v>0</v>
      </c>
      <c r="AD32" s="377">
        <v>0</v>
      </c>
      <c r="AE32" s="377">
        <v>0</v>
      </c>
      <c r="AF32" s="377">
        <v>0</v>
      </c>
      <c r="AG32" s="372">
        <v>0</v>
      </c>
      <c r="AH32" s="377">
        <v>0</v>
      </c>
      <c r="AI32" s="372">
        <v>7010.5370000000003</v>
      </c>
      <c r="AJ32" s="372">
        <v>0</v>
      </c>
      <c r="AK32" s="418">
        <v>0</v>
      </c>
      <c r="AL32" s="376">
        <v>0</v>
      </c>
      <c r="AM32" s="372">
        <v>0</v>
      </c>
      <c r="AN32" s="372">
        <v>0</v>
      </c>
      <c r="AO32" s="372">
        <v>0</v>
      </c>
      <c r="AP32" s="372">
        <v>4162.0421200000001</v>
      </c>
      <c r="AQ32" s="418">
        <v>0</v>
      </c>
      <c r="AR32" s="372">
        <v>0.41769000000000001</v>
      </c>
      <c r="AS32" s="372">
        <v>0</v>
      </c>
      <c r="AT32" s="372">
        <v>0</v>
      </c>
      <c r="AU32" s="372">
        <v>0</v>
      </c>
      <c r="AV32" s="372">
        <v>0</v>
      </c>
      <c r="AW32" s="372">
        <v>298.7</v>
      </c>
      <c r="AX32" s="372">
        <v>0</v>
      </c>
      <c r="AY32" s="372">
        <v>0</v>
      </c>
      <c r="AZ32" s="372"/>
      <c r="BA32" s="372"/>
      <c r="BB32" s="372"/>
      <c r="BC32" s="372"/>
      <c r="BD32" s="372"/>
      <c r="BE32" s="372"/>
      <c r="BF32" s="372"/>
      <c r="BG32" s="372"/>
      <c r="BH32" s="372"/>
      <c r="BI32" s="372"/>
      <c r="BJ32" s="372">
        <v>0</v>
      </c>
      <c r="BK32" s="372"/>
      <c r="BL32" s="372">
        <v>0</v>
      </c>
    </row>
    <row r="33" spans="1:64" ht="15">
      <c r="A33" s="220" t="s">
        <v>507</v>
      </c>
      <c r="B33" s="413">
        <v>4420.2931867000007</v>
      </c>
      <c r="C33" s="413">
        <v>4192.3131000000067</v>
      </c>
      <c r="D33" s="413">
        <v>26081</v>
      </c>
      <c r="E33" s="413">
        <v>0</v>
      </c>
      <c r="F33" s="377">
        <v>0</v>
      </c>
      <c r="G33" s="377">
        <v>15696.249929900019</v>
      </c>
      <c r="H33" s="413">
        <v>0</v>
      </c>
      <c r="I33" s="372">
        <v>313</v>
      </c>
      <c r="J33" s="377">
        <v>2093.0832399999981</v>
      </c>
      <c r="K33" s="377">
        <v>0</v>
      </c>
      <c r="L33" s="377">
        <v>2115.9522500000021</v>
      </c>
      <c r="M33" s="372">
        <v>538.89800000000105</v>
      </c>
      <c r="N33" s="416">
        <v>455.87</v>
      </c>
      <c r="O33" s="416">
        <v>10139</v>
      </c>
      <c r="P33" s="413">
        <v>3338.2739993</v>
      </c>
      <c r="Q33" s="372">
        <v>0</v>
      </c>
      <c r="R33" s="372">
        <v>0</v>
      </c>
      <c r="S33" s="413">
        <v>2901.3747600000061</v>
      </c>
      <c r="T33" s="382">
        <v>450.94722269999966</v>
      </c>
      <c r="U33" s="377">
        <v>2189.7399999999998</v>
      </c>
      <c r="V33" s="377">
        <v>0</v>
      </c>
      <c r="W33" s="377">
        <v>7028.6764700000003</v>
      </c>
      <c r="X33" s="377">
        <v>3563.3492600000027</v>
      </c>
      <c r="Y33" s="377">
        <v>1447.0133599999826</v>
      </c>
      <c r="Z33" s="377">
        <v>0</v>
      </c>
      <c r="AA33" s="417">
        <v>0</v>
      </c>
      <c r="AB33" s="377">
        <v>2046.2395808999991</v>
      </c>
      <c r="AC33" s="372">
        <v>0</v>
      </c>
      <c r="AD33" s="377">
        <v>0</v>
      </c>
      <c r="AE33" s="377">
        <v>162</v>
      </c>
      <c r="AF33" s="377">
        <v>2809.6224499999989</v>
      </c>
      <c r="AG33" s="372">
        <v>1595.5</v>
      </c>
      <c r="AH33" s="377">
        <v>0</v>
      </c>
      <c r="AI33" s="372">
        <v>0</v>
      </c>
      <c r="AJ33" s="372">
        <v>906.43</v>
      </c>
      <c r="AK33" s="418">
        <v>0</v>
      </c>
      <c r="AL33" s="376">
        <v>1876.3752299999978</v>
      </c>
      <c r="AM33" s="372">
        <v>0</v>
      </c>
      <c r="AN33" s="372">
        <v>451.65913000000046</v>
      </c>
      <c r="AO33" s="372">
        <v>653.63</v>
      </c>
      <c r="AP33" s="372">
        <v>50301.478240000004</v>
      </c>
      <c r="AQ33" s="418">
        <v>231</v>
      </c>
      <c r="AR33" s="372">
        <v>0</v>
      </c>
      <c r="AS33" s="372">
        <v>0</v>
      </c>
      <c r="AT33" s="372">
        <v>0</v>
      </c>
      <c r="AU33" s="372">
        <v>13.85</v>
      </c>
      <c r="AV33" s="372">
        <v>0</v>
      </c>
      <c r="AW33" s="372">
        <v>1100.75</v>
      </c>
      <c r="AX33" s="372">
        <v>1523.1551000000002</v>
      </c>
      <c r="AY33" s="372">
        <v>550.52</v>
      </c>
      <c r="AZ33" s="372"/>
      <c r="BA33" s="372"/>
      <c r="BB33" s="372"/>
      <c r="BC33" s="372"/>
      <c r="BD33" s="372"/>
      <c r="BE33" s="372"/>
      <c r="BF33" s="372"/>
      <c r="BG33" s="372"/>
      <c r="BH33" s="372"/>
      <c r="BI33" s="372"/>
      <c r="BJ33" s="372">
        <v>521.51304000000005</v>
      </c>
      <c r="BK33" s="372"/>
      <c r="BL33" s="372">
        <v>0</v>
      </c>
    </row>
    <row r="34" spans="1:64" ht="15">
      <c r="A34" s="220" t="s">
        <v>508</v>
      </c>
      <c r="B34" s="413">
        <v>4420.2931867000007</v>
      </c>
      <c r="C34" s="413">
        <v>4192.3131000000067</v>
      </c>
      <c r="D34" s="413">
        <v>10036</v>
      </c>
      <c r="E34" s="413">
        <v>-9240.0429899999999</v>
      </c>
      <c r="F34" s="377">
        <v>-1202.8644700000004</v>
      </c>
      <c r="G34" s="377">
        <v>15696.249929900019</v>
      </c>
      <c r="H34" s="413">
        <v>0</v>
      </c>
      <c r="I34" s="372">
        <v>175</v>
      </c>
      <c r="J34" s="377">
        <v>1849.269239999998</v>
      </c>
      <c r="K34" s="377">
        <v>0</v>
      </c>
      <c r="L34" s="377">
        <v>1683.703890000002</v>
      </c>
      <c r="M34" s="372">
        <v>538.89800000000105</v>
      </c>
      <c r="N34" s="416">
        <v>455.87</v>
      </c>
      <c r="O34" s="416">
        <v>5692</v>
      </c>
      <c r="P34" s="413">
        <v>-1193.2420507000002</v>
      </c>
      <c r="Q34" s="372">
        <v>0</v>
      </c>
      <c r="R34" s="372">
        <v>0</v>
      </c>
      <c r="S34" s="413">
        <v>2901.3747600000061</v>
      </c>
      <c r="T34" s="382">
        <v>450.94722269999966</v>
      </c>
      <c r="U34" s="377">
        <v>1020.22</v>
      </c>
      <c r="V34" s="377">
        <v>0</v>
      </c>
      <c r="W34" s="377">
        <v>7028.6764700000003</v>
      </c>
      <c r="X34" s="377">
        <v>3563.3492600000027</v>
      </c>
      <c r="Y34" s="377">
        <v>1447.0133599999826</v>
      </c>
      <c r="Z34" s="377">
        <v>0</v>
      </c>
      <c r="AA34" s="417">
        <v>0</v>
      </c>
      <c r="AB34" s="377">
        <v>2046.2395808999991</v>
      </c>
      <c r="AC34" s="372">
        <v>0</v>
      </c>
      <c r="AD34" s="377">
        <v>0</v>
      </c>
      <c r="AE34" s="377">
        <v>162</v>
      </c>
      <c r="AF34" s="377">
        <v>2809.6224499999989</v>
      </c>
      <c r="AG34" s="372">
        <v>1595.5</v>
      </c>
      <c r="AH34" s="377">
        <v>0</v>
      </c>
      <c r="AI34" s="372">
        <v>-7010.5370000000003</v>
      </c>
      <c r="AJ34" s="372">
        <v>906.43</v>
      </c>
      <c r="AK34" s="418">
        <v>0</v>
      </c>
      <c r="AL34" s="376">
        <v>1876.3752299999978</v>
      </c>
      <c r="AM34" s="372">
        <v>0</v>
      </c>
      <c r="AN34" s="372">
        <v>451.65913000000046</v>
      </c>
      <c r="AO34" s="372">
        <v>653.63</v>
      </c>
      <c r="AP34" s="372">
        <v>46139.436120000006</v>
      </c>
      <c r="AQ34" s="418">
        <v>231</v>
      </c>
      <c r="AR34" s="372">
        <v>-0.41769000000000001</v>
      </c>
      <c r="AS34" s="372">
        <v>0</v>
      </c>
      <c r="AT34" s="372">
        <v>0</v>
      </c>
      <c r="AU34" s="372">
        <v>13.85</v>
      </c>
      <c r="AV34" s="372">
        <v>0</v>
      </c>
      <c r="AW34" s="372">
        <v>802.05</v>
      </c>
      <c r="AX34" s="372">
        <v>1523.1551000000002</v>
      </c>
      <c r="AY34" s="372">
        <v>550.52</v>
      </c>
      <c r="AZ34" s="372"/>
      <c r="BA34" s="372"/>
      <c r="BB34" s="372"/>
      <c r="BC34" s="372"/>
      <c r="BD34" s="372"/>
      <c r="BE34" s="372"/>
      <c r="BF34" s="372"/>
      <c r="BG34" s="372"/>
      <c r="BH34" s="372"/>
      <c r="BI34" s="372"/>
      <c r="BJ34" s="372">
        <v>521.51304000000005</v>
      </c>
      <c r="BK34" s="372"/>
      <c r="BL34" s="372">
        <v>0</v>
      </c>
    </row>
    <row r="35" spans="1:64" ht="15">
      <c r="A35" s="220" t="s">
        <v>509</v>
      </c>
      <c r="B35" s="413">
        <v>148839.13881</v>
      </c>
      <c r="C35" s="413">
        <v>57573.98</v>
      </c>
      <c r="D35" s="413">
        <v>83412</v>
      </c>
      <c r="E35" s="413">
        <v>118585.85161</v>
      </c>
      <c r="F35" s="377">
        <v>136066.98047000001</v>
      </c>
      <c r="G35" s="377">
        <v>219108.9</v>
      </c>
      <c r="H35" s="413">
        <v>37116.564299999998</v>
      </c>
      <c r="I35" s="372">
        <v>8397</v>
      </c>
      <c r="J35" s="377">
        <v>15471.444369999999</v>
      </c>
      <c r="K35" s="377">
        <v>0</v>
      </c>
      <c r="L35" s="377">
        <v>15447.207240000003</v>
      </c>
      <c r="M35" s="372">
        <v>34393.207999999999</v>
      </c>
      <c r="N35" s="416">
        <v>11425.171950000002</v>
      </c>
      <c r="O35" s="416">
        <v>18764</v>
      </c>
      <c r="P35" s="413">
        <v>12298.1496716</v>
      </c>
      <c r="Q35" s="372">
        <v>0</v>
      </c>
      <c r="R35" s="372">
        <v>0</v>
      </c>
      <c r="S35" s="413">
        <v>28155.312150000005</v>
      </c>
      <c r="T35" s="382">
        <v>4759.3980021999987</v>
      </c>
      <c r="U35" s="377">
        <v>13158.61498</v>
      </c>
      <c r="V35" s="377">
        <v>4151.79</v>
      </c>
      <c r="W35" s="377">
        <v>15523.633519999999</v>
      </c>
      <c r="X35" s="377">
        <v>29628.168310000001</v>
      </c>
      <c r="Y35" s="377">
        <v>77958.815069999997</v>
      </c>
      <c r="Z35" s="377">
        <v>10202.77994</v>
      </c>
      <c r="AA35" s="417">
        <v>14153.559000000001</v>
      </c>
      <c r="AB35" s="377">
        <v>8461.0054499999987</v>
      </c>
      <c r="AC35" s="372">
        <v>0</v>
      </c>
      <c r="AD35" s="377">
        <v>5444.5295100000003</v>
      </c>
      <c r="AE35" s="377">
        <v>9016</v>
      </c>
      <c r="AF35" s="377">
        <v>15822.07467</v>
      </c>
      <c r="AG35" s="372">
        <v>21746.42</v>
      </c>
      <c r="AH35" s="377">
        <v>348904.81813000003</v>
      </c>
      <c r="AI35" s="372">
        <v>1697.5640000000003</v>
      </c>
      <c r="AJ35" s="372">
        <v>5836.96</v>
      </c>
      <c r="AK35" s="418">
        <v>17483.166440000001</v>
      </c>
      <c r="AL35" s="376">
        <v>49866.020750000003</v>
      </c>
      <c r="AM35" s="372">
        <v>0</v>
      </c>
      <c r="AN35" s="372">
        <v>3059.5297000000005</v>
      </c>
      <c r="AO35" s="372">
        <v>2423.15</v>
      </c>
      <c r="AP35" s="372">
        <v>49420.390640000005</v>
      </c>
      <c r="AQ35" s="418">
        <v>276</v>
      </c>
      <c r="AR35" s="372">
        <v>1761.2168200000001</v>
      </c>
      <c r="AS35" s="372">
        <v>0</v>
      </c>
      <c r="AT35" s="372">
        <v>0</v>
      </c>
      <c r="AU35" s="372">
        <v>114.14</v>
      </c>
      <c r="AV35" s="372">
        <v>111.92258</v>
      </c>
      <c r="AW35" s="372">
        <v>1566.42</v>
      </c>
      <c r="AX35" s="372">
        <v>1523.1551000000002</v>
      </c>
      <c r="AY35" s="372">
        <v>709.73</v>
      </c>
      <c r="AZ35" s="372"/>
      <c r="BA35" s="372"/>
      <c r="BB35" s="372"/>
      <c r="BC35" s="372"/>
      <c r="BD35" s="372"/>
      <c r="BE35" s="372"/>
      <c r="BF35" s="372"/>
      <c r="BG35" s="372"/>
      <c r="BH35" s="372"/>
      <c r="BI35" s="372"/>
      <c r="BJ35" s="372">
        <v>521.51304000000005</v>
      </c>
      <c r="BK35" s="372"/>
      <c r="BL35" s="372">
        <v>0</v>
      </c>
    </row>
    <row r="36" spans="1:64" ht="15.75" thickBot="1">
      <c r="A36" s="222" t="s">
        <v>510</v>
      </c>
      <c r="B36" s="419">
        <v>12180559.98356</v>
      </c>
      <c r="C36" s="419">
        <v>5699823.7799999993</v>
      </c>
      <c r="D36" s="419">
        <v>5447846</v>
      </c>
      <c r="E36" s="419">
        <v>12382277.075420002</v>
      </c>
      <c r="F36" s="377">
        <v>8053618.9705300005</v>
      </c>
      <c r="G36" s="377">
        <v>13775825.83258</v>
      </c>
      <c r="H36" s="419">
        <v>3054842.3425400001</v>
      </c>
      <c r="I36" s="372">
        <v>179882</v>
      </c>
      <c r="J36" s="377">
        <v>428085.45763000002</v>
      </c>
      <c r="K36" s="377">
        <v>1084252.6869999999</v>
      </c>
      <c r="L36" s="377">
        <v>1269706.1588499998</v>
      </c>
      <c r="M36" s="372">
        <v>3404927.5210000002</v>
      </c>
      <c r="N36" s="416">
        <v>612601.57831000001</v>
      </c>
      <c r="O36" s="416">
        <v>753239</v>
      </c>
      <c r="P36" s="413">
        <v>811663.22798670002</v>
      </c>
      <c r="Q36" s="372">
        <v>572037.90800299996</v>
      </c>
      <c r="R36" s="372">
        <v>642902.40746000002</v>
      </c>
      <c r="S36" s="419">
        <v>2187972.6037300001</v>
      </c>
      <c r="T36" s="382">
        <v>330804.62885779992</v>
      </c>
      <c r="U36" s="377">
        <v>459158.87584999995</v>
      </c>
      <c r="V36" s="377">
        <v>614072.47733750008</v>
      </c>
      <c r="W36" s="377">
        <v>878697.63506999984</v>
      </c>
      <c r="X36" s="377">
        <v>1797137.0679299997</v>
      </c>
      <c r="Y36" s="377">
        <v>6152040.0580372019</v>
      </c>
      <c r="Z36" s="377">
        <v>446013.17580999987</v>
      </c>
      <c r="AA36" s="417">
        <v>1210292.0250000001</v>
      </c>
      <c r="AB36" s="377">
        <v>632590.21884999995</v>
      </c>
      <c r="AC36" s="372">
        <v>2378990.3130700001</v>
      </c>
      <c r="AD36" s="377">
        <v>372985.04356999998</v>
      </c>
      <c r="AE36" s="377">
        <v>890140</v>
      </c>
      <c r="AF36" s="377">
        <v>527548.46233000001</v>
      </c>
      <c r="AG36" s="372">
        <v>1624651.17053</v>
      </c>
      <c r="AH36" s="377">
        <v>7394373.9555599997</v>
      </c>
      <c r="AI36" s="372">
        <v>177891.10499999998</v>
      </c>
      <c r="AJ36" s="372">
        <v>577858.88</v>
      </c>
      <c r="AK36" s="418">
        <v>1369847.6950699999</v>
      </c>
      <c r="AL36" s="376">
        <v>2022110.3392500002</v>
      </c>
      <c r="AM36" s="372">
        <v>262711.15745999996</v>
      </c>
      <c r="AN36" s="372">
        <v>287556.0943</v>
      </c>
      <c r="AO36" s="372">
        <v>214455.19551000002</v>
      </c>
      <c r="AP36" s="372">
        <v>381434.14786999999</v>
      </c>
      <c r="AQ36" s="418">
        <v>26225</v>
      </c>
      <c r="AR36" s="372">
        <v>387460.92230999999</v>
      </c>
      <c r="AS36" s="372">
        <v>204501.80918000004</v>
      </c>
      <c r="AT36" s="372">
        <v>41773.693539999993</v>
      </c>
      <c r="AU36" s="372">
        <v>40209.46</v>
      </c>
      <c r="AV36" s="372">
        <v>145285.44228000002</v>
      </c>
      <c r="AW36" s="372">
        <v>154977.6439</v>
      </c>
      <c r="AX36" s="372">
        <v>150792.35371999998</v>
      </c>
      <c r="AY36" s="372">
        <v>70263.17</v>
      </c>
      <c r="AZ36" s="372"/>
      <c r="BA36" s="372"/>
      <c r="BB36" s="372"/>
      <c r="BC36" s="372"/>
      <c r="BD36" s="372"/>
      <c r="BE36" s="372"/>
      <c r="BF36" s="372"/>
      <c r="BG36" s="372"/>
      <c r="BH36" s="372"/>
      <c r="BI36" s="372"/>
      <c r="BJ36" s="372">
        <v>51629.790959999998</v>
      </c>
      <c r="BK36" s="372"/>
      <c r="BL36" s="372">
        <v>19.8</v>
      </c>
    </row>
    <row r="37" spans="1:64" ht="13.5" thickTop="1"/>
  </sheetData>
  <mergeCells count="64">
    <mergeCell ref="BJ6:BJ7"/>
    <mergeCell ref="BK6:BK7"/>
    <mergeCell ref="BL6:BL7"/>
    <mergeCell ref="BG6:BG7"/>
    <mergeCell ref="BH6:BH7"/>
    <mergeCell ref="BI6:BI7"/>
    <mergeCell ref="A6:A7"/>
    <mergeCell ref="BA6:BA7"/>
    <mergeCell ref="BB6:BB7"/>
    <mergeCell ref="BC6:BC7"/>
    <mergeCell ref="AS6:AS7"/>
    <mergeCell ref="AA6:AA7"/>
    <mergeCell ref="AB6:AB7"/>
    <mergeCell ref="AC6:AC7"/>
    <mergeCell ref="AD6:AD7"/>
    <mergeCell ref="AT6:AT7"/>
    <mergeCell ref="BE6:BE7"/>
    <mergeCell ref="BF6:BF7"/>
    <mergeCell ref="AU6:AU7"/>
    <mergeCell ref="AV6:AV7"/>
    <mergeCell ref="AW6:AW7"/>
    <mergeCell ref="AX6:AX7"/>
    <mergeCell ref="AY6:AY7"/>
    <mergeCell ref="AZ6:AZ7"/>
    <mergeCell ref="AP6:AP7"/>
    <mergeCell ref="AQ6:AQ7"/>
    <mergeCell ref="AN6:AN7"/>
    <mergeCell ref="AO6:AO7"/>
    <mergeCell ref="AK6:AK7"/>
    <mergeCell ref="BD6:BD7"/>
    <mergeCell ref="J6:J7"/>
    <mergeCell ref="K6:K7"/>
    <mergeCell ref="L6:L7"/>
    <mergeCell ref="M6:M7"/>
    <mergeCell ref="AL6:AL7"/>
    <mergeCell ref="AM6:AM7"/>
    <mergeCell ref="X6:X7"/>
    <mergeCell ref="Y6:Y7"/>
    <mergeCell ref="Z6:Z7"/>
    <mergeCell ref="AJ6:AJ7"/>
    <mergeCell ref="V6:V7"/>
    <mergeCell ref="W6:W7"/>
    <mergeCell ref="AR6:AR7"/>
    <mergeCell ref="T6:T7"/>
    <mergeCell ref="AG6:AG7"/>
    <mergeCell ref="AH6:AH7"/>
    <mergeCell ref="AI6:AI7"/>
    <mergeCell ref="U6:U7"/>
    <mergeCell ref="AE6:AE7"/>
    <mergeCell ref="AF6:AF7"/>
    <mergeCell ref="N6:N7"/>
    <mergeCell ref="O6:O7"/>
    <mergeCell ref="P6:P7"/>
    <mergeCell ref="Q6:Q7"/>
    <mergeCell ref="R6:R7"/>
    <mergeCell ref="S6:S7"/>
    <mergeCell ref="H6:H7"/>
    <mergeCell ref="I6:I7"/>
    <mergeCell ref="B6:B7"/>
    <mergeCell ref="C6:C7"/>
    <mergeCell ref="D6:D7"/>
    <mergeCell ref="E6:E7"/>
    <mergeCell ref="F6:F7"/>
    <mergeCell ref="G6:G7"/>
  </mergeCells>
  <phoneticPr fontId="0" type="noConversion"/>
  <pageMargins left="0.7" right="0.7" top="0.75" bottom="0.75" header="0.3" footer="0.3"/>
</worksheet>
</file>

<file path=xl/worksheets/sheet1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mc:Ignorable="x14ac">
  <dimension ref="A1:BO255"/>
  <sheetViews>
    <sheetView zoomScale="80" zoomScaleNormal="80" workbookViewId="0">
      <pane xSplit="1" ySplit="8" topLeftCell="AU9" activePane="bottomRight" state="frozen"/>
      <selection pane="topRight" activeCell="C1" sqref="C1"/>
      <selection pane="bottomLeft" activeCell="A9" sqref="A9"/>
      <selection pane="bottomRight" activeCell="A15" sqref="A15:IV15"/>
    </sheetView>
  </sheetViews>
  <sheetFormatPr defaultRowHeight="14.25"/>
  <cols>
    <col min="1" max="1" width="50" style="71" bestFit="1" customWidth="1"/>
    <col min="2" max="2" width="15.42578125" style="71" customWidth="1"/>
    <col min="3" max="4" width="14.28515625" style="71" customWidth="1"/>
    <col min="5" max="5" width="16.28515625" style="71" customWidth="1"/>
    <col min="6" max="6" width="15.7109375" style="71" customWidth="1"/>
    <col min="7" max="7" width="16.85546875" style="71" customWidth="1"/>
    <col min="8" max="8" width="14.7109375" style="71" customWidth="1"/>
    <col min="9" max="9" width="14.5703125" style="71" customWidth="1"/>
    <col min="10" max="10" width="14" style="71" customWidth="1"/>
    <col min="11" max="11" width="15.28515625" style="71" customWidth="1"/>
    <col min="12" max="12" width="15.5703125" style="71" customWidth="1"/>
    <col min="13" max="13" width="16.28515625" style="71" customWidth="1"/>
    <col min="14" max="14" width="14.5703125" style="71" bestFit="1" customWidth="1"/>
    <col min="15" max="15" width="13.85546875" style="71" customWidth="1"/>
    <col min="16" max="16" width="15.85546875" style="71" customWidth="1"/>
    <col min="17" max="17" width="14" style="71" customWidth="1"/>
    <col min="18" max="18" width="14.5703125" style="71" customWidth="1"/>
    <col min="19" max="19" width="15.42578125" style="71" customWidth="1"/>
    <col min="20" max="20" width="14.7109375" style="71" customWidth="1"/>
    <col min="21" max="21" width="14" style="71" customWidth="1"/>
    <col min="22" max="22" width="14.85546875" style="71" customWidth="1"/>
    <col min="23" max="23" width="13.5703125" style="71" customWidth="1"/>
    <col min="24" max="24" width="15.140625" style="71" customWidth="1"/>
    <col min="25" max="25" width="15.85546875" style="71" customWidth="1"/>
    <col min="26" max="26" width="14.5703125" style="71" bestFit="1" customWidth="1"/>
    <col min="27" max="27" width="15.7109375" style="71" customWidth="1"/>
    <col min="28" max="28" width="15.140625" style="71" customWidth="1"/>
    <col min="29" max="29" width="15.42578125" style="71" customWidth="1"/>
    <col min="30" max="30" width="14.5703125" style="71" bestFit="1" customWidth="1"/>
    <col min="31" max="31" width="14" style="71" customWidth="1"/>
    <col min="32" max="32" width="15.28515625" style="71" customWidth="1"/>
    <col min="33" max="33" width="15.5703125" style="71" customWidth="1"/>
    <col min="34" max="34" width="16.140625" style="71" customWidth="1"/>
    <col min="35" max="36" width="14.5703125" style="71" customWidth="1"/>
    <col min="37" max="37" width="15.5703125" style="71" customWidth="1"/>
    <col min="38" max="38" width="16" style="71" customWidth="1"/>
    <col min="39" max="39" width="15" style="71" customWidth="1"/>
    <col min="40" max="40" width="14.42578125" style="71" customWidth="1"/>
    <col min="41" max="41" width="14.5703125" style="71" customWidth="1"/>
    <col min="42" max="42" width="14" style="71" customWidth="1"/>
    <col min="43" max="43" width="12.7109375" style="71" customWidth="1"/>
    <col min="44" max="44" width="13.85546875" style="71" customWidth="1"/>
    <col min="45" max="46" width="14.140625" style="71" customWidth="1"/>
    <col min="47" max="47" width="12.7109375" style="71" customWidth="1"/>
    <col min="48" max="48" width="14.140625" style="71" customWidth="1"/>
    <col min="49" max="49" width="14.7109375" style="71" customWidth="1"/>
    <col min="50" max="50" width="14.28515625" style="71" customWidth="1"/>
    <col min="51" max="51" width="14.140625" style="71" customWidth="1"/>
    <col min="52" max="53" width="12.7109375" style="71" customWidth="1"/>
    <col min="54" max="54" width="14.7109375" style="71" customWidth="1"/>
    <col min="55" max="61" width="12.7109375" style="71" customWidth="1"/>
    <col min="62" max="62" width="15.42578125" style="71" bestFit="1" customWidth="1"/>
    <col min="63" max="64" width="9.140625" style="71"/>
    <col min="65" max="66" width="15.42578125" style="71" bestFit="1" customWidth="1"/>
    <col min="67" max="67" width="10.140625" style="71" bestFit="1" customWidth="1"/>
    <col min="68" max="16384" width="9.140625" style="71"/>
  </cols>
  <sheetData>
    <row r="1" spans="1:66" hidden="1">
      <c r="B1" s="69"/>
      <c r="C1" s="69"/>
      <c r="D1" s="69"/>
      <c r="E1" s="69"/>
      <c r="F1" s="69"/>
      <c r="G1" s="69"/>
      <c r="H1" s="69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</row>
    <row r="2" spans="1:66" hidden="1">
      <c r="B2" s="69"/>
      <c r="C2" s="69"/>
      <c r="D2" s="69"/>
      <c r="E2" s="69"/>
      <c r="F2" s="69"/>
      <c r="G2" s="69"/>
      <c r="H2" s="69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</row>
    <row r="3" spans="1:66" hidden="1">
      <c r="B3" s="72"/>
      <c r="C3" s="73"/>
      <c r="D3" s="73"/>
      <c r="E3" s="72"/>
      <c r="F3" s="72"/>
      <c r="G3" s="73"/>
      <c r="H3" s="72"/>
      <c r="I3" s="74"/>
      <c r="J3" s="70"/>
      <c r="K3" s="70"/>
      <c r="L3" s="74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</row>
    <row r="4" spans="1:66" ht="15" hidden="1" customHeight="1">
      <c r="B4" s="75"/>
      <c r="C4" s="76"/>
      <c r="D4" s="75"/>
      <c r="E4" s="76"/>
      <c r="F4" s="76"/>
      <c r="G4" s="76"/>
      <c r="H4" s="75"/>
      <c r="I4" s="70"/>
      <c r="J4" s="70"/>
      <c r="K4" s="70"/>
      <c r="L4" s="70"/>
      <c r="M4" s="70"/>
      <c r="N4" s="70"/>
      <c r="O4" s="74"/>
      <c r="P4" s="70"/>
      <c r="Q4" s="74"/>
      <c r="R4" s="70"/>
      <c r="S4" s="74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</row>
    <row r="5" spans="1:66" hidden="1">
      <c r="B5" s="78"/>
      <c r="C5" s="78"/>
      <c r="D5" s="78"/>
      <c r="E5" s="78"/>
      <c r="F5" s="78"/>
      <c r="G5" s="78"/>
      <c r="H5" s="78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80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</row>
    <row r="6" spans="1:66">
      <c r="A6" s="737"/>
      <c r="B6" s="448">
        <v>1</v>
      </c>
      <c r="C6" s="448">
        <v>2</v>
      </c>
      <c r="D6" s="448">
        <v>3</v>
      </c>
      <c r="E6" s="448">
        <v>4</v>
      </c>
      <c r="F6" s="448">
        <v>5</v>
      </c>
      <c r="G6" s="448">
        <v>6</v>
      </c>
      <c r="H6" s="448">
        <v>7</v>
      </c>
      <c r="I6" s="448">
        <v>8</v>
      </c>
      <c r="J6" s="448">
        <v>9</v>
      </c>
      <c r="K6" s="448">
        <v>10</v>
      </c>
      <c r="L6" s="448">
        <v>11</v>
      </c>
      <c r="M6" s="448">
        <v>12</v>
      </c>
      <c r="N6" s="448">
        <v>13</v>
      </c>
      <c r="O6" s="448">
        <v>14</v>
      </c>
      <c r="P6" s="448">
        <v>15</v>
      </c>
      <c r="Q6" s="448">
        <v>16</v>
      </c>
      <c r="R6" s="448">
        <v>17</v>
      </c>
      <c r="S6" s="448">
        <v>18</v>
      </c>
      <c r="T6" s="448">
        <v>19</v>
      </c>
      <c r="U6" s="448">
        <v>20</v>
      </c>
      <c r="V6" s="448">
        <v>21</v>
      </c>
      <c r="W6" s="448">
        <v>22</v>
      </c>
      <c r="X6" s="448">
        <v>23</v>
      </c>
      <c r="Y6" s="448">
        <v>24</v>
      </c>
      <c r="Z6" s="448">
        <v>25</v>
      </c>
      <c r="AA6" s="448">
        <v>26</v>
      </c>
      <c r="AB6" s="448">
        <v>27</v>
      </c>
      <c r="AC6" s="448">
        <v>28</v>
      </c>
      <c r="AD6" s="448">
        <v>29</v>
      </c>
      <c r="AE6" s="448">
        <v>30</v>
      </c>
      <c r="AF6" s="448">
        <v>31</v>
      </c>
      <c r="AG6" s="448">
        <v>32</v>
      </c>
      <c r="AH6" s="448">
        <v>33</v>
      </c>
      <c r="AI6" s="448">
        <v>34</v>
      </c>
      <c r="AJ6" s="448">
        <v>35</v>
      </c>
      <c r="AK6" s="448">
        <v>36</v>
      </c>
      <c r="AL6" s="448">
        <v>37</v>
      </c>
      <c r="AM6" s="448">
        <v>38</v>
      </c>
      <c r="AN6" s="448">
        <v>39</v>
      </c>
      <c r="AO6" s="448">
        <v>40</v>
      </c>
      <c r="AP6" s="448">
        <v>41</v>
      </c>
      <c r="AQ6" s="448">
        <v>42</v>
      </c>
      <c r="AR6" s="448">
        <v>43</v>
      </c>
      <c r="AS6" s="448">
        <v>44</v>
      </c>
      <c r="AT6" s="448">
        <v>45</v>
      </c>
      <c r="AU6" s="448">
        <v>46</v>
      </c>
      <c r="AV6" s="448">
        <v>47</v>
      </c>
      <c r="AW6" s="448">
        <v>48</v>
      </c>
      <c r="AX6" s="81">
        <v>49</v>
      </c>
      <c r="AY6" s="81">
        <v>50</v>
      </c>
      <c r="AZ6" s="81">
        <v>51</v>
      </c>
      <c r="BA6" s="81">
        <v>52</v>
      </c>
      <c r="BB6" s="81">
        <v>53</v>
      </c>
      <c r="BC6" s="81">
        <v>54</v>
      </c>
      <c r="BD6" s="81">
        <v>55</v>
      </c>
      <c r="BE6" s="81">
        <v>56</v>
      </c>
      <c r="BF6" s="81">
        <v>57</v>
      </c>
      <c r="BG6" s="81">
        <v>58</v>
      </c>
      <c r="BH6" s="81">
        <v>59</v>
      </c>
      <c r="BI6" s="81">
        <v>60</v>
      </c>
      <c r="BJ6" s="448" t="s">
        <v>6</v>
      </c>
    </row>
    <row r="7" spans="1:66" ht="14.25" customHeight="1">
      <c r="A7" s="737"/>
      <c r="B7" s="724" t="str">
        <f>+'2074 Asar'!C5</f>
        <v>1. Nirdhan</v>
      </c>
      <c r="C7" s="724" t="str">
        <f>+'2074 Asar'!D5</f>
        <v>2. RMDC</v>
      </c>
      <c r="D7" s="724" t="str">
        <f>+'2074 Asar'!E5</f>
        <v xml:space="preserve">3. Deprosc </v>
      </c>
      <c r="E7" s="724" t="str">
        <f>+'2074 Asar'!F5</f>
        <v xml:space="preserve">4. Chhimek </v>
      </c>
      <c r="F7" s="724" t="str">
        <f>+'2074 Asar'!G5</f>
        <v>5. Swabalamban</v>
      </c>
      <c r="G7" s="724" t="str">
        <f>+'2074 Asar'!H5</f>
        <v xml:space="preserve">6 Sana Kisan </v>
      </c>
      <c r="H7" s="724" t="str">
        <f>+'2074 Asar'!I5</f>
        <v xml:space="preserve">7. Nerude </v>
      </c>
      <c r="I7" s="724" t="str">
        <f>+'2074 Asar'!J5</f>
        <v xml:space="preserve">8. Naya Nepal </v>
      </c>
      <c r="J7" s="724" t="str">
        <f>+'2074 Asar'!K5</f>
        <v>9. Mithila</v>
      </c>
      <c r="K7" s="724" t="str">
        <f>+'2074 Asar'!L5</f>
        <v>10. Summit</v>
      </c>
      <c r="L7" s="724" t="str">
        <f>+'2074 Asar'!M5</f>
        <v>11. Swarojgar</v>
      </c>
      <c r="M7" s="724" t="str">
        <f>+'2074 Asar'!N5</f>
        <v>12. First</v>
      </c>
      <c r="N7" s="724" t="str">
        <f>+'2074 Asar'!O5</f>
        <v>13. Nagbeli</v>
      </c>
      <c r="O7" s="724" t="str">
        <f>+'2074 Asar'!P5</f>
        <v>14. Kalika</v>
      </c>
      <c r="P7" s="724" t="str">
        <f>+'2074 Asar'!Q5</f>
        <v xml:space="preserve">15. Mirmire      </v>
      </c>
      <c r="Q7" s="724" t="str">
        <f>+'2074 Asar'!R5</f>
        <v xml:space="preserve">16. Jana Utthan </v>
      </c>
      <c r="R7" s="724" t="str">
        <f>+'2074 Asar'!S5</f>
        <v>17. Womi</v>
      </c>
      <c r="S7" s="724" t="str">
        <f>+'2074 Asar'!T5</f>
        <v xml:space="preserve">18. Laxmi </v>
      </c>
      <c r="T7" s="724" t="str">
        <f>+'2074 Asar'!U5</f>
        <v>19. ILFCOM</v>
      </c>
      <c r="U7" s="724" t="str">
        <f>+'2074 Asar'!V5</f>
        <v>20. Mahila Sahayatra</v>
      </c>
      <c r="V7" s="724" t="str">
        <f>+'2074 Asar'!W5</f>
        <v xml:space="preserve">21. Kishan </v>
      </c>
      <c r="W7" s="724" t="str">
        <f>+'2074 Asar'!X5</f>
        <v xml:space="preserve">22. Vijaya </v>
      </c>
      <c r="X7" s="724" t="str">
        <f>+'2074 Asar'!Y5</f>
        <v>23. NMB MF</v>
      </c>
      <c r="Y7" s="724" t="str">
        <f>+'2074 Asar'!Z5</f>
        <v xml:space="preserve">24. Forward </v>
      </c>
      <c r="Z7" s="724" t="str">
        <f>+'2074 Asar'!AA5</f>
        <v>25. Reliable MF</v>
      </c>
      <c r="AA7" s="724" t="str">
        <f>+'2074 Asar'!AB5</f>
        <v xml:space="preserve">26. Mahuli Community </v>
      </c>
      <c r="AB7" s="724" t="str">
        <f>+'2074 Asar'!AC5</f>
        <v>27. Suryodaya</v>
      </c>
      <c r="AC7" s="724" t="str">
        <f>+'2074 Asar'!AD5</f>
        <v>28. Mero</v>
      </c>
      <c r="AD7" s="724" t="str">
        <f>+'2074 Asar'!AE5</f>
        <v>29. Samata</v>
      </c>
      <c r="AE7" s="724" t="str">
        <f>+'2074 Asar'!AF5</f>
        <v>30. RSDC</v>
      </c>
      <c r="AF7" s="724" t="str">
        <f>+'2074 Asar'!AG5</f>
        <v>31. Samudayik</v>
      </c>
      <c r="AG7" s="724" t="str">
        <f>+'2074 Asar'!AH5</f>
        <v>32. National</v>
      </c>
      <c r="AH7" s="724" t="str">
        <f>+'2074 Asar'!AI5</f>
        <v>33.Nepal Grameen Bikas Bank</v>
      </c>
      <c r="AI7" s="724" t="str">
        <f>+'2074 Asar'!AJ5</f>
        <v>34. Nepal Sewa MF</v>
      </c>
      <c r="AJ7" s="724" t="str">
        <f>+'2074 Asar'!AK5</f>
        <v>35. Unnati MF</v>
      </c>
      <c r="AK7" s="724" t="str">
        <f>+'2074 Asar'!AL5</f>
        <v>36. Swedeshi MF</v>
      </c>
      <c r="AL7" s="724" t="str">
        <f>+'2074 Asar'!AM5</f>
        <v xml:space="preserve">37. Nadep </v>
      </c>
      <c r="AM7" s="724" t="str">
        <f>+'2074 Asar'!AN5</f>
        <v>38. Support MF</v>
      </c>
      <c r="AN7" s="724" t="str">
        <f>+'2074 Asar'!AO5</f>
        <v>39. Aarambha MF</v>
      </c>
      <c r="AO7" s="724" t="str">
        <f>+'2074 Asar'!AP5</f>
        <v xml:space="preserve">40. Janasewi </v>
      </c>
      <c r="AP7" s="724" t="str">
        <f>+'2074 Asar'!AQ5</f>
        <v xml:space="preserve">41.Choutari </v>
      </c>
      <c r="AQ7" s="724" t="str">
        <f>+'2074 Asar'!AR5</f>
        <v>42.Ghodi Ghoda</v>
      </c>
      <c r="AR7" s="724" t="str">
        <f>+'2074 Asar'!AS5</f>
        <v xml:space="preserve">43. Asha </v>
      </c>
      <c r="AS7" s="724" t="str">
        <f>+'2074 Asar'!AT5</f>
        <v>44. Nepal Agro</v>
      </c>
      <c r="AT7" s="724" t="str">
        <f>+'2074 Asar'!AU5</f>
        <v>45. Rama Roshan</v>
      </c>
      <c r="AU7" s="724" t="str">
        <f>+'2074 Asar'!AV5</f>
        <v>46. Creative</v>
      </c>
      <c r="AV7" s="724" t="str">
        <f>+'2074 Asar'!AW5</f>
        <v xml:space="preserve">47. Gurash </v>
      </c>
      <c r="AW7" s="724" t="str">
        <f>+'2074 Asar'!AX5</f>
        <v>48. Ganapati MF</v>
      </c>
      <c r="AX7" s="724" t="str">
        <f>+'2074 Asar'!AY5</f>
        <v>49. Infinity MF</v>
      </c>
      <c r="AY7" s="724" t="str">
        <f>+'2074 Asar'!AZ5</f>
        <v>50. Adhikhola Laghubitta</v>
      </c>
      <c r="AZ7" s="738" t="str">
        <f>+'2074 Asar'!BA5</f>
        <v>51. Swabhiman</v>
      </c>
      <c r="BA7" s="738" t="str">
        <f>+'2074 Asar'!BB5</f>
        <v>52. Sparsh</v>
      </c>
      <c r="BB7" s="738" t="str">
        <f>+'2074 Asar'!BC5</f>
        <v>53. Sabaiko</v>
      </c>
      <c r="BC7" s="676">
        <f>+'2074 Asar'!BD5</f>
        <v>0</v>
      </c>
      <c r="BD7" s="676">
        <f>+'2074 Asar'!BE5</f>
        <v>0</v>
      </c>
      <c r="BE7" s="676">
        <f>+'2074 Asar'!BF5</f>
        <v>0</v>
      </c>
      <c r="BF7" s="676">
        <f>+'2074 Asar'!BG5</f>
        <v>0</v>
      </c>
      <c r="BG7" s="676">
        <f>+'2074 Asar'!BH5</f>
        <v>0</v>
      </c>
      <c r="BH7" s="676">
        <f>+'2074 Asar'!BI5</f>
        <v>0</v>
      </c>
      <c r="BI7" s="676">
        <f>+'2074 Asar'!BJ5</f>
        <v>0</v>
      </c>
      <c r="BJ7" s="733" t="s">
        <v>6</v>
      </c>
    </row>
    <row r="8" spans="1:66" ht="61.5" customHeight="1">
      <c r="A8" s="737"/>
      <c r="B8" s="724"/>
      <c r="C8" s="724"/>
      <c r="D8" s="724"/>
      <c r="E8" s="724"/>
      <c r="F8" s="724"/>
      <c r="G8" s="724"/>
      <c r="H8" s="724"/>
      <c r="I8" s="724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4"/>
      <c r="U8" s="724"/>
      <c r="V8" s="724"/>
      <c r="W8" s="724"/>
      <c r="X8" s="724"/>
      <c r="Y8" s="724"/>
      <c r="Z8" s="724"/>
      <c r="AA8" s="724"/>
      <c r="AB8" s="724"/>
      <c r="AC8" s="724"/>
      <c r="AD8" s="724"/>
      <c r="AE8" s="724"/>
      <c r="AF8" s="724"/>
      <c r="AG8" s="724"/>
      <c r="AH8" s="724"/>
      <c r="AI8" s="724"/>
      <c r="AJ8" s="724"/>
      <c r="AK8" s="724"/>
      <c r="AL8" s="724"/>
      <c r="AM8" s="724"/>
      <c r="AN8" s="724"/>
      <c r="AO8" s="724"/>
      <c r="AP8" s="724"/>
      <c r="AQ8" s="724"/>
      <c r="AR8" s="724"/>
      <c r="AS8" s="724"/>
      <c r="AT8" s="724"/>
      <c r="AU8" s="724"/>
      <c r="AV8" s="724"/>
      <c r="AW8" s="724"/>
      <c r="AX8" s="724"/>
      <c r="AY8" s="724"/>
      <c r="AZ8" s="739"/>
      <c r="BA8" s="739"/>
      <c r="BB8" s="739"/>
      <c r="BC8" s="736"/>
      <c r="BD8" s="736"/>
      <c r="BE8" s="736"/>
      <c r="BF8" s="736"/>
      <c r="BG8" s="736"/>
      <c r="BH8" s="736"/>
      <c r="BI8" s="736"/>
      <c r="BJ8" s="735"/>
    </row>
    <row r="9" spans="1:66" ht="15" customHeight="1">
      <c r="A9" s="185" t="s">
        <v>274</v>
      </c>
      <c r="B9" s="186"/>
      <c r="C9" s="186"/>
      <c r="D9" s="186"/>
      <c r="E9" s="186"/>
      <c r="F9" s="187"/>
      <c r="G9" s="187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>
        <f>SUM(B9:AF9)</f>
        <v>0</v>
      </c>
    </row>
    <row r="10" spans="1:66" ht="15">
      <c r="A10" s="170" t="s">
        <v>275</v>
      </c>
      <c r="B10" s="422">
        <v>1092370.9099999999</v>
      </c>
      <c r="C10" s="422">
        <v>1797309.42</v>
      </c>
      <c r="D10" s="422">
        <v>795201</v>
      </c>
      <c r="E10" s="521">
        <v>1212346.1627299995</v>
      </c>
      <c r="F10" s="420">
        <v>890018.27637999994</v>
      </c>
      <c r="G10" s="422">
        <v>1299938.7</v>
      </c>
      <c r="H10" s="422">
        <v>554032.46124999993</v>
      </c>
      <c r="I10" s="421">
        <v>32541</v>
      </c>
      <c r="J10" s="421">
        <v>76568.949680000005</v>
      </c>
      <c r="K10" s="421">
        <v>103886.87408999998</v>
      </c>
      <c r="L10" s="421">
        <v>89483.039300000004</v>
      </c>
      <c r="M10" s="421">
        <v>437878.63516000001</v>
      </c>
      <c r="N10" s="422">
        <v>84041.75211999999</v>
      </c>
      <c r="O10" s="421">
        <v>112941</v>
      </c>
      <c r="P10" s="421">
        <v>44884.842319999996</v>
      </c>
      <c r="Q10" s="421">
        <v>43181.53</v>
      </c>
      <c r="R10" s="421">
        <v>83272.365059999996</v>
      </c>
      <c r="S10" s="421">
        <v>282448.21568999998</v>
      </c>
      <c r="T10" s="421">
        <v>106865.43652</v>
      </c>
      <c r="U10" s="421">
        <v>126998.69026</v>
      </c>
      <c r="V10" s="421">
        <v>38677.53</v>
      </c>
      <c r="W10" s="421">
        <v>170469.9608</v>
      </c>
      <c r="X10" s="421">
        <v>173185.58003999997</v>
      </c>
      <c r="Y10" s="421">
        <v>549090.97273000004</v>
      </c>
      <c r="Z10" s="421">
        <v>86550.242119999995</v>
      </c>
      <c r="AA10" s="421">
        <v>135288.17874999999</v>
      </c>
      <c r="AB10" s="421">
        <v>57373.54262</v>
      </c>
      <c r="AC10" s="421">
        <v>296884.73437000002</v>
      </c>
      <c r="AD10" s="421">
        <v>39102.380539999998</v>
      </c>
      <c r="AE10" s="421">
        <v>123193</v>
      </c>
      <c r="AF10" s="421">
        <v>77915.992079999996</v>
      </c>
      <c r="AG10" s="421">
        <v>148133.6</v>
      </c>
      <c r="AH10" s="421">
        <v>556292.85057999997</v>
      </c>
      <c r="AI10" s="421">
        <v>17931.623</v>
      </c>
      <c r="AJ10" s="421">
        <v>36339.519999999997</v>
      </c>
      <c r="AK10" s="421">
        <v>104557.27939000001</v>
      </c>
      <c r="AL10" s="421">
        <v>164817.96172999998</v>
      </c>
      <c r="AM10" s="421">
        <v>39327.196759999999</v>
      </c>
      <c r="AN10" s="421">
        <v>23603.976640000001</v>
      </c>
      <c r="AO10" s="421">
        <v>48397.4</v>
      </c>
      <c r="AP10" s="421">
        <v>112936.52852000001</v>
      </c>
      <c r="AQ10" s="421">
        <v>11050</v>
      </c>
      <c r="AR10" s="421">
        <v>69465.302359999987</v>
      </c>
      <c r="AS10" s="421">
        <v>23656.69</v>
      </c>
      <c r="AT10" s="421">
        <v>13400</v>
      </c>
      <c r="AU10" s="421">
        <v>10979.68</v>
      </c>
      <c r="AV10" s="421">
        <v>27733.921999999999</v>
      </c>
      <c r="AW10" s="421">
        <v>69924.52</v>
      </c>
      <c r="AX10" s="421">
        <v>69810.899999999994</v>
      </c>
      <c r="AY10" s="421">
        <v>19200</v>
      </c>
      <c r="AZ10" s="421">
        <v>14000</v>
      </c>
      <c r="BA10" s="421">
        <v>56000</v>
      </c>
      <c r="BB10" s="421">
        <v>112099.74</v>
      </c>
      <c r="BC10" s="421"/>
      <c r="BD10" s="421"/>
      <c r="BE10" s="421"/>
      <c r="BF10" s="421"/>
      <c r="BG10" s="421"/>
      <c r="BH10" s="421"/>
      <c r="BI10" s="421"/>
      <c r="BJ10" s="171"/>
    </row>
    <row r="11" spans="1:66" ht="15" customHeight="1">
      <c r="A11" s="172" t="s">
        <v>276</v>
      </c>
      <c r="B11" s="422">
        <v>600000</v>
      </c>
      <c r="C11" s="422">
        <v>692120</v>
      </c>
      <c r="D11" s="422">
        <v>606121</v>
      </c>
      <c r="E11" s="521">
        <v>834070.7</v>
      </c>
      <c r="F11" s="420">
        <v>418963</v>
      </c>
      <c r="G11" s="422">
        <v>503062.35</v>
      </c>
      <c r="H11" s="422">
        <v>306000</v>
      </c>
      <c r="I11" s="421">
        <v>20000</v>
      </c>
      <c r="J11" s="421">
        <v>57372.12</v>
      </c>
      <c r="K11" s="421">
        <v>72500</v>
      </c>
      <c r="L11" s="421">
        <v>69998.720000000001</v>
      </c>
      <c r="M11" s="421">
        <v>395587.4</v>
      </c>
      <c r="N11" s="422">
        <v>52641.7</v>
      </c>
      <c r="O11" s="421">
        <v>82500</v>
      </c>
      <c r="P11" s="421">
        <v>30000</v>
      </c>
      <c r="Q11" s="421">
        <v>24000</v>
      </c>
      <c r="R11" s="421">
        <v>64800</v>
      </c>
      <c r="S11" s="421">
        <v>220000</v>
      </c>
      <c r="T11" s="421">
        <v>105000</v>
      </c>
      <c r="U11" s="421">
        <v>121000</v>
      </c>
      <c r="V11" s="421">
        <v>32200</v>
      </c>
      <c r="W11" s="421">
        <v>161000</v>
      </c>
      <c r="X11" s="421">
        <v>112700</v>
      </c>
      <c r="Y11" s="421">
        <v>200000</v>
      </c>
      <c r="Z11" s="421">
        <v>56500</v>
      </c>
      <c r="AA11" s="421">
        <v>40000</v>
      </c>
      <c r="AB11" s="421">
        <v>40000</v>
      </c>
      <c r="AC11" s="421">
        <v>220000</v>
      </c>
      <c r="AD11" s="421">
        <v>31600</v>
      </c>
      <c r="AE11" s="421">
        <v>115000</v>
      </c>
      <c r="AF11" s="421">
        <v>70000</v>
      </c>
      <c r="AG11" s="421">
        <v>100000</v>
      </c>
      <c r="AH11" s="421">
        <v>557500</v>
      </c>
      <c r="AI11" s="421">
        <v>21000</v>
      </c>
      <c r="AJ11" s="421">
        <v>38500</v>
      </c>
      <c r="AK11" s="421">
        <v>100000</v>
      </c>
      <c r="AL11" s="421">
        <v>112000</v>
      </c>
      <c r="AM11" s="421">
        <v>42000</v>
      </c>
      <c r="AN11" s="421">
        <v>20400</v>
      </c>
      <c r="AO11" s="421">
        <v>49000</v>
      </c>
      <c r="AP11" s="421">
        <v>21000</v>
      </c>
      <c r="AQ11" s="421">
        <v>11050</v>
      </c>
      <c r="AR11" s="421">
        <v>70000</v>
      </c>
      <c r="AS11" s="421">
        <v>28000</v>
      </c>
      <c r="AT11" s="421">
        <v>13400</v>
      </c>
      <c r="AU11" s="421">
        <v>14000</v>
      </c>
      <c r="AV11" s="421">
        <v>28000</v>
      </c>
      <c r="AW11" s="421">
        <v>70000</v>
      </c>
      <c r="AX11" s="421">
        <v>70000</v>
      </c>
      <c r="AY11" s="421">
        <v>19200</v>
      </c>
      <c r="AZ11" s="421">
        <v>14000</v>
      </c>
      <c r="BA11" s="421"/>
      <c r="BB11" s="421">
        <v>112000</v>
      </c>
      <c r="BC11" s="421"/>
      <c r="BD11" s="421"/>
      <c r="BE11" s="421"/>
      <c r="BF11" s="421"/>
      <c r="BG11" s="421"/>
      <c r="BH11" s="421"/>
      <c r="BI11" s="421"/>
      <c r="BJ11" s="171"/>
      <c r="BM11" s="94"/>
    </row>
    <row r="12" spans="1:66">
      <c r="A12" s="172" t="s">
        <v>277</v>
      </c>
      <c r="B12" s="374">
        <v>600000</v>
      </c>
      <c r="C12" s="374">
        <v>692120</v>
      </c>
      <c r="D12" s="374">
        <v>606121</v>
      </c>
      <c r="E12" s="521">
        <v>834070.7</v>
      </c>
      <c r="F12" s="420">
        <v>418963</v>
      </c>
      <c r="G12" s="374">
        <v>503062.35</v>
      </c>
      <c r="H12" s="374">
        <v>306000</v>
      </c>
      <c r="I12" s="421">
        <v>20000</v>
      </c>
      <c r="J12" s="421">
        <v>57372.12</v>
      </c>
      <c r="K12" s="421">
        <v>72500</v>
      </c>
      <c r="L12" s="421">
        <v>69998.720000000001</v>
      </c>
      <c r="M12" s="421">
        <v>395587.4</v>
      </c>
      <c r="N12" s="374">
        <v>52641.7</v>
      </c>
      <c r="O12" s="421">
        <v>82500</v>
      </c>
      <c r="P12" s="421">
        <v>30000</v>
      </c>
      <c r="Q12" s="421">
        <v>24000</v>
      </c>
      <c r="R12" s="421">
        <v>64800</v>
      </c>
      <c r="S12" s="421">
        <v>220000</v>
      </c>
      <c r="T12" s="421">
        <v>105000</v>
      </c>
      <c r="U12" s="421">
        <v>121000</v>
      </c>
      <c r="V12" s="421">
        <v>32200</v>
      </c>
      <c r="W12" s="421">
        <v>161000</v>
      </c>
      <c r="X12" s="421">
        <v>112700</v>
      </c>
      <c r="Y12" s="421">
        <v>200000</v>
      </c>
      <c r="Z12" s="421">
        <v>56500</v>
      </c>
      <c r="AA12" s="421">
        <v>40000</v>
      </c>
      <c r="AB12" s="421">
        <v>40000</v>
      </c>
      <c r="AC12" s="421">
        <v>220000</v>
      </c>
      <c r="AD12" s="421">
        <v>31600</v>
      </c>
      <c r="AE12" s="421">
        <v>115000</v>
      </c>
      <c r="AF12" s="421">
        <v>70000</v>
      </c>
      <c r="AG12" s="421">
        <v>100000</v>
      </c>
      <c r="AH12" s="421">
        <v>557500</v>
      </c>
      <c r="AI12" s="421">
        <v>21000</v>
      </c>
      <c r="AJ12" s="421">
        <v>38500</v>
      </c>
      <c r="AK12" s="421">
        <v>100000</v>
      </c>
      <c r="AL12" s="421">
        <v>112000</v>
      </c>
      <c r="AM12" s="421">
        <v>42000</v>
      </c>
      <c r="AN12" s="421">
        <v>20400</v>
      </c>
      <c r="AO12" s="421">
        <v>49000</v>
      </c>
      <c r="AP12" s="421">
        <v>21000</v>
      </c>
      <c r="AQ12" s="421">
        <v>11050</v>
      </c>
      <c r="AR12" s="421">
        <v>70000</v>
      </c>
      <c r="AS12" s="421">
        <v>28000</v>
      </c>
      <c r="AT12" s="421">
        <v>13400</v>
      </c>
      <c r="AU12" s="421">
        <v>14000</v>
      </c>
      <c r="AV12" s="421">
        <v>28000</v>
      </c>
      <c r="AW12" s="421">
        <v>70000</v>
      </c>
      <c r="AX12" s="421">
        <v>70000</v>
      </c>
      <c r="AY12" s="421">
        <v>19200</v>
      </c>
      <c r="AZ12" s="421">
        <v>14000</v>
      </c>
      <c r="BA12" s="421"/>
      <c r="BB12" s="421">
        <v>112000</v>
      </c>
      <c r="BC12" s="421"/>
      <c r="BD12" s="421"/>
      <c r="BE12" s="421"/>
      <c r="BF12" s="421"/>
      <c r="BG12" s="421"/>
      <c r="BH12" s="421"/>
      <c r="BI12" s="421"/>
      <c r="BJ12" s="171"/>
      <c r="BM12" s="94"/>
    </row>
    <row r="13" spans="1:66" ht="15" customHeight="1">
      <c r="A13" s="172" t="s">
        <v>278</v>
      </c>
      <c r="B13" s="374"/>
      <c r="C13" s="374"/>
      <c r="D13" s="374"/>
      <c r="E13" s="521"/>
      <c r="F13" s="420"/>
      <c r="G13" s="374">
        <v>0</v>
      </c>
      <c r="H13" s="374"/>
      <c r="I13" s="421"/>
      <c r="J13" s="421" t="s">
        <v>123</v>
      </c>
      <c r="K13" s="421"/>
      <c r="L13" s="421"/>
      <c r="M13" s="421">
        <v>0</v>
      </c>
      <c r="N13" s="374"/>
      <c r="O13" s="421">
        <v>0</v>
      </c>
      <c r="P13" s="421"/>
      <c r="Q13" s="421"/>
      <c r="R13" s="421"/>
      <c r="S13" s="421"/>
      <c r="T13" s="421"/>
      <c r="U13" s="421"/>
      <c r="V13" s="421"/>
      <c r="W13" s="421">
        <v>0</v>
      </c>
      <c r="X13" s="421"/>
      <c r="Y13" s="421"/>
      <c r="Z13" s="421"/>
      <c r="AA13" s="421">
        <v>0</v>
      </c>
      <c r="AB13" s="421"/>
      <c r="AC13" s="421"/>
      <c r="AD13" s="421"/>
      <c r="AE13" s="421"/>
      <c r="AF13" s="421"/>
      <c r="AG13" s="421"/>
      <c r="AH13" s="421"/>
      <c r="AI13" s="421"/>
      <c r="AJ13" s="421"/>
      <c r="AK13" s="421"/>
      <c r="AL13" s="421"/>
      <c r="AM13" s="421"/>
      <c r="AN13" s="421"/>
      <c r="AO13" s="421"/>
      <c r="AP13" s="421"/>
      <c r="AQ13" s="421"/>
      <c r="AR13" s="421"/>
      <c r="AS13" s="421">
        <v>0</v>
      </c>
      <c r="AT13" s="421"/>
      <c r="AU13" s="421"/>
      <c r="AV13" s="421"/>
      <c r="AW13" s="421"/>
      <c r="AX13" s="421"/>
      <c r="AY13" s="421"/>
      <c r="AZ13" s="421"/>
      <c r="BA13" s="421"/>
      <c r="BB13" s="421"/>
      <c r="BC13" s="421"/>
      <c r="BD13" s="421"/>
      <c r="BE13" s="421"/>
      <c r="BF13" s="421"/>
      <c r="BG13" s="421"/>
      <c r="BH13" s="421"/>
      <c r="BI13" s="421"/>
      <c r="BJ13" s="171"/>
      <c r="BM13" s="94"/>
    </row>
    <row r="14" spans="1:66">
      <c r="A14" s="172" t="s">
        <v>279</v>
      </c>
      <c r="B14" s="374"/>
      <c r="C14" s="374"/>
      <c r="D14" s="374"/>
      <c r="E14" s="522"/>
      <c r="F14" s="423"/>
      <c r="G14" s="374">
        <v>0</v>
      </c>
      <c r="H14" s="374"/>
      <c r="I14" s="424"/>
      <c r="J14" s="424" t="s">
        <v>738</v>
      </c>
      <c r="K14" s="424"/>
      <c r="L14" s="424"/>
      <c r="M14" s="424">
        <v>0</v>
      </c>
      <c r="N14" s="374"/>
      <c r="O14" s="424">
        <v>0</v>
      </c>
      <c r="P14" s="424"/>
      <c r="Q14" s="424"/>
      <c r="R14" s="424"/>
      <c r="S14" s="421"/>
      <c r="T14" s="424"/>
      <c r="U14" s="424"/>
      <c r="V14" s="424"/>
      <c r="W14" s="424">
        <v>0</v>
      </c>
      <c r="X14" s="424"/>
      <c r="Y14" s="424"/>
      <c r="Z14" s="424"/>
      <c r="AA14" s="424">
        <v>0</v>
      </c>
      <c r="AB14" s="424"/>
      <c r="AC14" s="424"/>
      <c r="AD14" s="424"/>
      <c r="AE14" s="424"/>
      <c r="AF14" s="424"/>
      <c r="AG14" s="424"/>
      <c r="AH14" s="424"/>
      <c r="AI14" s="424"/>
      <c r="AJ14" s="424"/>
      <c r="AK14" s="424"/>
      <c r="AL14" s="424"/>
      <c r="AM14" s="424"/>
      <c r="AN14" s="424"/>
      <c r="AO14" s="424"/>
      <c r="AP14" s="424"/>
      <c r="AQ14" s="424"/>
      <c r="AR14" s="424"/>
      <c r="AS14" s="424">
        <v>0</v>
      </c>
      <c r="AT14" s="424"/>
      <c r="AU14" s="424"/>
      <c r="AV14" s="424"/>
      <c r="AW14" s="424"/>
      <c r="AX14" s="424"/>
      <c r="AY14" s="424"/>
      <c r="AZ14" s="424"/>
      <c r="BA14" s="424"/>
      <c r="BB14" s="424"/>
      <c r="BC14" s="424"/>
      <c r="BD14" s="424"/>
      <c r="BE14" s="424"/>
      <c r="BF14" s="424"/>
      <c r="BG14" s="424"/>
      <c r="BH14" s="424"/>
      <c r="BI14" s="424"/>
      <c r="BJ14" s="171"/>
      <c r="BM14" s="94"/>
    </row>
    <row r="15" spans="1:66" ht="15" customHeight="1">
      <c r="A15" s="172" t="s">
        <v>280</v>
      </c>
      <c r="B15" s="374"/>
      <c r="C15" s="374"/>
      <c r="D15" s="607">
        <v>0</v>
      </c>
      <c r="E15" s="521">
        <v>0</v>
      </c>
      <c r="F15" s="420"/>
      <c r="G15" s="374">
        <v>0</v>
      </c>
      <c r="H15" s="374"/>
      <c r="I15" s="421"/>
      <c r="J15" s="421"/>
      <c r="K15" s="421"/>
      <c r="L15" s="421"/>
      <c r="M15" s="421">
        <v>0</v>
      </c>
      <c r="N15" s="374"/>
      <c r="O15" s="421">
        <v>0</v>
      </c>
      <c r="P15" s="608">
        <v>7425</v>
      </c>
      <c r="Q15" s="421"/>
      <c r="R15" s="421"/>
      <c r="S15" s="421"/>
      <c r="T15" s="421"/>
      <c r="U15" s="421"/>
      <c r="V15" s="421"/>
      <c r="W15" s="421">
        <v>0</v>
      </c>
      <c r="X15" s="421"/>
      <c r="Y15" s="421"/>
      <c r="Z15" s="421">
        <v>19775</v>
      </c>
      <c r="AA15" s="421">
        <v>0</v>
      </c>
      <c r="AB15" s="421"/>
      <c r="AC15" s="421"/>
      <c r="AD15" s="421"/>
      <c r="AE15" s="421"/>
      <c r="AF15" s="421">
        <v>0</v>
      </c>
      <c r="AG15" s="421"/>
      <c r="AH15" s="421"/>
      <c r="AI15" s="421"/>
      <c r="AJ15" s="421"/>
      <c r="AK15" s="421"/>
      <c r="AL15" s="421"/>
      <c r="AM15" s="421"/>
      <c r="AN15" s="421">
        <v>9380</v>
      </c>
      <c r="AO15" s="421"/>
      <c r="AP15" s="421">
        <v>93037</v>
      </c>
      <c r="AQ15" s="421"/>
      <c r="AR15" s="421"/>
      <c r="AS15" s="608"/>
      <c r="AT15" s="421"/>
      <c r="AU15" s="421"/>
      <c r="AV15" s="608">
        <v>0</v>
      </c>
      <c r="AW15" s="421"/>
      <c r="AX15" s="421"/>
      <c r="AY15" s="421"/>
      <c r="AZ15" s="421"/>
      <c r="BA15" s="421"/>
      <c r="BB15" s="421"/>
      <c r="BC15" s="421"/>
      <c r="BD15" s="421"/>
      <c r="BE15" s="421"/>
      <c r="BF15" s="421"/>
      <c r="BG15" s="421"/>
      <c r="BH15" s="421"/>
      <c r="BI15" s="421"/>
      <c r="BJ15" s="171"/>
      <c r="BM15" s="102"/>
    </row>
    <row r="16" spans="1:66">
      <c r="A16" s="172" t="s">
        <v>281</v>
      </c>
      <c r="B16" s="374">
        <v>0</v>
      </c>
      <c r="C16" s="374">
        <v>0</v>
      </c>
      <c r="D16" s="374"/>
      <c r="E16" s="521"/>
      <c r="F16" s="420">
        <v>0</v>
      </c>
      <c r="G16" s="374">
        <v>0</v>
      </c>
      <c r="H16" s="374"/>
      <c r="I16" s="421"/>
      <c r="J16" s="421">
        <v>0</v>
      </c>
      <c r="K16" s="421"/>
      <c r="L16" s="421"/>
      <c r="M16" s="421">
        <v>0</v>
      </c>
      <c r="N16" s="425">
        <v>0</v>
      </c>
      <c r="O16" s="421">
        <v>0</v>
      </c>
      <c r="P16" s="421"/>
      <c r="Q16" s="421"/>
      <c r="R16" s="421"/>
      <c r="S16" s="421">
        <v>0</v>
      </c>
      <c r="T16" s="421">
        <v>0</v>
      </c>
      <c r="U16" s="421"/>
      <c r="V16" s="421"/>
      <c r="W16" s="421">
        <v>0</v>
      </c>
      <c r="X16" s="421"/>
      <c r="Y16" s="421"/>
      <c r="Z16" s="421">
        <v>0</v>
      </c>
      <c r="AA16" s="421">
        <v>0</v>
      </c>
      <c r="AB16" s="421"/>
      <c r="AC16" s="421"/>
      <c r="AD16" s="421"/>
      <c r="AE16" s="421"/>
      <c r="AF16" s="421"/>
      <c r="AG16" s="421"/>
      <c r="AH16" s="421"/>
      <c r="AI16" s="421"/>
      <c r="AJ16" s="421"/>
      <c r="AK16" s="421"/>
      <c r="AL16" s="421"/>
      <c r="AM16" s="421"/>
      <c r="AN16" s="421"/>
      <c r="AO16" s="421"/>
      <c r="AP16" s="421"/>
      <c r="AQ16" s="421"/>
      <c r="AR16" s="421"/>
      <c r="AS16" s="421"/>
      <c r="AT16" s="421"/>
      <c r="AU16" s="421"/>
      <c r="AV16" s="421"/>
      <c r="AW16" s="421"/>
      <c r="AX16" s="421">
        <v>0</v>
      </c>
      <c r="AY16" s="421"/>
      <c r="AZ16" s="421"/>
      <c r="BA16" s="421"/>
      <c r="BB16" s="421">
        <v>0</v>
      </c>
      <c r="BC16" s="421"/>
      <c r="BD16" s="421"/>
      <c r="BE16" s="421"/>
      <c r="BF16" s="421"/>
      <c r="BG16" s="421"/>
      <c r="BH16" s="421"/>
      <c r="BI16" s="421"/>
      <c r="BJ16" s="171"/>
      <c r="BM16" s="103"/>
      <c r="BN16" s="94"/>
    </row>
    <row r="17" spans="1:65" ht="15" customHeight="1">
      <c r="A17" s="172" t="s">
        <v>282</v>
      </c>
      <c r="B17" s="374">
        <v>238237.43</v>
      </c>
      <c r="C17" s="374">
        <v>240404</v>
      </c>
      <c r="D17" s="374">
        <v>126099</v>
      </c>
      <c r="E17" s="522">
        <v>254203.36285</v>
      </c>
      <c r="F17" s="423">
        <v>222399.538</v>
      </c>
      <c r="G17" s="374">
        <v>143085.57999999999</v>
      </c>
      <c r="H17" s="374">
        <v>70837.608540000001</v>
      </c>
      <c r="I17" s="424">
        <v>2931</v>
      </c>
      <c r="J17" s="424">
        <v>4751.4443099999999</v>
      </c>
      <c r="K17" s="424">
        <v>19302.716659999998</v>
      </c>
      <c r="L17" s="424">
        <v>12179.879779999999</v>
      </c>
      <c r="M17" s="424">
        <v>31050.549440000003</v>
      </c>
      <c r="N17" s="426">
        <v>11504.665999999999</v>
      </c>
      <c r="O17" s="424">
        <v>22438</v>
      </c>
      <c r="P17" s="424">
        <v>4409.2177000000001</v>
      </c>
      <c r="Q17" s="424">
        <v>8573.4500000000007</v>
      </c>
      <c r="R17" s="424">
        <v>6539.0428899999997</v>
      </c>
      <c r="S17" s="421">
        <v>16282.42164</v>
      </c>
      <c r="T17" s="424">
        <v>1273.99488</v>
      </c>
      <c r="U17" s="424">
        <v>3081.8542600000001</v>
      </c>
      <c r="V17" s="424">
        <v>4089.79</v>
      </c>
      <c r="W17" s="424">
        <v>7493.9927500000003</v>
      </c>
      <c r="X17" s="424">
        <v>8182.5550999999996</v>
      </c>
      <c r="Y17" s="424">
        <v>70972.142540000001</v>
      </c>
      <c r="Z17" s="424">
        <v>5835.2969599999997</v>
      </c>
      <c r="AA17" s="424">
        <v>17388.731399999997</v>
      </c>
      <c r="AB17" s="424">
        <v>4118.1665699999994</v>
      </c>
      <c r="AC17" s="424">
        <v>23593.191600000002</v>
      </c>
      <c r="AD17" s="424">
        <v>1708.1261000000002</v>
      </c>
      <c r="AE17" s="424">
        <v>4882</v>
      </c>
      <c r="AF17" s="424">
        <v>1782.1719800000001</v>
      </c>
      <c r="AG17" s="424">
        <v>9743.18</v>
      </c>
      <c r="AH17" s="424">
        <v>156025.69342</v>
      </c>
      <c r="AI17" s="424"/>
      <c r="AJ17" s="424">
        <v>444.16</v>
      </c>
      <c r="AK17" s="424">
        <v>3102.31</v>
      </c>
      <c r="AL17" s="424">
        <v>10563.592345999998</v>
      </c>
      <c r="AM17" s="424">
        <v>-2672.8032400000002</v>
      </c>
      <c r="AN17" s="424">
        <v>-6176.0233599999992</v>
      </c>
      <c r="AO17" s="424"/>
      <c r="AP17" s="424"/>
      <c r="AQ17" s="424"/>
      <c r="AR17" s="424"/>
      <c r="AS17" s="424"/>
      <c r="AT17" s="424"/>
      <c r="AU17" s="424">
        <v>-3020.32</v>
      </c>
      <c r="AV17" s="424"/>
      <c r="AW17" s="424">
        <v>-75.48</v>
      </c>
      <c r="AX17" s="424">
        <v>0</v>
      </c>
      <c r="AY17" s="424"/>
      <c r="AZ17" s="424"/>
      <c r="BA17" s="424"/>
      <c r="BB17" s="424">
        <v>0</v>
      </c>
      <c r="BC17" s="424"/>
      <c r="BD17" s="424"/>
      <c r="BE17" s="424"/>
      <c r="BF17" s="424"/>
      <c r="BG17" s="424"/>
      <c r="BH17" s="424"/>
      <c r="BI17" s="424"/>
      <c r="BJ17" s="171"/>
      <c r="BM17" s="94"/>
    </row>
    <row r="18" spans="1:65">
      <c r="A18" s="172" t="s">
        <v>283</v>
      </c>
      <c r="B18" s="374">
        <v>510.11</v>
      </c>
      <c r="C18" s="374">
        <v>0</v>
      </c>
      <c r="D18" s="374">
        <v>23436</v>
      </c>
      <c r="E18" s="521">
        <v>40967.834000000003</v>
      </c>
      <c r="F18" s="420">
        <v>868.76199999999994</v>
      </c>
      <c r="G18" s="374">
        <v>0</v>
      </c>
      <c r="H18" s="374">
        <v>34980.894999999997</v>
      </c>
      <c r="I18" s="421"/>
      <c r="J18" s="421">
        <v>2402.5538300000003</v>
      </c>
      <c r="K18" s="421"/>
      <c r="L18" s="421">
        <v>2343.3376000000003</v>
      </c>
      <c r="M18" s="421">
        <v>0</v>
      </c>
      <c r="N18" s="426">
        <v>3087.2126699999999</v>
      </c>
      <c r="O18" s="421">
        <v>0</v>
      </c>
      <c r="P18" s="421"/>
      <c r="Q18" s="421"/>
      <c r="R18" s="421">
        <v>4771.7103999999999</v>
      </c>
      <c r="S18" s="421">
        <v>14720.32</v>
      </c>
      <c r="T18" s="421"/>
      <c r="U18" s="421"/>
      <c r="V18" s="421"/>
      <c r="W18" s="421">
        <v>0</v>
      </c>
      <c r="X18" s="421">
        <v>38935.612740000004</v>
      </c>
      <c r="Y18" s="421"/>
      <c r="Z18" s="421"/>
      <c r="AA18" s="421">
        <v>225.9</v>
      </c>
      <c r="AB18" s="421"/>
      <c r="AC18" s="421"/>
      <c r="AD18" s="421"/>
      <c r="AE18" s="421"/>
      <c r="AF18" s="421"/>
      <c r="AG18" s="421"/>
      <c r="AH18" s="421"/>
      <c r="AI18" s="421"/>
      <c r="AJ18" s="421"/>
      <c r="AK18" s="421"/>
      <c r="AL18" s="421"/>
      <c r="AM18" s="421"/>
      <c r="AN18" s="421"/>
      <c r="AO18" s="421"/>
      <c r="AP18" s="421"/>
      <c r="AQ18" s="421"/>
      <c r="AR18" s="421"/>
      <c r="AS18" s="421"/>
      <c r="AT18" s="421"/>
      <c r="AU18" s="421"/>
      <c r="AV18" s="421"/>
      <c r="AW18" s="421"/>
      <c r="AX18" s="421">
        <v>0</v>
      </c>
      <c r="AY18" s="421"/>
      <c r="AZ18" s="421"/>
      <c r="BA18" s="421"/>
      <c r="BB18" s="421">
        <v>0</v>
      </c>
      <c r="BC18" s="421"/>
      <c r="BD18" s="421"/>
      <c r="BE18" s="421"/>
      <c r="BF18" s="421"/>
      <c r="BG18" s="421"/>
      <c r="BH18" s="421"/>
      <c r="BI18" s="421"/>
      <c r="BJ18" s="171"/>
      <c r="BM18" s="94"/>
    </row>
    <row r="19" spans="1:65" ht="15" customHeight="1">
      <c r="A19" s="172" t="s">
        <v>284</v>
      </c>
      <c r="B19" s="374">
        <v>201095.01</v>
      </c>
      <c r="C19" s="374">
        <v>414666.85</v>
      </c>
      <c r="D19" s="374">
        <v>29058</v>
      </c>
      <c r="E19" s="521">
        <v>76508.532039999787</v>
      </c>
      <c r="F19" s="420">
        <v>7831.8004900000005</v>
      </c>
      <c r="G19" s="374">
        <v>173232.92</v>
      </c>
      <c r="H19" s="374">
        <v>119546.37235999999</v>
      </c>
      <c r="I19" s="421">
        <v>8698</v>
      </c>
      <c r="J19" s="421">
        <v>12042.831539999999</v>
      </c>
      <c r="K19" s="421">
        <v>8502.9585999999999</v>
      </c>
      <c r="L19" s="421">
        <v>3101.8081899999997</v>
      </c>
      <c r="M19" s="421">
        <v>10213.84497</v>
      </c>
      <c r="N19" s="426">
        <v>12250.467349999999</v>
      </c>
      <c r="O19" s="421">
        <v>8003</v>
      </c>
      <c r="P19" s="421">
        <v>935.37926999999956</v>
      </c>
      <c r="Q19" s="421">
        <v>10608.08</v>
      </c>
      <c r="R19" s="421">
        <v>6905.4098400000003</v>
      </c>
      <c r="S19" s="421">
        <v>30247.563330000001</v>
      </c>
      <c r="T19" s="421">
        <v>528.18918000000008</v>
      </c>
      <c r="U19" s="421">
        <v>310.12700000000001</v>
      </c>
      <c r="V19" s="421">
        <v>47</v>
      </c>
      <c r="W19" s="421">
        <v>1497.36</v>
      </c>
      <c r="X19" s="421">
        <v>12228.4812</v>
      </c>
      <c r="Y19" s="421">
        <v>278118.83019000001</v>
      </c>
      <c r="Z19" s="421">
        <v>4253.2067400000005</v>
      </c>
      <c r="AA19" s="421">
        <v>68973.119849999988</v>
      </c>
      <c r="AB19" s="421">
        <v>13105.680530000001</v>
      </c>
      <c r="AC19" s="421">
        <v>53291.54277</v>
      </c>
      <c r="AD19" s="421">
        <v>5794.2544400000006</v>
      </c>
      <c r="AE19" s="421">
        <v>2640</v>
      </c>
      <c r="AF19" s="421">
        <v>6133.8200999999999</v>
      </c>
      <c r="AG19" s="421">
        <v>37841.79</v>
      </c>
      <c r="AH19" s="421">
        <v>-469103.31943000003</v>
      </c>
      <c r="AI19" s="421">
        <v>-3068.377</v>
      </c>
      <c r="AJ19" s="421">
        <v>-2604.64</v>
      </c>
      <c r="AK19" s="421">
        <v>1017.84639</v>
      </c>
      <c r="AL19" s="421">
        <v>42254.369383999991</v>
      </c>
      <c r="AM19" s="421"/>
      <c r="AN19" s="421"/>
      <c r="AO19" s="421">
        <v>-602.6</v>
      </c>
      <c r="AP19" s="421">
        <v>-1100.4714799999999</v>
      </c>
      <c r="AQ19" s="421"/>
      <c r="AR19" s="421">
        <v>-735.73287000000005</v>
      </c>
      <c r="AS19" s="421">
        <v>-4343.3100000000004</v>
      </c>
      <c r="AT19" s="421"/>
      <c r="AU19" s="421"/>
      <c r="AV19" s="421">
        <v>-266.07799999999997</v>
      </c>
      <c r="AW19" s="421"/>
      <c r="AX19" s="421">
        <v>-189.1</v>
      </c>
      <c r="AY19" s="421"/>
      <c r="AZ19" s="421"/>
      <c r="BA19" s="421"/>
      <c r="BB19" s="421">
        <v>99.74</v>
      </c>
      <c r="BC19" s="421"/>
      <c r="BD19" s="421"/>
      <c r="BE19" s="421"/>
      <c r="BF19" s="421"/>
      <c r="BG19" s="421"/>
      <c r="BH19" s="421"/>
      <c r="BI19" s="421"/>
      <c r="BJ19" s="171"/>
      <c r="BM19" s="94"/>
    </row>
    <row r="20" spans="1:65">
      <c r="A20" s="172" t="s">
        <v>285</v>
      </c>
      <c r="B20" s="422">
        <v>51308.79</v>
      </c>
      <c r="C20" s="422">
        <v>315741.78000000003</v>
      </c>
      <c r="D20" s="422">
        <v>10487</v>
      </c>
      <c r="E20" s="521">
        <v>0</v>
      </c>
      <c r="F20" s="420">
        <v>105430.73088999999</v>
      </c>
      <c r="G20" s="420">
        <v>268583.88</v>
      </c>
      <c r="H20" s="420">
        <v>2751.2370000000001</v>
      </c>
      <c r="I20" s="421">
        <v>0</v>
      </c>
      <c r="J20" s="421">
        <v>0</v>
      </c>
      <c r="K20" s="421">
        <v>0</v>
      </c>
      <c r="L20" s="421">
        <v>0</v>
      </c>
      <c r="M20" s="421">
        <v>0</v>
      </c>
      <c r="N20" s="421">
        <v>600.25909999999999</v>
      </c>
      <c r="O20" s="421">
        <v>0</v>
      </c>
      <c r="P20" s="421">
        <v>2115.2453500000001</v>
      </c>
      <c r="Q20" s="421">
        <v>0</v>
      </c>
      <c r="R20" s="421">
        <v>0</v>
      </c>
      <c r="S20" s="421">
        <v>0</v>
      </c>
      <c r="T20" s="421">
        <v>0</v>
      </c>
      <c r="U20" s="421">
        <v>95.957999999999998</v>
      </c>
      <c r="V20" s="421">
        <v>2340.7399999999998</v>
      </c>
      <c r="W20" s="421">
        <v>0</v>
      </c>
      <c r="X20" s="421">
        <v>0</v>
      </c>
      <c r="Y20" s="421">
        <v>0</v>
      </c>
      <c r="Z20" s="421">
        <v>186.73842000000002</v>
      </c>
      <c r="AA20" s="421">
        <v>8700.4274999999998</v>
      </c>
      <c r="AB20" s="421">
        <v>0</v>
      </c>
      <c r="AC20" s="421">
        <v>0</v>
      </c>
      <c r="AD20" s="421">
        <v>0</v>
      </c>
      <c r="AE20" s="421">
        <v>0</v>
      </c>
      <c r="AF20" s="421">
        <v>0</v>
      </c>
      <c r="AG20" s="421">
        <v>383.18</v>
      </c>
      <c r="AH20" s="421">
        <v>309412.42342999997</v>
      </c>
      <c r="AI20" s="421">
        <v>0</v>
      </c>
      <c r="AJ20" s="421">
        <v>0</v>
      </c>
      <c r="AK20" s="421">
        <v>0</v>
      </c>
      <c r="AL20" s="421">
        <v>0</v>
      </c>
      <c r="AM20" s="421">
        <v>0</v>
      </c>
      <c r="AN20" s="421">
        <v>0</v>
      </c>
      <c r="AO20" s="421">
        <v>0</v>
      </c>
      <c r="AP20" s="421">
        <v>0</v>
      </c>
      <c r="AQ20" s="421">
        <v>0</v>
      </c>
      <c r="AR20" s="421">
        <v>201.03523000000001</v>
      </c>
      <c r="AS20" s="421">
        <v>0</v>
      </c>
      <c r="AT20" s="421">
        <v>0</v>
      </c>
      <c r="AU20" s="421">
        <v>0</v>
      </c>
      <c r="AV20" s="421">
        <v>0</v>
      </c>
      <c r="AW20" s="421">
        <v>0</v>
      </c>
      <c r="AX20" s="421">
        <v>0</v>
      </c>
      <c r="AY20" s="421">
        <v>0</v>
      </c>
      <c r="AZ20" s="421">
        <v>0</v>
      </c>
      <c r="BA20" s="421"/>
      <c r="BB20" s="421">
        <v>0</v>
      </c>
      <c r="BC20" s="421"/>
      <c r="BD20" s="421"/>
      <c r="BE20" s="421"/>
      <c r="BF20" s="421"/>
      <c r="BG20" s="421"/>
      <c r="BH20" s="421"/>
      <c r="BI20" s="421"/>
      <c r="BJ20" s="171"/>
      <c r="BM20" s="94"/>
    </row>
    <row r="21" spans="1:65" ht="15" customHeight="1">
      <c r="A21" s="172" t="s">
        <v>286</v>
      </c>
      <c r="B21" s="374">
        <v>20000.84</v>
      </c>
      <c r="C21" s="374"/>
      <c r="D21" s="374"/>
      <c r="E21" s="521"/>
      <c r="F21" s="420"/>
      <c r="G21" s="374">
        <v>0</v>
      </c>
      <c r="H21" s="374"/>
      <c r="I21" s="421"/>
      <c r="J21" s="421"/>
      <c r="K21" s="421"/>
      <c r="L21" s="421"/>
      <c r="M21" s="421">
        <v>0</v>
      </c>
      <c r="N21" s="426"/>
      <c r="O21" s="421">
        <v>0</v>
      </c>
      <c r="P21" s="421"/>
      <c r="Q21" s="421"/>
      <c r="R21" s="421"/>
      <c r="S21" s="421"/>
      <c r="T21" s="421"/>
      <c r="U21" s="421"/>
      <c r="V21" s="421"/>
      <c r="W21" s="421">
        <v>0</v>
      </c>
      <c r="X21" s="421"/>
      <c r="Y21" s="421"/>
      <c r="Z21" s="421"/>
      <c r="AA21" s="421">
        <v>0</v>
      </c>
      <c r="AB21" s="421"/>
      <c r="AC21" s="421"/>
      <c r="AD21" s="421"/>
      <c r="AE21" s="421"/>
      <c r="AF21" s="421"/>
      <c r="AG21" s="421"/>
      <c r="AH21" s="421"/>
      <c r="AI21" s="421"/>
      <c r="AJ21" s="421"/>
      <c r="AK21" s="421"/>
      <c r="AL21" s="421"/>
      <c r="AM21" s="421"/>
      <c r="AN21" s="421"/>
      <c r="AO21" s="421"/>
      <c r="AP21" s="421"/>
      <c r="AQ21" s="421"/>
      <c r="AR21" s="421"/>
      <c r="AS21" s="421"/>
      <c r="AT21" s="421"/>
      <c r="AU21" s="421"/>
      <c r="AV21" s="421"/>
      <c r="AW21" s="421"/>
      <c r="AX21" s="421">
        <v>0</v>
      </c>
      <c r="AY21" s="421"/>
      <c r="AZ21" s="421"/>
      <c r="BA21" s="421"/>
      <c r="BB21" s="421">
        <v>0</v>
      </c>
      <c r="BC21" s="421"/>
      <c r="BD21" s="421"/>
      <c r="BE21" s="421"/>
      <c r="BF21" s="421"/>
      <c r="BG21" s="421"/>
      <c r="BH21" s="421"/>
      <c r="BI21" s="421"/>
      <c r="BJ21" s="171"/>
      <c r="BM21" s="94"/>
    </row>
    <row r="22" spans="1:65">
      <c r="A22" s="172" t="s">
        <v>287</v>
      </c>
      <c r="B22" s="374"/>
      <c r="C22" s="374"/>
      <c r="D22" s="374"/>
      <c r="E22" s="521"/>
      <c r="F22" s="420"/>
      <c r="G22" s="374">
        <v>0</v>
      </c>
      <c r="H22" s="374"/>
      <c r="I22" s="421"/>
      <c r="J22" s="421"/>
      <c r="K22" s="421"/>
      <c r="L22" s="421"/>
      <c r="M22" s="421">
        <v>0</v>
      </c>
      <c r="N22" s="426"/>
      <c r="O22" s="421">
        <v>0</v>
      </c>
      <c r="P22" s="421"/>
      <c r="Q22" s="421"/>
      <c r="R22" s="421"/>
      <c r="S22" s="421"/>
      <c r="T22" s="421"/>
      <c r="U22" s="421"/>
      <c r="V22" s="421"/>
      <c r="W22" s="421">
        <v>0</v>
      </c>
      <c r="X22" s="421"/>
      <c r="Y22" s="421"/>
      <c r="Z22" s="421"/>
      <c r="AA22" s="421">
        <v>0</v>
      </c>
      <c r="AB22" s="421"/>
      <c r="AC22" s="421"/>
      <c r="AD22" s="421"/>
      <c r="AE22" s="421"/>
      <c r="AF22" s="421"/>
      <c r="AG22" s="421"/>
      <c r="AH22" s="421">
        <v>0</v>
      </c>
      <c r="AI22" s="421"/>
      <c r="AJ22" s="421"/>
      <c r="AK22" s="421"/>
      <c r="AL22" s="421"/>
      <c r="AM22" s="421"/>
      <c r="AN22" s="421"/>
      <c r="AO22" s="421"/>
      <c r="AP22" s="421"/>
      <c r="AQ22" s="421"/>
      <c r="AR22" s="421"/>
      <c r="AS22" s="421"/>
      <c r="AT22" s="421"/>
      <c r="AU22" s="421"/>
      <c r="AV22" s="421"/>
      <c r="AW22" s="421"/>
      <c r="AX22" s="421"/>
      <c r="AY22" s="421"/>
      <c r="AZ22" s="421"/>
      <c r="BA22" s="421"/>
      <c r="BB22" s="421"/>
      <c r="BC22" s="421"/>
      <c r="BD22" s="421"/>
      <c r="BE22" s="421"/>
      <c r="BF22" s="421"/>
      <c r="BG22" s="421"/>
      <c r="BH22" s="421"/>
      <c r="BI22" s="421"/>
      <c r="BJ22" s="171"/>
      <c r="BM22" s="94"/>
    </row>
    <row r="23" spans="1:65" ht="15" customHeight="1">
      <c r="A23" s="172" t="s">
        <v>288</v>
      </c>
      <c r="B23" s="374">
        <v>31155.7</v>
      </c>
      <c r="C23" s="374">
        <v>307165.13</v>
      </c>
      <c r="D23" s="374">
        <v>0</v>
      </c>
      <c r="E23" s="521"/>
      <c r="F23" s="420">
        <v>3616.2028899999996</v>
      </c>
      <c r="G23" s="374">
        <v>268583.88</v>
      </c>
      <c r="H23" s="374">
        <v>2751.2370000000001</v>
      </c>
      <c r="I23" s="421"/>
      <c r="J23" s="421"/>
      <c r="K23" s="421"/>
      <c r="L23" s="421"/>
      <c r="M23" s="421">
        <v>0</v>
      </c>
      <c r="N23" s="426"/>
      <c r="O23" s="421">
        <v>0</v>
      </c>
      <c r="P23" s="421"/>
      <c r="Q23" s="421"/>
      <c r="R23" s="421"/>
      <c r="S23" s="421"/>
      <c r="T23" s="421"/>
      <c r="U23" s="421"/>
      <c r="V23" s="421"/>
      <c r="W23" s="421">
        <v>0</v>
      </c>
      <c r="X23" s="421"/>
      <c r="Y23" s="421"/>
      <c r="Z23" s="421"/>
      <c r="AA23" s="421"/>
      <c r="AB23" s="421"/>
      <c r="AC23" s="421"/>
      <c r="AD23" s="421"/>
      <c r="AE23" s="421"/>
      <c r="AF23" s="421"/>
      <c r="AG23" s="421"/>
      <c r="AH23" s="421">
        <v>107842.89403</v>
      </c>
      <c r="AI23" s="421"/>
      <c r="AJ23" s="421"/>
      <c r="AK23" s="421"/>
      <c r="AL23" s="421"/>
      <c r="AM23" s="421"/>
      <c r="AN23" s="421"/>
      <c r="AO23" s="421"/>
      <c r="AP23" s="421"/>
      <c r="AQ23" s="421"/>
      <c r="AR23" s="421"/>
      <c r="AS23" s="421"/>
      <c r="AT23" s="421"/>
      <c r="AU23" s="421"/>
      <c r="AV23" s="421"/>
      <c r="AW23" s="421"/>
      <c r="AX23" s="421">
        <v>0</v>
      </c>
      <c r="AY23" s="421"/>
      <c r="AZ23" s="421"/>
      <c r="BA23" s="421"/>
      <c r="BB23" s="421">
        <v>0</v>
      </c>
      <c r="BC23" s="421"/>
      <c r="BD23" s="421"/>
      <c r="BE23" s="421"/>
      <c r="BF23" s="421"/>
      <c r="BG23" s="421"/>
      <c r="BH23" s="421"/>
      <c r="BI23" s="421"/>
      <c r="BJ23" s="171"/>
    </row>
    <row r="24" spans="1:65">
      <c r="A24" s="172" t="s">
        <v>289</v>
      </c>
      <c r="B24" s="374">
        <v>152.25</v>
      </c>
      <c r="C24" s="374">
        <v>1730</v>
      </c>
      <c r="D24" s="374"/>
      <c r="E24" s="521"/>
      <c r="F24" s="420">
        <v>83803.248999999996</v>
      </c>
      <c r="G24" s="374">
        <v>0</v>
      </c>
      <c r="H24" s="374"/>
      <c r="I24" s="421"/>
      <c r="J24" s="421"/>
      <c r="K24" s="421"/>
      <c r="L24" s="421"/>
      <c r="M24" s="421">
        <v>0</v>
      </c>
      <c r="N24" s="426"/>
      <c r="O24" s="421">
        <v>0</v>
      </c>
      <c r="P24" s="421"/>
      <c r="Q24" s="421"/>
      <c r="R24" s="421"/>
      <c r="S24" s="421"/>
      <c r="T24" s="421"/>
      <c r="U24" s="421"/>
      <c r="V24" s="421"/>
      <c r="W24" s="421">
        <v>0</v>
      </c>
      <c r="X24" s="421"/>
      <c r="Y24" s="421"/>
      <c r="Z24" s="421"/>
      <c r="AA24" s="421">
        <v>0</v>
      </c>
      <c r="AB24" s="421"/>
      <c r="AC24" s="421"/>
      <c r="AD24" s="421"/>
      <c r="AE24" s="421"/>
      <c r="AF24" s="421"/>
      <c r="AG24" s="421"/>
      <c r="AH24" s="421"/>
      <c r="AI24" s="421"/>
      <c r="AJ24" s="421"/>
      <c r="AK24" s="421"/>
      <c r="AL24" s="421"/>
      <c r="AM24" s="421"/>
      <c r="AN24" s="421"/>
      <c r="AO24" s="421"/>
      <c r="AP24" s="421"/>
      <c r="AQ24" s="421"/>
      <c r="AR24" s="421"/>
      <c r="AS24" s="421"/>
      <c r="AT24" s="421"/>
      <c r="AU24" s="421"/>
      <c r="AV24" s="421"/>
      <c r="AW24" s="421"/>
      <c r="AX24" s="421">
        <v>0</v>
      </c>
      <c r="AY24" s="421"/>
      <c r="AZ24" s="421"/>
      <c r="BA24" s="421"/>
      <c r="BB24" s="421">
        <v>0</v>
      </c>
      <c r="BC24" s="421"/>
      <c r="BD24" s="421"/>
      <c r="BE24" s="421"/>
      <c r="BF24" s="421"/>
      <c r="BG24" s="421"/>
      <c r="BH24" s="421"/>
      <c r="BI24" s="421"/>
      <c r="BJ24" s="171"/>
    </row>
    <row r="25" spans="1:65" ht="15" customHeight="1">
      <c r="A25" s="172" t="s">
        <v>290</v>
      </c>
      <c r="B25" s="374"/>
      <c r="C25" s="374"/>
      <c r="D25" s="374"/>
      <c r="E25" s="521"/>
      <c r="F25" s="420"/>
      <c r="G25" s="374">
        <v>0</v>
      </c>
      <c r="H25" s="374"/>
      <c r="I25" s="421"/>
      <c r="J25" s="421"/>
      <c r="K25" s="421"/>
      <c r="L25" s="421"/>
      <c r="M25" s="421">
        <v>0</v>
      </c>
      <c r="N25" s="426"/>
      <c r="O25" s="421">
        <v>0</v>
      </c>
      <c r="P25" s="421"/>
      <c r="Q25" s="421"/>
      <c r="R25" s="421"/>
      <c r="S25" s="421"/>
      <c r="T25" s="421"/>
      <c r="U25" s="421"/>
      <c r="V25" s="421"/>
      <c r="W25" s="421">
        <v>0</v>
      </c>
      <c r="X25" s="421"/>
      <c r="Y25" s="421"/>
      <c r="Z25" s="421"/>
      <c r="AA25" s="421">
        <v>0</v>
      </c>
      <c r="AB25" s="421"/>
      <c r="AC25" s="421"/>
      <c r="AD25" s="421"/>
      <c r="AE25" s="421"/>
      <c r="AF25" s="421"/>
      <c r="AG25" s="421"/>
      <c r="AH25" s="421"/>
      <c r="AI25" s="421"/>
      <c r="AJ25" s="421"/>
      <c r="AK25" s="421"/>
      <c r="AL25" s="421"/>
      <c r="AM25" s="421"/>
      <c r="AN25" s="421"/>
      <c r="AO25" s="421"/>
      <c r="AP25" s="421"/>
      <c r="AQ25" s="421"/>
      <c r="AR25" s="421"/>
      <c r="AS25" s="421"/>
      <c r="AT25" s="421"/>
      <c r="AU25" s="421"/>
      <c r="AV25" s="421"/>
      <c r="AW25" s="421"/>
      <c r="AX25" s="421"/>
      <c r="AY25" s="421"/>
      <c r="AZ25" s="421"/>
      <c r="BA25" s="421"/>
      <c r="BB25" s="421"/>
      <c r="BC25" s="421"/>
      <c r="BD25" s="421"/>
      <c r="BE25" s="421"/>
      <c r="BF25" s="421"/>
      <c r="BG25" s="421"/>
      <c r="BH25" s="421"/>
      <c r="BI25" s="421"/>
      <c r="BJ25" s="171"/>
    </row>
    <row r="26" spans="1:65">
      <c r="A26" s="172" t="s">
        <v>291</v>
      </c>
      <c r="B26" s="374"/>
      <c r="C26" s="374"/>
      <c r="D26" s="374"/>
      <c r="E26" s="522"/>
      <c r="F26" s="423"/>
      <c r="G26" s="374">
        <v>0</v>
      </c>
      <c r="H26" s="374"/>
      <c r="I26" s="424"/>
      <c r="J26" s="424"/>
      <c r="K26" s="424"/>
      <c r="L26" s="424"/>
      <c r="M26" s="424">
        <v>0</v>
      </c>
      <c r="N26" s="426"/>
      <c r="O26" s="424">
        <v>0</v>
      </c>
      <c r="P26" s="424"/>
      <c r="Q26" s="424"/>
      <c r="R26" s="424"/>
      <c r="S26" s="421"/>
      <c r="T26" s="424"/>
      <c r="U26" s="424"/>
      <c r="V26" s="424"/>
      <c r="W26" s="424">
        <v>0</v>
      </c>
      <c r="X26" s="424"/>
      <c r="Y26" s="424"/>
      <c r="Z26" s="424"/>
      <c r="AA26" s="424">
        <v>0</v>
      </c>
      <c r="AB26" s="424"/>
      <c r="AC26" s="424"/>
      <c r="AD26" s="424"/>
      <c r="AE26" s="424"/>
      <c r="AF26" s="424"/>
      <c r="AG26" s="424"/>
      <c r="AH26" s="424"/>
      <c r="AI26" s="424"/>
      <c r="AJ26" s="424"/>
      <c r="AK26" s="424"/>
      <c r="AL26" s="424"/>
      <c r="AM26" s="424"/>
      <c r="AN26" s="424"/>
      <c r="AO26" s="424"/>
      <c r="AP26" s="424"/>
      <c r="AQ26" s="424"/>
      <c r="AR26" s="424"/>
      <c r="AS26" s="424"/>
      <c r="AT26" s="424"/>
      <c r="AU26" s="424"/>
      <c r="AV26" s="424"/>
      <c r="AW26" s="424"/>
      <c r="AX26" s="424"/>
      <c r="AY26" s="424"/>
      <c r="AZ26" s="424"/>
      <c r="BA26" s="424"/>
      <c r="BB26" s="424"/>
      <c r="BC26" s="424"/>
      <c r="BD26" s="424"/>
      <c r="BE26" s="424"/>
      <c r="BF26" s="424"/>
      <c r="BG26" s="424"/>
      <c r="BH26" s="424"/>
      <c r="BI26" s="424"/>
      <c r="BJ26" s="171"/>
    </row>
    <row r="27" spans="1:65" ht="15" customHeight="1">
      <c r="A27" s="172" t="s">
        <v>292</v>
      </c>
      <c r="B27" s="374"/>
      <c r="C27" s="374">
        <v>6846.65</v>
      </c>
      <c r="D27" s="374">
        <v>10487</v>
      </c>
      <c r="E27" s="521"/>
      <c r="F27" s="420">
        <v>18011.278999999999</v>
      </c>
      <c r="G27" s="374">
        <v>0</v>
      </c>
      <c r="H27" s="374"/>
      <c r="I27" s="421"/>
      <c r="J27" s="421"/>
      <c r="K27" s="421"/>
      <c r="L27" s="421"/>
      <c r="M27" s="421">
        <v>0</v>
      </c>
      <c r="N27" s="426">
        <v>600.25909999999999</v>
      </c>
      <c r="O27" s="421">
        <v>0</v>
      </c>
      <c r="P27" s="421">
        <v>2115.2453500000001</v>
      </c>
      <c r="Q27" s="421"/>
      <c r="R27" s="421"/>
      <c r="S27" s="421"/>
      <c r="T27" s="421"/>
      <c r="U27" s="421">
        <v>95.957999999999998</v>
      </c>
      <c r="V27" s="421">
        <v>2340.7399999999998</v>
      </c>
      <c r="W27" s="421">
        <v>0</v>
      </c>
      <c r="X27" s="421"/>
      <c r="Y27" s="421"/>
      <c r="Z27" s="421">
        <v>186.73842000000002</v>
      </c>
      <c r="AA27" s="421">
        <v>8700.4274999999998</v>
      </c>
      <c r="AB27" s="421"/>
      <c r="AC27" s="421"/>
      <c r="AD27" s="421"/>
      <c r="AE27" s="421"/>
      <c r="AF27" s="421"/>
      <c r="AG27" s="421">
        <v>383.18</v>
      </c>
      <c r="AH27" s="421">
        <v>201569.5294</v>
      </c>
      <c r="AI27" s="421"/>
      <c r="AJ27" s="421"/>
      <c r="AK27" s="421"/>
      <c r="AL27" s="421"/>
      <c r="AM27" s="421"/>
      <c r="AN27" s="421"/>
      <c r="AO27" s="421"/>
      <c r="AP27" s="421"/>
      <c r="AQ27" s="421"/>
      <c r="AR27" s="421">
        <v>201.03523000000001</v>
      </c>
      <c r="AS27" s="421"/>
      <c r="AT27" s="421"/>
      <c r="AU27" s="421"/>
      <c r="AV27" s="421">
        <v>0</v>
      </c>
      <c r="AW27" s="421"/>
      <c r="AX27" s="421"/>
      <c r="AY27" s="421"/>
      <c r="AZ27" s="421"/>
      <c r="BA27" s="421"/>
      <c r="BB27" s="421"/>
      <c r="BC27" s="421"/>
      <c r="BD27" s="421"/>
      <c r="BE27" s="421"/>
      <c r="BF27" s="421"/>
      <c r="BG27" s="421"/>
      <c r="BH27" s="421"/>
      <c r="BI27" s="421"/>
      <c r="BJ27" s="171"/>
    </row>
    <row r="28" spans="1:65">
      <c r="A28" s="172" t="s">
        <v>293</v>
      </c>
      <c r="B28" s="374"/>
      <c r="C28" s="374"/>
      <c r="D28" s="374"/>
      <c r="E28" s="521"/>
      <c r="F28" s="420"/>
      <c r="G28" s="374">
        <v>0</v>
      </c>
      <c r="H28" s="374"/>
      <c r="I28" s="421"/>
      <c r="J28" s="421"/>
      <c r="K28" s="421"/>
      <c r="L28" s="421"/>
      <c r="M28" s="421">
        <v>0</v>
      </c>
      <c r="N28" s="426"/>
      <c r="O28" s="421">
        <v>0</v>
      </c>
      <c r="P28" s="421"/>
      <c r="Q28" s="421"/>
      <c r="R28" s="421"/>
      <c r="S28" s="421"/>
      <c r="T28" s="421"/>
      <c r="U28" s="421"/>
      <c r="V28" s="421"/>
      <c r="W28" s="421">
        <v>0</v>
      </c>
      <c r="X28" s="421"/>
      <c r="Y28" s="421"/>
      <c r="Z28" s="421"/>
      <c r="AA28" s="421">
        <v>0</v>
      </c>
      <c r="AB28" s="421"/>
      <c r="AC28" s="421"/>
      <c r="AD28" s="421"/>
      <c r="AE28" s="421"/>
      <c r="AF28" s="421"/>
      <c r="AG28" s="421"/>
      <c r="AH28" s="421"/>
      <c r="AI28" s="421"/>
      <c r="AJ28" s="421"/>
      <c r="AK28" s="421"/>
      <c r="AL28" s="421"/>
      <c r="AM28" s="421"/>
      <c r="AN28" s="421"/>
      <c r="AO28" s="421"/>
      <c r="AP28" s="421"/>
      <c r="AQ28" s="421"/>
      <c r="AR28" s="421"/>
      <c r="AS28" s="421"/>
      <c r="AT28" s="421"/>
      <c r="AU28" s="421"/>
      <c r="AV28" s="421"/>
      <c r="AW28" s="421"/>
      <c r="AX28" s="421"/>
      <c r="AY28" s="421"/>
      <c r="AZ28" s="421"/>
      <c r="BA28" s="421"/>
      <c r="BB28" s="421"/>
      <c r="BC28" s="421"/>
      <c r="BD28" s="421"/>
      <c r="BE28" s="421"/>
      <c r="BF28" s="421"/>
      <c r="BG28" s="421"/>
      <c r="BH28" s="421"/>
      <c r="BI28" s="421"/>
      <c r="BJ28" s="171"/>
    </row>
    <row r="29" spans="1:65" ht="15" customHeight="1">
      <c r="A29" s="172" t="s">
        <v>294</v>
      </c>
      <c r="B29" s="374">
        <v>510</v>
      </c>
      <c r="C29" s="374">
        <v>47500</v>
      </c>
      <c r="D29" s="374"/>
      <c r="E29" s="521">
        <v>6200</v>
      </c>
      <c r="F29" s="420">
        <v>44832.279000000002</v>
      </c>
      <c r="G29" s="374">
        <v>10</v>
      </c>
      <c r="H29" s="374">
        <v>10</v>
      </c>
      <c r="I29" s="421"/>
      <c r="J29" s="421"/>
      <c r="K29" s="421">
        <v>3581.1988299999998</v>
      </c>
      <c r="L29" s="421"/>
      <c r="M29" s="421">
        <v>0</v>
      </c>
      <c r="N29" s="426"/>
      <c r="O29" s="421">
        <v>0</v>
      </c>
      <c r="P29" s="421"/>
      <c r="Q29" s="421"/>
      <c r="R29" s="421"/>
      <c r="S29" s="421"/>
      <c r="T29" s="421"/>
      <c r="U29" s="421"/>
      <c r="V29" s="421"/>
      <c r="W29" s="421">
        <v>0</v>
      </c>
      <c r="X29" s="421"/>
      <c r="Y29" s="421"/>
      <c r="Z29" s="421"/>
      <c r="AA29" s="421">
        <v>0</v>
      </c>
      <c r="AB29" s="421"/>
      <c r="AC29" s="421"/>
      <c r="AD29" s="421"/>
      <c r="AE29" s="421"/>
      <c r="AF29" s="421"/>
      <c r="AG29" s="421"/>
      <c r="AH29" s="421"/>
      <c r="AI29" s="421"/>
      <c r="AJ29" s="421"/>
      <c r="AK29" s="421"/>
      <c r="AL29" s="421"/>
      <c r="AM29" s="421"/>
      <c r="AN29" s="421"/>
      <c r="AO29" s="421"/>
      <c r="AP29" s="421"/>
      <c r="AQ29" s="421"/>
      <c r="AR29" s="421"/>
      <c r="AS29" s="421"/>
      <c r="AT29" s="421"/>
      <c r="AU29" s="421"/>
      <c r="AV29" s="421"/>
      <c r="AW29" s="421"/>
      <c r="AX29" s="421">
        <v>0</v>
      </c>
      <c r="AY29" s="421"/>
      <c r="AZ29" s="421"/>
      <c r="BA29" s="421"/>
      <c r="BB29" s="421">
        <v>0</v>
      </c>
      <c r="BC29" s="421"/>
      <c r="BD29" s="421"/>
      <c r="BE29" s="421"/>
      <c r="BF29" s="421"/>
      <c r="BG29" s="421"/>
      <c r="BH29" s="421"/>
      <c r="BI29" s="421"/>
      <c r="BJ29" s="171"/>
    </row>
    <row r="30" spans="1:65">
      <c r="A30" s="172" t="s">
        <v>295</v>
      </c>
      <c r="B30" s="374">
        <v>709.57</v>
      </c>
      <c r="C30" s="374">
        <v>86876.79</v>
      </c>
      <c r="D30" s="374"/>
      <c r="E30" s="521">
        <v>395.73384000000004</v>
      </c>
      <c r="F30" s="420">
        <v>89692.165999999997</v>
      </c>
      <c r="G30" s="374">
        <v>211963.97</v>
      </c>
      <c r="H30" s="374">
        <v>19906.34835</v>
      </c>
      <c r="I30" s="421">
        <v>912</v>
      </c>
      <c r="J30" s="421">
        <v>0</v>
      </c>
      <c r="K30" s="421"/>
      <c r="L30" s="421">
        <v>1859.2937299999999</v>
      </c>
      <c r="M30" s="421">
        <v>1026.8407500000001</v>
      </c>
      <c r="N30" s="426">
        <v>3957.4470000000001</v>
      </c>
      <c r="O30" s="421">
        <v>0</v>
      </c>
      <c r="P30" s="421"/>
      <c r="Q30" s="421"/>
      <c r="R30" s="421">
        <v>256.20193</v>
      </c>
      <c r="S30" s="421">
        <v>1197.9107199999999</v>
      </c>
      <c r="T30" s="421">
        <v>63.252459999999999</v>
      </c>
      <c r="U30" s="421">
        <v>2510.7510000000002</v>
      </c>
      <c r="V30" s="421"/>
      <c r="W30" s="421">
        <v>478.60804999999999</v>
      </c>
      <c r="X30" s="421">
        <v>1138.9309999999969</v>
      </c>
      <c r="Y30" s="421">
        <v>0</v>
      </c>
      <c r="Z30" s="421"/>
      <c r="AA30" s="421">
        <v>0</v>
      </c>
      <c r="AB30" s="421">
        <v>149.69551999999999</v>
      </c>
      <c r="AC30" s="421"/>
      <c r="AD30" s="421"/>
      <c r="AE30" s="421">
        <v>671</v>
      </c>
      <c r="AF30" s="421"/>
      <c r="AG30" s="421">
        <v>165.45</v>
      </c>
      <c r="AH30" s="421">
        <v>2458.0531599999999</v>
      </c>
      <c r="AI30" s="421"/>
      <c r="AJ30" s="421"/>
      <c r="AK30" s="421">
        <v>437.12300000000005</v>
      </c>
      <c r="AL30" s="421">
        <v>0</v>
      </c>
      <c r="AM30" s="421"/>
      <c r="AN30" s="421"/>
      <c r="AO30" s="421"/>
      <c r="AP30" s="421"/>
      <c r="AQ30" s="421"/>
      <c r="AR30" s="421"/>
      <c r="AS30" s="421"/>
      <c r="AT30" s="421"/>
      <c r="AU30" s="421"/>
      <c r="AV30" s="421"/>
      <c r="AW30" s="421"/>
      <c r="AX30" s="421">
        <v>0</v>
      </c>
      <c r="AY30" s="421">
        <v>0</v>
      </c>
      <c r="AZ30" s="421"/>
      <c r="BA30" s="421"/>
      <c r="BB30" s="421">
        <v>0</v>
      </c>
      <c r="BC30" s="421"/>
      <c r="BD30" s="421"/>
      <c r="BE30" s="421"/>
      <c r="BF30" s="421"/>
      <c r="BG30" s="421"/>
      <c r="BH30" s="421"/>
      <c r="BI30" s="421"/>
      <c r="BJ30" s="171"/>
    </row>
    <row r="31" spans="1:65" ht="15" customHeight="1">
      <c r="A31" s="170" t="s">
        <v>296</v>
      </c>
      <c r="B31" s="427">
        <v>6837940.5999999996</v>
      </c>
      <c r="C31" s="427">
        <v>4994763.3600000003</v>
      </c>
      <c r="D31" s="427">
        <v>3072221</v>
      </c>
      <c r="E31" s="521">
        <v>3930393.7282399996</v>
      </c>
      <c r="F31" s="420">
        <v>4030860.5235800003</v>
      </c>
      <c r="G31" s="427">
        <v>11949490.510000002</v>
      </c>
      <c r="H31" s="427">
        <v>1648414.7092200001</v>
      </c>
      <c r="I31" s="421">
        <v>131807</v>
      </c>
      <c r="J31" s="421">
        <v>262029.08937</v>
      </c>
      <c r="K31" s="421">
        <v>540446.73944000003</v>
      </c>
      <c r="L31" s="421">
        <v>765537.90815000003</v>
      </c>
      <c r="M31" s="421">
        <v>3241779.1675600004</v>
      </c>
      <c r="N31" s="427">
        <v>421849.00407999998</v>
      </c>
      <c r="O31" s="421">
        <v>384901</v>
      </c>
      <c r="P31" s="421">
        <v>758352.14778</v>
      </c>
      <c r="Q31" s="421">
        <v>448988.99</v>
      </c>
      <c r="R31" s="421">
        <v>321931.56836000009</v>
      </c>
      <c r="S31" s="421">
        <v>1315592.70086</v>
      </c>
      <c r="T31" s="421">
        <v>199230.52193999998</v>
      </c>
      <c r="U31" s="421">
        <v>409642.67287999997</v>
      </c>
      <c r="V31" s="421">
        <v>598279.98</v>
      </c>
      <c r="W31" s="421">
        <v>666202.81999999995</v>
      </c>
      <c r="X31" s="421">
        <v>1485583.051</v>
      </c>
      <c r="Y31" s="421">
        <v>3439375.8783899997</v>
      </c>
      <c r="Z31" s="421">
        <v>429388.56334999995</v>
      </c>
      <c r="AA31" s="421">
        <v>517227.94898000004</v>
      </c>
      <c r="AB31" s="421">
        <v>401172.92337000003</v>
      </c>
      <c r="AC31" s="421">
        <v>1731001.6840299999</v>
      </c>
      <c r="AD31" s="421">
        <v>223001.24475000001</v>
      </c>
      <c r="AE31" s="421">
        <v>769811</v>
      </c>
      <c r="AF31" s="421">
        <v>319451.30089000001</v>
      </c>
      <c r="AG31" s="421">
        <v>1358024.21</v>
      </c>
      <c r="AH31" s="421">
        <v>4536232.1236300003</v>
      </c>
      <c r="AI31" s="421">
        <v>166442.85</v>
      </c>
      <c r="AJ31" s="421">
        <v>468553.23</v>
      </c>
      <c r="AK31" s="421">
        <v>1022506.99308</v>
      </c>
      <c r="AL31" s="421">
        <v>1076837.2028099999</v>
      </c>
      <c r="AM31" s="421">
        <v>235202.58897000001</v>
      </c>
      <c r="AN31" s="421">
        <v>283211.46361999999</v>
      </c>
      <c r="AO31" s="421">
        <v>158854.82162999999</v>
      </c>
      <c r="AP31" s="421">
        <v>212171.6256</v>
      </c>
      <c r="AQ31" s="421">
        <v>17582</v>
      </c>
      <c r="AR31" s="421">
        <v>365070.07766000001</v>
      </c>
      <c r="AS31" s="421">
        <v>163925.43</v>
      </c>
      <c r="AT31" s="421">
        <v>28372.958739999998</v>
      </c>
      <c r="AU31" s="421">
        <v>36493.5</v>
      </c>
      <c r="AV31" s="421">
        <v>153780.30481999999</v>
      </c>
      <c r="AW31" s="421">
        <v>160150.11319999999</v>
      </c>
      <c r="AX31" s="421">
        <v>107313.96885999999</v>
      </c>
      <c r="AY31" s="421">
        <v>80618.84</v>
      </c>
      <c r="AZ31" s="421">
        <v>74999.999079999994</v>
      </c>
      <c r="BA31" s="421"/>
      <c r="BB31" s="421">
        <v>0.09</v>
      </c>
      <c r="BC31" s="421"/>
      <c r="BD31" s="421"/>
      <c r="BE31" s="421"/>
      <c r="BF31" s="421"/>
      <c r="BG31" s="421"/>
      <c r="BH31" s="421"/>
      <c r="BI31" s="421"/>
      <c r="BJ31" s="171"/>
    </row>
    <row r="32" spans="1:65">
      <c r="A32" s="172" t="s">
        <v>297</v>
      </c>
      <c r="B32" s="427">
        <v>0</v>
      </c>
      <c r="C32" s="427">
        <v>0</v>
      </c>
      <c r="D32" s="427">
        <v>3100</v>
      </c>
      <c r="E32" s="521">
        <v>4159.8710000000001</v>
      </c>
      <c r="F32" s="420">
        <v>0</v>
      </c>
      <c r="G32" s="427">
        <v>4996.3900000000003</v>
      </c>
      <c r="H32" s="427">
        <v>0</v>
      </c>
      <c r="I32" s="421">
        <v>0</v>
      </c>
      <c r="J32" s="421">
        <v>0</v>
      </c>
      <c r="K32" s="421">
        <v>0</v>
      </c>
      <c r="L32" s="421">
        <v>0</v>
      </c>
      <c r="M32" s="421">
        <v>0</v>
      </c>
      <c r="N32" s="427">
        <v>0</v>
      </c>
      <c r="O32" s="421">
        <v>0</v>
      </c>
      <c r="P32" s="421">
        <v>0</v>
      </c>
      <c r="Q32" s="421">
        <v>0</v>
      </c>
      <c r="R32" s="421">
        <v>0</v>
      </c>
      <c r="S32" s="421">
        <v>0</v>
      </c>
      <c r="T32" s="421">
        <v>0</v>
      </c>
      <c r="U32" s="421">
        <v>0</v>
      </c>
      <c r="V32" s="421">
        <v>15000</v>
      </c>
      <c r="W32" s="421">
        <v>12000</v>
      </c>
      <c r="X32" s="421">
        <v>0</v>
      </c>
      <c r="Y32" s="421">
        <v>0</v>
      </c>
      <c r="Z32" s="421">
        <v>0</v>
      </c>
      <c r="AA32" s="421">
        <v>0</v>
      </c>
      <c r="AB32" s="421">
        <v>0</v>
      </c>
      <c r="AC32" s="421">
        <v>0</v>
      </c>
      <c r="AD32" s="421">
        <v>0</v>
      </c>
      <c r="AE32" s="421">
        <v>0</v>
      </c>
      <c r="AF32" s="421">
        <v>0</v>
      </c>
      <c r="AG32" s="421">
        <v>0</v>
      </c>
      <c r="AH32" s="421">
        <v>44691.788</v>
      </c>
      <c r="AI32" s="421">
        <v>0</v>
      </c>
      <c r="AJ32" s="421">
        <v>0</v>
      </c>
      <c r="AK32" s="421">
        <v>0</v>
      </c>
      <c r="AL32" s="421">
        <v>0</v>
      </c>
      <c r="AM32" s="421">
        <v>235202.58897000001</v>
      </c>
      <c r="AN32" s="421">
        <v>0</v>
      </c>
      <c r="AO32" s="421">
        <v>0</v>
      </c>
      <c r="AP32" s="421">
        <v>212171.6256</v>
      </c>
      <c r="AQ32" s="421">
        <v>17582</v>
      </c>
      <c r="AR32" s="421">
        <v>0</v>
      </c>
      <c r="AS32" s="421">
        <v>0</v>
      </c>
      <c r="AT32" s="421">
        <v>0</v>
      </c>
      <c r="AU32" s="421">
        <v>0</v>
      </c>
      <c r="AV32" s="421">
        <v>0</v>
      </c>
      <c r="AW32" s="421">
        <v>0</v>
      </c>
      <c r="AX32" s="421">
        <v>0</v>
      </c>
      <c r="AY32" s="421">
        <v>0</v>
      </c>
      <c r="AZ32" s="421">
        <v>0</v>
      </c>
      <c r="BA32" s="421"/>
      <c r="BB32" s="421">
        <v>0</v>
      </c>
      <c r="BC32" s="421"/>
      <c r="BD32" s="421"/>
      <c r="BE32" s="421"/>
      <c r="BF32" s="421"/>
      <c r="BG32" s="421"/>
      <c r="BH32" s="421"/>
      <c r="BI32" s="421"/>
      <c r="BJ32" s="171"/>
    </row>
    <row r="33" spans="1:62" ht="15" customHeight="1">
      <c r="A33" s="172" t="s">
        <v>298</v>
      </c>
      <c r="B33" s="374"/>
      <c r="C33" s="374"/>
      <c r="D33" s="374"/>
      <c r="E33" s="521">
        <v>4159.8710000000001</v>
      </c>
      <c r="F33" s="420">
        <v>0</v>
      </c>
      <c r="G33" s="374">
        <v>0</v>
      </c>
      <c r="H33" s="374"/>
      <c r="I33" s="421"/>
      <c r="J33" s="421"/>
      <c r="K33" s="421"/>
      <c r="L33" s="421"/>
      <c r="M33" s="421"/>
      <c r="N33" s="374"/>
      <c r="O33" s="421">
        <v>0</v>
      </c>
      <c r="P33" s="421"/>
      <c r="Q33" s="421"/>
      <c r="R33" s="421"/>
      <c r="S33" s="421"/>
      <c r="T33" s="421"/>
      <c r="U33" s="421"/>
      <c r="V33" s="421"/>
      <c r="W33" s="421"/>
      <c r="X33" s="421"/>
      <c r="Y33" s="421"/>
      <c r="Z33" s="421"/>
      <c r="AA33" s="421">
        <v>0</v>
      </c>
      <c r="AB33" s="421"/>
      <c r="AC33" s="421"/>
      <c r="AD33" s="421"/>
      <c r="AE33" s="421"/>
      <c r="AF33" s="421"/>
      <c r="AG33" s="421"/>
      <c r="AH33" s="421"/>
      <c r="AI33" s="421"/>
      <c r="AJ33" s="421"/>
      <c r="AK33" s="421"/>
      <c r="AL33" s="421"/>
      <c r="AM33" s="421"/>
      <c r="AN33" s="421"/>
      <c r="AO33" s="421"/>
      <c r="AP33" s="421"/>
      <c r="AQ33" s="421"/>
      <c r="AR33" s="421"/>
      <c r="AS33" s="421"/>
      <c r="AT33" s="421"/>
      <c r="AU33" s="421"/>
      <c r="AV33" s="421"/>
      <c r="AW33" s="421"/>
      <c r="AX33" s="421"/>
      <c r="AY33" s="421"/>
      <c r="AZ33" s="421"/>
      <c r="BA33" s="421"/>
      <c r="BB33" s="421"/>
      <c r="BC33" s="421"/>
      <c r="BD33" s="421"/>
      <c r="BE33" s="421"/>
      <c r="BF33" s="421"/>
      <c r="BG33" s="421"/>
      <c r="BH33" s="421"/>
      <c r="BI33" s="421"/>
      <c r="BJ33" s="171"/>
    </row>
    <row r="34" spans="1:62">
      <c r="A34" s="172" t="s">
        <v>299</v>
      </c>
      <c r="B34" s="374"/>
      <c r="C34" s="374"/>
      <c r="D34" s="374">
        <v>3100</v>
      </c>
      <c r="E34" s="521"/>
      <c r="F34" s="420"/>
      <c r="G34" s="374">
        <v>4996.3900000000003</v>
      </c>
      <c r="H34" s="374"/>
      <c r="I34" s="421"/>
      <c r="J34" s="421"/>
      <c r="K34" s="421"/>
      <c r="L34" s="421"/>
      <c r="M34" s="421"/>
      <c r="N34" s="374">
        <v>0</v>
      </c>
      <c r="O34" s="421">
        <v>0</v>
      </c>
      <c r="P34" s="421"/>
      <c r="Q34" s="421"/>
      <c r="R34" s="421"/>
      <c r="S34" s="421"/>
      <c r="T34" s="421"/>
      <c r="U34" s="421"/>
      <c r="V34" s="421">
        <v>15000</v>
      </c>
      <c r="W34" s="421">
        <v>12000</v>
      </c>
      <c r="X34" s="421"/>
      <c r="Y34" s="421"/>
      <c r="Z34" s="421"/>
      <c r="AA34" s="421">
        <v>0</v>
      </c>
      <c r="AB34" s="421"/>
      <c r="AC34" s="421"/>
      <c r="AD34" s="421"/>
      <c r="AE34" s="421"/>
      <c r="AF34" s="421"/>
      <c r="AG34" s="421"/>
      <c r="AH34" s="421">
        <v>44691.788</v>
      </c>
      <c r="AI34" s="421"/>
      <c r="AJ34" s="421"/>
      <c r="AK34" s="421"/>
      <c r="AL34" s="421"/>
      <c r="AM34" s="421">
        <v>235202.58897000001</v>
      </c>
      <c r="AN34" s="421"/>
      <c r="AO34" s="421"/>
      <c r="AP34" s="421">
        <v>212171.6256</v>
      </c>
      <c r="AQ34" s="421">
        <v>17582</v>
      </c>
      <c r="AR34" s="421"/>
      <c r="AS34" s="421"/>
      <c r="AT34" s="421"/>
      <c r="AU34" s="421"/>
      <c r="AV34" s="421"/>
      <c r="AW34" s="421"/>
      <c r="AX34" s="421"/>
      <c r="AY34" s="421"/>
      <c r="AZ34" s="421">
        <v>0</v>
      </c>
      <c r="BA34" s="421"/>
      <c r="BB34" s="421"/>
      <c r="BC34" s="421"/>
      <c r="BD34" s="421"/>
      <c r="BE34" s="421"/>
      <c r="BF34" s="421"/>
      <c r="BG34" s="421"/>
      <c r="BH34" s="421"/>
      <c r="BI34" s="421"/>
      <c r="BJ34" s="171"/>
    </row>
    <row r="35" spans="1:62" ht="15" customHeight="1">
      <c r="A35" s="172" t="s">
        <v>300</v>
      </c>
      <c r="B35" s="427">
        <v>6837940.5999999996</v>
      </c>
      <c r="C35" s="427">
        <v>4994763.3600000003</v>
      </c>
      <c r="D35" s="427">
        <v>3069121</v>
      </c>
      <c r="E35" s="521">
        <v>3926233.8572399998</v>
      </c>
      <c r="F35" s="420">
        <v>4030860.5235800003</v>
      </c>
      <c r="G35" s="427">
        <v>11944494.120000001</v>
      </c>
      <c r="H35" s="427">
        <v>1648414.7092200001</v>
      </c>
      <c r="I35" s="421">
        <v>131807</v>
      </c>
      <c r="J35" s="421">
        <v>262029.08937</v>
      </c>
      <c r="K35" s="421">
        <v>540446.73944000003</v>
      </c>
      <c r="L35" s="421">
        <v>765537.90815000003</v>
      </c>
      <c r="M35" s="421">
        <v>3241779.1675600004</v>
      </c>
      <c r="N35" s="427">
        <v>421849.00407999998</v>
      </c>
      <c r="O35" s="421">
        <v>384901</v>
      </c>
      <c r="P35" s="421">
        <v>758352.14778</v>
      </c>
      <c r="Q35" s="421">
        <v>448988.99</v>
      </c>
      <c r="R35" s="421">
        <v>321931.56836000009</v>
      </c>
      <c r="S35" s="421">
        <v>1315592.70086</v>
      </c>
      <c r="T35" s="421">
        <v>199230.52193999998</v>
      </c>
      <c r="U35" s="421">
        <v>409642.67287999997</v>
      </c>
      <c r="V35" s="421">
        <v>583279.98</v>
      </c>
      <c r="W35" s="421">
        <v>654202.81999999995</v>
      </c>
      <c r="X35" s="421">
        <v>1485583.051</v>
      </c>
      <c r="Y35" s="421">
        <v>3439375.8783899997</v>
      </c>
      <c r="Z35" s="421">
        <v>429388.56334999995</v>
      </c>
      <c r="AA35" s="421">
        <v>517227.94898000004</v>
      </c>
      <c r="AB35" s="421">
        <v>401172.92337000003</v>
      </c>
      <c r="AC35" s="421">
        <v>1731001.6840299999</v>
      </c>
      <c r="AD35" s="421">
        <v>223001.24475000001</v>
      </c>
      <c r="AE35" s="421">
        <v>769811</v>
      </c>
      <c r="AF35" s="421">
        <v>319451.30089000001</v>
      </c>
      <c r="AG35" s="421">
        <v>1358024.21</v>
      </c>
      <c r="AH35" s="421">
        <v>4491540.3356300006</v>
      </c>
      <c r="AI35" s="421">
        <v>166442.85</v>
      </c>
      <c r="AJ35" s="421">
        <v>468553.23</v>
      </c>
      <c r="AK35" s="421">
        <v>1022506.99308</v>
      </c>
      <c r="AL35" s="421">
        <v>1076837.2028099999</v>
      </c>
      <c r="AM35" s="421">
        <v>0</v>
      </c>
      <c r="AN35" s="421">
        <v>283211.46361999999</v>
      </c>
      <c r="AO35" s="421">
        <v>158854.82162999999</v>
      </c>
      <c r="AP35" s="421">
        <v>0</v>
      </c>
      <c r="AQ35" s="421">
        <v>0</v>
      </c>
      <c r="AR35" s="421">
        <v>365070.07766000001</v>
      </c>
      <c r="AS35" s="421">
        <v>163925.43</v>
      </c>
      <c r="AT35" s="421">
        <v>28372.958739999998</v>
      </c>
      <c r="AU35" s="421">
        <v>36493.5</v>
      </c>
      <c r="AV35" s="421">
        <v>153780.30481999999</v>
      </c>
      <c r="AW35" s="421">
        <v>160150.11319999999</v>
      </c>
      <c r="AX35" s="421">
        <v>107313.96885999999</v>
      </c>
      <c r="AY35" s="421">
        <v>80618.84</v>
      </c>
      <c r="AZ35" s="421">
        <v>74999.999079999994</v>
      </c>
      <c r="BA35" s="421"/>
      <c r="BB35" s="421">
        <v>0.09</v>
      </c>
      <c r="BC35" s="421"/>
      <c r="BD35" s="421"/>
      <c r="BE35" s="421"/>
      <c r="BF35" s="421"/>
      <c r="BG35" s="421"/>
      <c r="BH35" s="421"/>
      <c r="BI35" s="421"/>
      <c r="BJ35" s="171"/>
    </row>
    <row r="36" spans="1:62">
      <c r="A36" s="172" t="s">
        <v>301</v>
      </c>
      <c r="B36" s="440">
        <v>6837940.5999999996</v>
      </c>
      <c r="C36" s="374">
        <v>3965135.65</v>
      </c>
      <c r="D36" s="374"/>
      <c r="E36" s="521"/>
      <c r="F36" s="420">
        <v>4030860.5235800003</v>
      </c>
      <c r="G36" s="374">
        <v>6182194.1200000001</v>
      </c>
      <c r="H36" s="374">
        <v>1648414.7092200001</v>
      </c>
      <c r="I36" s="421">
        <v>131807</v>
      </c>
      <c r="J36" s="421">
        <v>262029.08937</v>
      </c>
      <c r="K36" s="421">
        <v>540446.73944000003</v>
      </c>
      <c r="L36" s="421">
        <v>765537.90815000003</v>
      </c>
      <c r="M36" s="421"/>
      <c r="N36" s="374">
        <v>421849.00407999998</v>
      </c>
      <c r="O36" s="421">
        <v>384901</v>
      </c>
      <c r="P36" s="421">
        <v>758352.14778</v>
      </c>
      <c r="Q36" s="421">
        <v>445651.49</v>
      </c>
      <c r="R36" s="421">
        <v>321931.56836000009</v>
      </c>
      <c r="S36" s="421">
        <v>1315592.70086</v>
      </c>
      <c r="T36" s="421">
        <v>199230.52193999998</v>
      </c>
      <c r="U36" s="421">
        <v>409642.67287999997</v>
      </c>
      <c r="V36" s="421">
        <v>583279.98</v>
      </c>
      <c r="W36" s="421">
        <v>0</v>
      </c>
      <c r="X36" s="421">
        <v>1485583.051</v>
      </c>
      <c r="Y36" s="421">
        <v>3439375.8783899997</v>
      </c>
      <c r="Z36" s="421">
        <v>429388.56334999995</v>
      </c>
      <c r="AA36" s="421">
        <v>0</v>
      </c>
      <c r="AB36" s="421">
        <v>401172.92337000003</v>
      </c>
      <c r="AC36" s="421">
        <v>1731001.6840299999</v>
      </c>
      <c r="AD36" s="421">
        <v>223001.24475000001</v>
      </c>
      <c r="AE36" s="421">
        <v>769811</v>
      </c>
      <c r="AF36" s="421">
        <v>319451.30089000001</v>
      </c>
      <c r="AG36" s="421">
        <v>1358024.21</v>
      </c>
      <c r="AH36" s="421">
        <v>4341973.3356300006</v>
      </c>
      <c r="AI36" s="421">
        <v>166442.85</v>
      </c>
      <c r="AJ36" s="421">
        <v>468553.23</v>
      </c>
      <c r="AK36" s="421">
        <v>1022506.99308</v>
      </c>
      <c r="AL36" s="421"/>
      <c r="AM36" s="421"/>
      <c r="AN36" s="421">
        <v>283211.46361999999</v>
      </c>
      <c r="AO36" s="421"/>
      <c r="AP36" s="421"/>
      <c r="AQ36" s="421"/>
      <c r="AR36" s="421">
        <v>365070.07766000001</v>
      </c>
      <c r="AS36" s="421">
        <v>163925.43</v>
      </c>
      <c r="AT36" s="421">
        <v>28372.958739999998</v>
      </c>
      <c r="AU36" s="421"/>
      <c r="AV36" s="421">
        <v>153780.30481999999</v>
      </c>
      <c r="AW36" s="421">
        <v>160150.11319999999</v>
      </c>
      <c r="AX36" s="421">
        <v>107313.96885999999</v>
      </c>
      <c r="AY36" s="421">
        <v>80618.84</v>
      </c>
      <c r="AZ36" s="421"/>
      <c r="BA36" s="421"/>
      <c r="BB36" s="421">
        <v>0.09</v>
      </c>
      <c r="BC36" s="421"/>
      <c r="BD36" s="421"/>
      <c r="BE36" s="421"/>
      <c r="BF36" s="421"/>
      <c r="BG36" s="421"/>
      <c r="BH36" s="421"/>
      <c r="BI36" s="421"/>
      <c r="BJ36" s="171"/>
    </row>
    <row r="37" spans="1:62" ht="15" customHeight="1">
      <c r="A37" s="172" t="s">
        <v>302</v>
      </c>
      <c r="B37" s="374"/>
      <c r="C37" s="374"/>
      <c r="D37" s="374"/>
      <c r="E37" s="521"/>
      <c r="F37" s="420"/>
      <c r="G37" s="374">
        <v>0</v>
      </c>
      <c r="H37" s="374"/>
      <c r="I37" s="421"/>
      <c r="J37" s="421"/>
      <c r="K37" s="421"/>
      <c r="L37" s="421"/>
      <c r="M37" s="421"/>
      <c r="N37" s="374"/>
      <c r="O37" s="421">
        <v>0</v>
      </c>
      <c r="P37" s="421"/>
      <c r="Q37" s="421">
        <v>3337.5</v>
      </c>
      <c r="R37" s="421"/>
      <c r="S37" s="421"/>
      <c r="T37" s="421"/>
      <c r="U37" s="421"/>
      <c r="V37" s="421"/>
      <c r="W37" s="421">
        <v>0</v>
      </c>
      <c r="X37" s="421"/>
      <c r="Y37" s="421"/>
      <c r="Z37" s="421"/>
      <c r="AA37" s="421">
        <v>0</v>
      </c>
      <c r="AB37" s="421"/>
      <c r="AC37" s="421"/>
      <c r="AD37" s="421"/>
      <c r="AE37" s="421"/>
      <c r="AF37" s="421"/>
      <c r="AG37" s="421"/>
      <c r="AH37" s="421"/>
      <c r="AI37" s="421"/>
      <c r="AJ37" s="421"/>
      <c r="AK37" s="421"/>
      <c r="AL37" s="421"/>
      <c r="AM37" s="421"/>
      <c r="AN37" s="421"/>
      <c r="AO37" s="421"/>
      <c r="AP37" s="421"/>
      <c r="AQ37" s="421"/>
      <c r="AR37" s="421"/>
      <c r="AS37" s="421"/>
      <c r="AT37" s="421"/>
      <c r="AU37" s="421"/>
      <c r="AV37" s="421"/>
      <c r="AW37" s="421"/>
      <c r="AX37" s="421"/>
      <c r="AY37" s="421"/>
      <c r="AZ37" s="421"/>
      <c r="BA37" s="421"/>
      <c r="BB37" s="421"/>
      <c r="BC37" s="421"/>
      <c r="BD37" s="421"/>
      <c r="BE37" s="421"/>
      <c r="BF37" s="421"/>
      <c r="BG37" s="421"/>
      <c r="BH37" s="421"/>
      <c r="BI37" s="421"/>
      <c r="BJ37" s="171"/>
    </row>
    <row r="38" spans="1:62">
      <c r="A38" s="172" t="s">
        <v>303</v>
      </c>
      <c r="B38" s="374"/>
      <c r="C38" s="374"/>
      <c r="D38" s="374"/>
      <c r="E38" s="521"/>
      <c r="F38" s="420"/>
      <c r="G38" s="374">
        <v>0</v>
      </c>
      <c r="H38" s="374"/>
      <c r="I38" s="421"/>
      <c r="J38" s="421"/>
      <c r="K38" s="421"/>
      <c r="L38" s="421"/>
      <c r="M38" s="421"/>
      <c r="N38" s="374"/>
      <c r="O38" s="421">
        <v>0</v>
      </c>
      <c r="P38" s="421"/>
      <c r="Q38" s="421"/>
      <c r="R38" s="421"/>
      <c r="S38" s="421"/>
      <c r="T38" s="421"/>
      <c r="U38" s="421"/>
      <c r="V38" s="421"/>
      <c r="W38" s="421">
        <v>0</v>
      </c>
      <c r="X38" s="421"/>
      <c r="Y38" s="421"/>
      <c r="Z38" s="421"/>
      <c r="AA38" s="421">
        <v>0</v>
      </c>
      <c r="AB38" s="421"/>
      <c r="AC38" s="421"/>
      <c r="AD38" s="421"/>
      <c r="AE38" s="421"/>
      <c r="AF38" s="421"/>
      <c r="AG38" s="421"/>
      <c r="AH38" s="421"/>
      <c r="AI38" s="421"/>
      <c r="AJ38" s="421"/>
      <c r="AK38" s="421"/>
      <c r="AL38" s="421"/>
      <c r="AM38" s="421"/>
      <c r="AN38" s="421"/>
      <c r="AO38" s="421"/>
      <c r="AP38" s="421"/>
      <c r="AQ38" s="421"/>
      <c r="AR38" s="421"/>
      <c r="AS38" s="421"/>
      <c r="AT38" s="421"/>
      <c r="AU38" s="421"/>
      <c r="AV38" s="421"/>
      <c r="AW38" s="421"/>
      <c r="AX38" s="421"/>
      <c r="AY38" s="421"/>
      <c r="AZ38" s="421"/>
      <c r="BA38" s="421"/>
      <c r="BB38" s="421"/>
      <c r="BC38" s="421"/>
      <c r="BD38" s="421"/>
      <c r="BE38" s="421"/>
      <c r="BF38" s="421"/>
      <c r="BG38" s="421"/>
      <c r="BH38" s="421"/>
      <c r="BI38" s="421"/>
      <c r="BJ38" s="171"/>
    </row>
    <row r="39" spans="1:62" ht="15" customHeight="1">
      <c r="A39" s="173" t="s">
        <v>304</v>
      </c>
      <c r="B39" s="374"/>
      <c r="C39" s="374"/>
      <c r="D39" s="374"/>
      <c r="E39" s="521"/>
      <c r="F39" s="420"/>
      <c r="G39" s="374">
        <v>0</v>
      </c>
      <c r="H39" s="374"/>
      <c r="I39" s="421"/>
      <c r="J39" s="421"/>
      <c r="K39" s="421"/>
      <c r="L39" s="421"/>
      <c r="M39" s="421"/>
      <c r="N39" s="374"/>
      <c r="O39" s="421">
        <v>0</v>
      </c>
      <c r="P39" s="421"/>
      <c r="Q39" s="421"/>
      <c r="R39" s="421"/>
      <c r="S39" s="421"/>
      <c r="T39" s="421"/>
      <c r="U39" s="421"/>
      <c r="V39" s="421"/>
      <c r="W39" s="421">
        <v>0</v>
      </c>
      <c r="X39" s="421"/>
      <c r="Y39" s="421"/>
      <c r="Z39" s="421"/>
      <c r="AA39" s="421">
        <v>0</v>
      </c>
      <c r="AB39" s="421"/>
      <c r="AC39" s="421"/>
      <c r="AD39" s="421"/>
      <c r="AE39" s="421"/>
      <c r="AF39" s="421"/>
      <c r="AG39" s="421"/>
      <c r="AH39" s="421"/>
      <c r="AI39" s="421"/>
      <c r="AJ39" s="421"/>
      <c r="AK39" s="421"/>
      <c r="AL39" s="421"/>
      <c r="AM39" s="421"/>
      <c r="AN39" s="421"/>
      <c r="AO39" s="421"/>
      <c r="AP39" s="421"/>
      <c r="AQ39" s="421"/>
      <c r="AR39" s="421"/>
      <c r="AS39" s="421"/>
      <c r="AT39" s="421"/>
      <c r="AU39" s="421"/>
      <c r="AV39" s="421"/>
      <c r="AW39" s="421"/>
      <c r="AX39" s="421"/>
      <c r="AY39" s="421"/>
      <c r="AZ39" s="421"/>
      <c r="BA39" s="421"/>
      <c r="BB39" s="421"/>
      <c r="BC39" s="421"/>
      <c r="BD39" s="421"/>
      <c r="BE39" s="421"/>
      <c r="BF39" s="421"/>
      <c r="BG39" s="421"/>
      <c r="BH39" s="421"/>
      <c r="BI39" s="421"/>
      <c r="BJ39" s="171"/>
    </row>
    <row r="40" spans="1:62">
      <c r="A40" s="173" t="s">
        <v>305</v>
      </c>
      <c r="B40" s="374"/>
      <c r="C40" s="374">
        <v>1029627.71</v>
      </c>
      <c r="D40" s="374">
        <v>3069121</v>
      </c>
      <c r="E40" s="521">
        <v>3926233.8572399998</v>
      </c>
      <c r="F40" s="420"/>
      <c r="G40" s="374">
        <v>5762300</v>
      </c>
      <c r="H40" s="374"/>
      <c r="I40" s="421"/>
      <c r="J40" s="421"/>
      <c r="K40" s="421"/>
      <c r="L40" s="421"/>
      <c r="M40" s="421">
        <v>3241779.1675600004</v>
      </c>
      <c r="N40" s="374"/>
      <c r="O40" s="421">
        <v>0</v>
      </c>
      <c r="P40" s="421"/>
      <c r="Q40" s="421"/>
      <c r="R40" s="421"/>
      <c r="S40" s="421"/>
      <c r="T40" s="421"/>
      <c r="U40" s="421"/>
      <c r="V40" s="421"/>
      <c r="W40" s="421">
        <v>654202.81999999995</v>
      </c>
      <c r="X40" s="421"/>
      <c r="Y40" s="421"/>
      <c r="Z40" s="421"/>
      <c r="AA40" s="421">
        <v>517227.94898000004</v>
      </c>
      <c r="AB40" s="421"/>
      <c r="AC40" s="421"/>
      <c r="AD40" s="421"/>
      <c r="AE40" s="421"/>
      <c r="AF40" s="421">
        <v>0</v>
      </c>
      <c r="AG40" s="421"/>
      <c r="AH40" s="421">
        <v>149567</v>
      </c>
      <c r="AI40" s="421"/>
      <c r="AJ40" s="421"/>
      <c r="AK40" s="421"/>
      <c r="AL40" s="421">
        <v>1076837.2028099999</v>
      </c>
      <c r="AM40" s="421"/>
      <c r="AN40" s="421"/>
      <c r="AO40" s="421">
        <v>158854.82162999999</v>
      </c>
      <c r="AP40" s="421"/>
      <c r="AQ40" s="421"/>
      <c r="AR40" s="421"/>
      <c r="AS40" s="421"/>
      <c r="AT40" s="421"/>
      <c r="AU40" s="421">
        <v>36493.5</v>
      </c>
      <c r="AV40" s="421"/>
      <c r="AW40" s="421"/>
      <c r="AX40" s="421"/>
      <c r="AY40" s="421"/>
      <c r="AZ40" s="421">
        <v>74999.999079999994</v>
      </c>
      <c r="BA40" s="421"/>
      <c r="BB40" s="421"/>
      <c r="BC40" s="421"/>
      <c r="BD40" s="421"/>
      <c r="BE40" s="421"/>
      <c r="BF40" s="421"/>
      <c r="BG40" s="421"/>
      <c r="BH40" s="421"/>
      <c r="BI40" s="421"/>
      <c r="BJ40" s="171"/>
    </row>
    <row r="41" spans="1:62" ht="15" customHeight="1">
      <c r="A41" s="170" t="s">
        <v>306</v>
      </c>
      <c r="B41" s="427">
        <v>6230408.4900000002</v>
      </c>
      <c r="C41" s="427">
        <v>0</v>
      </c>
      <c r="D41" s="427">
        <v>1673627</v>
      </c>
      <c r="E41" s="522">
        <v>9068311.3775799982</v>
      </c>
      <c r="F41" s="423">
        <v>4231750.6394999996</v>
      </c>
      <c r="G41" s="427">
        <v>0</v>
      </c>
      <c r="H41" s="427">
        <v>1138036.3515000001</v>
      </c>
      <c r="I41" s="424">
        <v>52306</v>
      </c>
      <c r="J41" s="424">
        <v>115602.13609</v>
      </c>
      <c r="K41" s="424">
        <v>454518.32649999997</v>
      </c>
      <c r="L41" s="424">
        <v>474621.12599999999</v>
      </c>
      <c r="M41" s="424">
        <v>0</v>
      </c>
      <c r="N41" s="427">
        <v>170854.56399999998</v>
      </c>
      <c r="O41" s="424">
        <v>321576</v>
      </c>
      <c r="P41" s="424">
        <v>203311.38535</v>
      </c>
      <c r="Q41" s="424">
        <v>139903.81200000001</v>
      </c>
      <c r="R41" s="424">
        <v>257511.08497</v>
      </c>
      <c r="S41" s="421">
        <v>661252.85109000001</v>
      </c>
      <c r="T41" s="424">
        <v>102724.36723999999</v>
      </c>
      <c r="U41" s="424">
        <v>74065.01307999999</v>
      </c>
      <c r="V41" s="424">
        <v>150911.13</v>
      </c>
      <c r="W41" s="424">
        <v>151910.41207000002</v>
      </c>
      <c r="X41" s="424">
        <v>404171.98440000002</v>
      </c>
      <c r="Y41" s="424">
        <v>2385561.5499999998</v>
      </c>
      <c r="Z41" s="424">
        <v>163403.70759000001</v>
      </c>
      <c r="AA41" s="424">
        <v>594966.41899999999</v>
      </c>
      <c r="AB41" s="424">
        <v>251225.55027000007</v>
      </c>
      <c r="AC41" s="424">
        <v>499553.34701000003</v>
      </c>
      <c r="AD41" s="424">
        <v>135715.40951999999</v>
      </c>
      <c r="AE41" s="424">
        <v>0</v>
      </c>
      <c r="AF41" s="424">
        <v>201249.50899999999</v>
      </c>
      <c r="AG41" s="424">
        <v>326060.07</v>
      </c>
      <c r="AH41" s="424">
        <v>2257376.5194100002</v>
      </c>
      <c r="AI41" s="424">
        <v>24725.77764</v>
      </c>
      <c r="AJ41" s="424">
        <v>153399.67999999999</v>
      </c>
      <c r="AK41" s="424">
        <v>341156.43951</v>
      </c>
      <c r="AL41" s="424">
        <v>632287.15599999996</v>
      </c>
      <c r="AM41" s="424">
        <v>29740.781950000001</v>
      </c>
      <c r="AN41" s="424">
        <v>39802.133679999999</v>
      </c>
      <c r="AO41" s="424">
        <v>40941.49</v>
      </c>
      <c r="AP41" s="424">
        <v>88875.18591</v>
      </c>
      <c r="AQ41" s="424">
        <v>2061</v>
      </c>
      <c r="AR41" s="424">
        <v>36942.531320000002</v>
      </c>
      <c r="AS41" s="424">
        <v>37526.140160000003</v>
      </c>
      <c r="AT41" s="424">
        <v>5515.9639999999999</v>
      </c>
      <c r="AU41" s="424">
        <v>5735.31</v>
      </c>
      <c r="AV41" s="424">
        <v>7514.152</v>
      </c>
      <c r="AW41" s="424">
        <v>17221.497640000001</v>
      </c>
      <c r="AX41" s="424">
        <v>27481.276819999999</v>
      </c>
      <c r="AY41" s="424">
        <v>13052.58</v>
      </c>
      <c r="AZ41" s="424">
        <v>4698.6621300000006</v>
      </c>
      <c r="BA41" s="424"/>
      <c r="BB41" s="424">
        <v>19.71</v>
      </c>
      <c r="BC41" s="424"/>
      <c r="BD41" s="424"/>
      <c r="BE41" s="424"/>
      <c r="BF41" s="424"/>
      <c r="BG41" s="424"/>
      <c r="BH41" s="424"/>
      <c r="BI41" s="424"/>
      <c r="BJ41" s="171"/>
    </row>
    <row r="42" spans="1:62">
      <c r="A42" s="172" t="s">
        <v>307</v>
      </c>
      <c r="B42" s="374">
        <v>3918311.8</v>
      </c>
      <c r="C42" s="374"/>
      <c r="D42" s="374">
        <v>958727</v>
      </c>
      <c r="E42" s="521">
        <v>1207040.94279</v>
      </c>
      <c r="F42" s="420">
        <v>1397133.656</v>
      </c>
      <c r="G42" s="374">
        <v>0</v>
      </c>
      <c r="H42" s="374">
        <v>228263.69149999999</v>
      </c>
      <c r="I42" s="421">
        <v>25274</v>
      </c>
      <c r="J42" s="421">
        <v>29505.11</v>
      </c>
      <c r="K42" s="421">
        <v>139024.736</v>
      </c>
      <c r="L42" s="421">
        <v>56527.091</v>
      </c>
      <c r="M42" s="421"/>
      <c r="N42" s="374">
        <v>140312.639</v>
      </c>
      <c r="O42" s="421">
        <v>107903</v>
      </c>
      <c r="P42" s="421">
        <v>84866.652219999989</v>
      </c>
      <c r="Q42" s="421">
        <v>84440.131999999998</v>
      </c>
      <c r="R42" s="421">
        <v>79649.623999999996</v>
      </c>
      <c r="S42" s="421">
        <v>224907.60676</v>
      </c>
      <c r="T42" s="421">
        <v>86803.756200000003</v>
      </c>
      <c r="U42" s="421">
        <v>27992.292109999999</v>
      </c>
      <c r="V42" s="421">
        <v>109095.39</v>
      </c>
      <c r="W42" s="421">
        <v>50308.07215</v>
      </c>
      <c r="X42" s="421">
        <v>111432.4112</v>
      </c>
      <c r="Y42" s="421">
        <v>701846.96400000004</v>
      </c>
      <c r="Z42" s="421">
        <v>27294.045869999998</v>
      </c>
      <c r="AA42" s="421">
        <v>266662.34399999998</v>
      </c>
      <c r="AB42" s="421">
        <v>110374.20960000003</v>
      </c>
      <c r="AC42" s="421">
        <v>132242.54454</v>
      </c>
      <c r="AD42" s="421">
        <v>28321.293380000003</v>
      </c>
      <c r="AE42" s="421"/>
      <c r="AF42" s="421">
        <v>159135.21599999999</v>
      </c>
      <c r="AG42" s="421">
        <v>67520.38</v>
      </c>
      <c r="AH42" s="421">
        <v>1418023.35005</v>
      </c>
      <c r="AI42" s="421">
        <v>9625.61</v>
      </c>
      <c r="AJ42" s="421">
        <v>68758.5</v>
      </c>
      <c r="AK42" s="421">
        <v>159517.06844</v>
      </c>
      <c r="AL42" s="421">
        <v>236735.58900000001</v>
      </c>
      <c r="AM42" s="421">
        <v>7039.6589999999997</v>
      </c>
      <c r="AN42" s="421">
        <v>8673.259</v>
      </c>
      <c r="AO42" s="421">
        <v>8542.6880000000001</v>
      </c>
      <c r="AP42" s="421">
        <v>25429.069</v>
      </c>
      <c r="AQ42" s="421">
        <v>735</v>
      </c>
      <c r="AR42" s="421">
        <v>13765.58725</v>
      </c>
      <c r="AS42" s="421">
        <v>15342.287390000001</v>
      </c>
      <c r="AT42" s="421">
        <v>1268.011</v>
      </c>
      <c r="AU42" s="421">
        <v>3748.34</v>
      </c>
      <c r="AV42" s="421">
        <v>4303.7969999999996</v>
      </c>
      <c r="AW42" s="421">
        <v>12668.210359999999</v>
      </c>
      <c r="AX42" s="421">
        <v>7003.06178</v>
      </c>
      <c r="AY42" s="421">
        <v>1480.19</v>
      </c>
      <c r="AZ42" s="421">
        <v>391.48568</v>
      </c>
      <c r="BA42" s="421"/>
      <c r="BB42" s="421">
        <v>0.6</v>
      </c>
      <c r="BC42" s="421"/>
      <c r="BD42" s="421"/>
      <c r="BE42" s="421"/>
      <c r="BF42" s="421"/>
      <c r="BG42" s="421"/>
      <c r="BH42" s="421"/>
      <c r="BI42" s="421"/>
      <c r="BJ42" s="171"/>
    </row>
    <row r="43" spans="1:62" ht="15" customHeight="1">
      <c r="A43" s="172" t="s">
        <v>308</v>
      </c>
      <c r="B43" s="374">
        <v>1219021.25</v>
      </c>
      <c r="C43" s="374"/>
      <c r="D43" s="374">
        <v>714900</v>
      </c>
      <c r="E43" s="522">
        <v>1942230.7288799996</v>
      </c>
      <c r="F43" s="423">
        <v>496258.1875</v>
      </c>
      <c r="G43" s="374">
        <v>0</v>
      </c>
      <c r="H43" s="374">
        <v>909772.66</v>
      </c>
      <c r="I43" s="424">
        <v>27032</v>
      </c>
      <c r="J43" s="424">
        <v>78402.930999999997</v>
      </c>
      <c r="K43" s="424">
        <v>315493.59049999999</v>
      </c>
      <c r="L43" s="424">
        <v>84913.123000000007</v>
      </c>
      <c r="M43" s="424"/>
      <c r="N43" s="374">
        <v>30541.924999999999</v>
      </c>
      <c r="O43" s="424">
        <v>90233</v>
      </c>
      <c r="P43" s="424">
        <v>56652.459139999999</v>
      </c>
      <c r="Q43" s="424">
        <v>55463.68</v>
      </c>
      <c r="R43" s="424">
        <v>80042.014970000004</v>
      </c>
      <c r="S43" s="421">
        <v>215230.81093000001</v>
      </c>
      <c r="T43" s="424">
        <v>14652.95218</v>
      </c>
      <c r="U43" s="424">
        <v>22257.693740000002</v>
      </c>
      <c r="V43" s="424">
        <v>41815.74</v>
      </c>
      <c r="W43" s="424">
        <v>61749.942450000002</v>
      </c>
      <c r="X43" s="424">
        <v>253664.00319999998</v>
      </c>
      <c r="Y43" s="424">
        <v>1683714.5860000001</v>
      </c>
      <c r="Z43" s="424">
        <v>85996.021970000002</v>
      </c>
      <c r="AA43" s="424">
        <v>217434.117</v>
      </c>
      <c r="AB43" s="424">
        <v>51830.210519999986</v>
      </c>
      <c r="AC43" s="424">
        <v>204107.84131999998</v>
      </c>
      <c r="AD43" s="424">
        <v>68440.539049999992</v>
      </c>
      <c r="AE43" s="424"/>
      <c r="AF43" s="424">
        <v>39600.599000000002</v>
      </c>
      <c r="AG43" s="424">
        <v>150875.53</v>
      </c>
      <c r="AH43" s="424">
        <v>839353.16936000006</v>
      </c>
      <c r="AI43" s="424">
        <v>15100.16764</v>
      </c>
      <c r="AJ43" s="424">
        <v>44442.8</v>
      </c>
      <c r="AK43" s="424">
        <v>181639.37106999999</v>
      </c>
      <c r="AL43" s="424">
        <v>86075.036999999997</v>
      </c>
      <c r="AM43" s="424">
        <v>22701.122950000001</v>
      </c>
      <c r="AN43" s="424">
        <v>10078.927659999999</v>
      </c>
      <c r="AO43" s="424">
        <v>32398.802</v>
      </c>
      <c r="AP43" s="424">
        <v>63446.116909999997</v>
      </c>
      <c r="AQ43" s="424">
        <v>1120</v>
      </c>
      <c r="AR43" s="424">
        <v>23176.944070000001</v>
      </c>
      <c r="AS43" s="424">
        <v>22183.852770000001</v>
      </c>
      <c r="AT43" s="424">
        <v>2115.7820000000002</v>
      </c>
      <c r="AU43" s="424">
        <v>1986.97</v>
      </c>
      <c r="AV43" s="424">
        <v>3210.355</v>
      </c>
      <c r="AW43" s="424">
        <v>4315.1529899999996</v>
      </c>
      <c r="AX43" s="424">
        <v>11689.015039999998</v>
      </c>
      <c r="AY43" s="424">
        <v>9694.51</v>
      </c>
      <c r="AZ43" s="424">
        <v>2771.5376700000002</v>
      </c>
      <c r="BA43" s="424"/>
      <c r="BB43" s="424">
        <v>19.11</v>
      </c>
      <c r="BC43" s="424"/>
      <c r="BD43" s="424"/>
      <c r="BE43" s="424"/>
      <c r="BF43" s="424"/>
      <c r="BG43" s="424"/>
      <c r="BH43" s="424"/>
      <c r="BI43" s="424"/>
      <c r="BJ43" s="171"/>
    </row>
    <row r="44" spans="1:62">
      <c r="A44" s="172" t="s">
        <v>309</v>
      </c>
      <c r="B44" s="374">
        <v>89697.84</v>
      </c>
      <c r="C44" s="374"/>
      <c r="D44" s="374"/>
      <c r="E44" s="521"/>
      <c r="F44" s="420">
        <v>2338358.7960000001</v>
      </c>
      <c r="G44" s="374">
        <v>0</v>
      </c>
      <c r="H44" s="374"/>
      <c r="I44" s="421"/>
      <c r="J44" s="421"/>
      <c r="K44" s="421"/>
      <c r="L44" s="421">
        <v>297352.77299999999</v>
      </c>
      <c r="M44" s="421"/>
      <c r="N44" s="374"/>
      <c r="O44" s="421">
        <v>0</v>
      </c>
      <c r="P44" s="421"/>
      <c r="Q44" s="421"/>
      <c r="R44" s="421">
        <v>97554.445999999996</v>
      </c>
      <c r="S44" s="421">
        <v>211184.90759000002</v>
      </c>
      <c r="T44" s="421"/>
      <c r="U44" s="421">
        <v>22456.613329999996</v>
      </c>
      <c r="V44" s="421"/>
      <c r="W44" s="421">
        <v>35485.806859999997</v>
      </c>
      <c r="X44" s="421"/>
      <c r="Y44" s="421"/>
      <c r="Z44" s="421">
        <v>50113.639750000002</v>
      </c>
      <c r="AA44" s="421">
        <v>110869.958</v>
      </c>
      <c r="AB44" s="421">
        <v>83253.339470000035</v>
      </c>
      <c r="AC44" s="421">
        <v>163202.96115000002</v>
      </c>
      <c r="AD44" s="421">
        <v>38953.577090000006</v>
      </c>
      <c r="AE44" s="421"/>
      <c r="AF44" s="421"/>
      <c r="AG44" s="421">
        <v>107664.16</v>
      </c>
      <c r="AH44" s="421"/>
      <c r="AI44" s="421"/>
      <c r="AJ44" s="421">
        <v>40198.379999999997</v>
      </c>
      <c r="AK44" s="421"/>
      <c r="AL44" s="421">
        <v>270660.80499999999</v>
      </c>
      <c r="AM44" s="421"/>
      <c r="AN44" s="421">
        <v>14587.786</v>
      </c>
      <c r="AO44" s="421"/>
      <c r="AP44" s="421"/>
      <c r="AQ44" s="421"/>
      <c r="AR44" s="421"/>
      <c r="AS44" s="421"/>
      <c r="AT44" s="421">
        <v>870.44799999999998</v>
      </c>
      <c r="AU44" s="421"/>
      <c r="AV44" s="421"/>
      <c r="AW44" s="421"/>
      <c r="AX44" s="421">
        <v>8789.2000000000007</v>
      </c>
      <c r="AY44" s="421">
        <v>1711.3</v>
      </c>
      <c r="AZ44" s="421">
        <v>1512.50479</v>
      </c>
      <c r="BA44" s="421"/>
      <c r="BB44" s="421">
        <v>0</v>
      </c>
      <c r="BC44" s="421"/>
      <c r="BD44" s="421"/>
      <c r="BE44" s="421"/>
      <c r="BF44" s="421"/>
      <c r="BG44" s="421"/>
      <c r="BH44" s="421"/>
      <c r="BI44" s="421"/>
      <c r="BJ44" s="171"/>
    </row>
    <row r="45" spans="1:62" ht="15" customHeight="1">
      <c r="A45" s="172" t="s">
        <v>310</v>
      </c>
      <c r="B45" s="427">
        <v>1003377.6</v>
      </c>
      <c r="C45" s="427">
        <v>0</v>
      </c>
      <c r="D45" s="427">
        <v>0</v>
      </c>
      <c r="E45" s="521">
        <v>663050.40590999997</v>
      </c>
      <c r="F45" s="420">
        <v>0</v>
      </c>
      <c r="G45" s="427">
        <v>0</v>
      </c>
      <c r="H45" s="427">
        <v>0</v>
      </c>
      <c r="I45" s="421">
        <v>0</v>
      </c>
      <c r="J45" s="421">
        <v>0</v>
      </c>
      <c r="K45" s="421">
        <v>0</v>
      </c>
      <c r="L45" s="421">
        <v>0</v>
      </c>
      <c r="M45" s="421">
        <v>0</v>
      </c>
      <c r="N45" s="427">
        <v>0</v>
      </c>
      <c r="O45" s="421">
        <v>0</v>
      </c>
      <c r="P45" s="421">
        <v>0</v>
      </c>
      <c r="Q45" s="421">
        <v>0</v>
      </c>
      <c r="R45" s="421">
        <v>0</v>
      </c>
      <c r="S45" s="421">
        <v>0</v>
      </c>
      <c r="T45" s="421">
        <v>0</v>
      </c>
      <c r="U45" s="421">
        <v>0</v>
      </c>
      <c r="V45" s="421">
        <v>0</v>
      </c>
      <c r="W45" s="421">
        <v>0</v>
      </c>
      <c r="X45" s="421">
        <v>0</v>
      </c>
      <c r="Y45" s="421">
        <v>0</v>
      </c>
      <c r="Z45" s="421">
        <v>0</v>
      </c>
      <c r="AA45" s="421">
        <v>0</v>
      </c>
      <c r="AB45" s="421">
        <v>0</v>
      </c>
      <c r="AC45" s="421">
        <v>0</v>
      </c>
      <c r="AD45" s="421">
        <v>0</v>
      </c>
      <c r="AE45" s="421">
        <v>0</v>
      </c>
      <c r="AF45" s="421">
        <v>0</v>
      </c>
      <c r="AG45" s="421">
        <v>0</v>
      </c>
      <c r="AH45" s="421">
        <v>0</v>
      </c>
      <c r="AI45" s="421">
        <v>0</v>
      </c>
      <c r="AJ45" s="421">
        <v>0</v>
      </c>
      <c r="AK45" s="421">
        <v>0</v>
      </c>
      <c r="AL45" s="421">
        <v>0</v>
      </c>
      <c r="AM45" s="421">
        <v>0</v>
      </c>
      <c r="AN45" s="421">
        <v>0</v>
      </c>
      <c r="AO45" s="421">
        <v>0</v>
      </c>
      <c r="AP45" s="421">
        <v>0</v>
      </c>
      <c r="AQ45" s="421">
        <v>0</v>
      </c>
      <c r="AR45" s="421">
        <v>0</v>
      </c>
      <c r="AS45" s="421">
        <v>0</v>
      </c>
      <c r="AT45" s="421">
        <v>0</v>
      </c>
      <c r="AU45" s="421">
        <v>0</v>
      </c>
      <c r="AV45" s="421">
        <v>0</v>
      </c>
      <c r="AW45" s="421">
        <v>0</v>
      </c>
      <c r="AX45" s="421">
        <v>0</v>
      </c>
      <c r="AY45" s="421">
        <v>0</v>
      </c>
      <c r="AZ45" s="421">
        <v>0</v>
      </c>
      <c r="BA45" s="421"/>
      <c r="BB45" s="421">
        <v>0</v>
      </c>
      <c r="BC45" s="421"/>
      <c r="BD45" s="421"/>
      <c r="BE45" s="421"/>
      <c r="BF45" s="421"/>
      <c r="BG45" s="421"/>
      <c r="BH45" s="421"/>
      <c r="BI45" s="421"/>
      <c r="BJ45" s="171"/>
    </row>
    <row r="46" spans="1:62">
      <c r="A46" s="173" t="s">
        <v>311</v>
      </c>
      <c r="B46" s="374">
        <v>878459.53</v>
      </c>
      <c r="C46" s="374"/>
      <c r="D46" s="374"/>
      <c r="E46" s="521">
        <v>654514.75790999993</v>
      </c>
      <c r="F46" s="420"/>
      <c r="G46" s="374">
        <v>0</v>
      </c>
      <c r="H46" s="374"/>
      <c r="I46" s="421"/>
      <c r="J46" s="421"/>
      <c r="K46" s="421"/>
      <c r="L46" s="421"/>
      <c r="M46" s="421"/>
      <c r="N46" s="374"/>
      <c r="O46" s="421">
        <v>0</v>
      </c>
      <c r="P46" s="421"/>
      <c r="Q46" s="421"/>
      <c r="R46" s="421"/>
      <c r="S46" s="421"/>
      <c r="T46" s="421"/>
      <c r="U46" s="421"/>
      <c r="V46" s="421"/>
      <c r="W46" s="421">
        <v>0</v>
      </c>
      <c r="X46" s="421"/>
      <c r="Y46" s="421"/>
      <c r="Z46" s="421"/>
      <c r="AA46" s="421">
        <v>0</v>
      </c>
      <c r="AB46" s="421"/>
      <c r="AC46" s="421"/>
      <c r="AD46" s="421"/>
      <c r="AE46" s="421"/>
      <c r="AF46" s="421"/>
      <c r="AG46" s="421"/>
      <c r="AH46" s="421"/>
      <c r="AI46" s="421"/>
      <c r="AJ46" s="421"/>
      <c r="AK46" s="421"/>
      <c r="AL46" s="421"/>
      <c r="AM46" s="421"/>
      <c r="AN46" s="421"/>
      <c r="AO46" s="421"/>
      <c r="AP46" s="421"/>
      <c r="AQ46" s="421"/>
      <c r="AR46" s="421"/>
      <c r="AS46" s="421"/>
      <c r="AT46" s="421"/>
      <c r="AU46" s="421"/>
      <c r="AV46" s="421"/>
      <c r="AW46" s="421"/>
      <c r="AX46" s="421">
        <v>0</v>
      </c>
      <c r="AY46" s="421"/>
      <c r="AZ46" s="421"/>
      <c r="BA46" s="421"/>
      <c r="BB46" s="421">
        <v>0</v>
      </c>
      <c r="BC46" s="421"/>
      <c r="BD46" s="421"/>
      <c r="BE46" s="421"/>
      <c r="BF46" s="421"/>
      <c r="BG46" s="421"/>
      <c r="BH46" s="421"/>
      <c r="BI46" s="421"/>
      <c r="BJ46" s="171"/>
    </row>
    <row r="47" spans="1:62" ht="15" customHeight="1">
      <c r="A47" s="173" t="s">
        <v>312</v>
      </c>
      <c r="B47" s="374">
        <v>124918.07</v>
      </c>
      <c r="C47" s="374"/>
      <c r="D47" s="374"/>
      <c r="E47" s="521">
        <v>8535.6479999999992</v>
      </c>
      <c r="F47" s="420"/>
      <c r="G47" s="374">
        <v>0</v>
      </c>
      <c r="H47" s="374"/>
      <c r="I47" s="421"/>
      <c r="J47" s="421"/>
      <c r="K47" s="421"/>
      <c r="L47" s="421"/>
      <c r="M47" s="421"/>
      <c r="N47" s="374"/>
      <c r="O47" s="421">
        <v>0</v>
      </c>
      <c r="P47" s="421"/>
      <c r="Q47" s="421"/>
      <c r="R47" s="421"/>
      <c r="S47" s="421"/>
      <c r="T47" s="421"/>
      <c r="U47" s="421"/>
      <c r="V47" s="421"/>
      <c r="W47" s="421">
        <v>0</v>
      </c>
      <c r="X47" s="421"/>
      <c r="Y47" s="421"/>
      <c r="Z47" s="421"/>
      <c r="AA47" s="421">
        <v>0</v>
      </c>
      <c r="AB47" s="421"/>
      <c r="AC47" s="421"/>
      <c r="AD47" s="421"/>
      <c r="AE47" s="421"/>
      <c r="AF47" s="421"/>
      <c r="AG47" s="421"/>
      <c r="AH47" s="421"/>
      <c r="AI47" s="421"/>
      <c r="AJ47" s="421"/>
      <c r="AK47" s="421"/>
      <c r="AL47" s="421"/>
      <c r="AM47" s="421"/>
      <c r="AN47" s="421"/>
      <c r="AO47" s="421"/>
      <c r="AP47" s="421"/>
      <c r="AQ47" s="421"/>
      <c r="AR47" s="421"/>
      <c r="AS47" s="421"/>
      <c r="AT47" s="421"/>
      <c r="AU47" s="421"/>
      <c r="AV47" s="421"/>
      <c r="AW47" s="421"/>
      <c r="AX47" s="421">
        <v>0</v>
      </c>
      <c r="AY47" s="421"/>
      <c r="AZ47" s="421"/>
      <c r="BA47" s="421"/>
      <c r="BB47" s="421">
        <v>0</v>
      </c>
      <c r="BC47" s="421"/>
      <c r="BD47" s="421"/>
      <c r="BE47" s="421"/>
      <c r="BF47" s="421"/>
      <c r="BG47" s="421"/>
      <c r="BH47" s="421"/>
      <c r="BI47" s="421"/>
      <c r="BJ47" s="171"/>
    </row>
    <row r="48" spans="1:62">
      <c r="A48" s="172" t="s">
        <v>313</v>
      </c>
      <c r="B48" s="374"/>
      <c r="C48" s="374"/>
      <c r="D48" s="374"/>
      <c r="E48" s="521">
        <v>5255989.3</v>
      </c>
      <c r="F48" s="420"/>
      <c r="G48" s="374">
        <v>0</v>
      </c>
      <c r="H48" s="374"/>
      <c r="I48" s="421"/>
      <c r="J48" s="421">
        <v>7694.0950899999998</v>
      </c>
      <c r="K48" s="421"/>
      <c r="L48" s="421">
        <v>35828.139000000003</v>
      </c>
      <c r="M48" s="421"/>
      <c r="N48" s="374"/>
      <c r="O48" s="421">
        <v>123440</v>
      </c>
      <c r="P48" s="421">
        <v>61792.273990000002</v>
      </c>
      <c r="Q48" s="421"/>
      <c r="R48" s="421">
        <v>265</v>
      </c>
      <c r="S48" s="421">
        <v>9929.525810000001</v>
      </c>
      <c r="T48" s="421">
        <v>1267.65886</v>
      </c>
      <c r="U48" s="421">
        <v>1358.4139</v>
      </c>
      <c r="V48" s="421"/>
      <c r="W48" s="421">
        <v>4366.5906100000002</v>
      </c>
      <c r="X48" s="421">
        <v>39075.57</v>
      </c>
      <c r="Y48" s="421"/>
      <c r="Z48" s="421"/>
      <c r="AA48" s="421">
        <v>0</v>
      </c>
      <c r="AB48" s="421">
        <v>5767.7906800000001</v>
      </c>
      <c r="AC48" s="421"/>
      <c r="AD48" s="421"/>
      <c r="AE48" s="421"/>
      <c r="AF48" s="421">
        <v>2513.694</v>
      </c>
      <c r="AG48" s="421"/>
      <c r="AH48" s="421"/>
      <c r="AI48" s="421"/>
      <c r="AJ48" s="421"/>
      <c r="AK48" s="421"/>
      <c r="AL48" s="421">
        <v>38815.724999999999</v>
      </c>
      <c r="AM48" s="421"/>
      <c r="AN48" s="421">
        <v>6462.1610199999996</v>
      </c>
      <c r="AO48" s="421"/>
      <c r="AP48" s="421"/>
      <c r="AQ48" s="421">
        <v>206</v>
      </c>
      <c r="AR48" s="421"/>
      <c r="AS48" s="421"/>
      <c r="AT48" s="421">
        <v>1261.723</v>
      </c>
      <c r="AU48" s="421"/>
      <c r="AV48" s="421"/>
      <c r="AW48" s="421">
        <v>238.13428999999999</v>
      </c>
      <c r="AX48" s="421"/>
      <c r="AY48" s="421">
        <v>166.58</v>
      </c>
      <c r="AZ48" s="421">
        <v>23.133990000000001</v>
      </c>
      <c r="BA48" s="421"/>
      <c r="BB48" s="421"/>
      <c r="BC48" s="421"/>
      <c r="BD48" s="421"/>
      <c r="BE48" s="421"/>
      <c r="BF48" s="421"/>
      <c r="BG48" s="421"/>
      <c r="BH48" s="421"/>
      <c r="BI48" s="421"/>
      <c r="BJ48" s="171"/>
    </row>
    <row r="49" spans="1:66" ht="15" customHeight="1">
      <c r="A49" s="170" t="s">
        <v>314</v>
      </c>
      <c r="B49" s="374"/>
      <c r="C49" s="374"/>
      <c r="D49" s="374"/>
      <c r="E49" s="521"/>
      <c r="F49" s="420"/>
      <c r="G49" s="374">
        <v>0</v>
      </c>
      <c r="H49" s="374"/>
      <c r="I49" s="421"/>
      <c r="J49" s="421"/>
      <c r="K49" s="421"/>
      <c r="L49" s="421"/>
      <c r="M49" s="421"/>
      <c r="N49" s="374"/>
      <c r="O49" s="421">
        <v>0</v>
      </c>
      <c r="P49" s="421"/>
      <c r="Q49" s="421"/>
      <c r="R49" s="421"/>
      <c r="S49" s="421"/>
      <c r="T49" s="421"/>
      <c r="U49" s="421"/>
      <c r="V49" s="421"/>
      <c r="W49" s="421">
        <v>0</v>
      </c>
      <c r="X49" s="421"/>
      <c r="Y49" s="421"/>
      <c r="Z49" s="421"/>
      <c r="AA49" s="421">
        <v>0</v>
      </c>
      <c r="AB49" s="421"/>
      <c r="AC49" s="421"/>
      <c r="AD49" s="421"/>
      <c r="AE49" s="421"/>
      <c r="AF49" s="421"/>
      <c r="AG49" s="421"/>
      <c r="AH49" s="421"/>
      <c r="AI49" s="421"/>
      <c r="AJ49" s="421"/>
      <c r="AK49" s="421">
        <v>1923.761</v>
      </c>
      <c r="AL49" s="421"/>
      <c r="AM49" s="421"/>
      <c r="AN49" s="421"/>
      <c r="AO49" s="421"/>
      <c r="AP49" s="421">
        <v>58.637</v>
      </c>
      <c r="AQ49" s="421">
        <v>8</v>
      </c>
      <c r="AR49" s="421"/>
      <c r="AS49" s="421"/>
      <c r="AT49" s="421"/>
      <c r="AU49" s="421"/>
      <c r="AV49" s="421"/>
      <c r="AW49" s="421"/>
      <c r="AX49" s="421"/>
      <c r="AY49" s="421"/>
      <c r="AZ49" s="421"/>
      <c r="BA49" s="421"/>
      <c r="BB49" s="421"/>
      <c r="BC49" s="421"/>
      <c r="BD49" s="421"/>
      <c r="BE49" s="421"/>
      <c r="BF49" s="421"/>
      <c r="BG49" s="421"/>
      <c r="BH49" s="421"/>
      <c r="BI49" s="421"/>
      <c r="BJ49" s="171"/>
    </row>
    <row r="50" spans="1:66" ht="15">
      <c r="A50" s="170" t="s">
        <v>315</v>
      </c>
      <c r="B50" s="427">
        <v>1217156.32</v>
      </c>
      <c r="C50" s="427">
        <v>239111.61</v>
      </c>
      <c r="D50" s="427">
        <v>525815</v>
      </c>
      <c r="E50" s="522">
        <v>855085.4996528998</v>
      </c>
      <c r="F50" s="423">
        <v>857933.05753727257</v>
      </c>
      <c r="G50" s="427">
        <v>1378281.66</v>
      </c>
      <c r="H50" s="427">
        <v>453077.94348000002</v>
      </c>
      <c r="I50" s="424">
        <v>25573</v>
      </c>
      <c r="J50" s="424">
        <v>25746.631889999997</v>
      </c>
      <c r="K50" s="424">
        <v>111035.48569</v>
      </c>
      <c r="L50" s="424">
        <v>74312.124102090922</v>
      </c>
      <c r="M50" s="424">
        <v>103499.07259843568</v>
      </c>
      <c r="N50" s="427">
        <v>72832.782489000005</v>
      </c>
      <c r="O50" s="424">
        <v>80599</v>
      </c>
      <c r="P50" s="424">
        <v>50537.597279999994</v>
      </c>
      <c r="Q50" s="424">
        <v>23029.19</v>
      </c>
      <c r="R50" s="424">
        <v>58646.298920909088</v>
      </c>
      <c r="S50" s="421">
        <v>102323.43979454548</v>
      </c>
      <c r="T50" s="424">
        <v>18352.245130563642</v>
      </c>
      <c r="U50" s="424">
        <v>46382.437147272729</v>
      </c>
      <c r="V50" s="424">
        <v>10887.859</v>
      </c>
      <c r="W50" s="424">
        <v>48420.609669999998</v>
      </c>
      <c r="X50" s="424">
        <v>107309.62252996693</v>
      </c>
      <c r="Y50" s="424">
        <v>423570.13272221078</v>
      </c>
      <c r="Z50" s="424">
        <v>40750.08470454545</v>
      </c>
      <c r="AA50" s="424">
        <v>145401.40668999997</v>
      </c>
      <c r="AB50" s="424">
        <v>47912.828243636366</v>
      </c>
      <c r="AC50" s="424">
        <v>169053.19348999998</v>
      </c>
      <c r="AD50" s="424">
        <v>16719.584900000002</v>
      </c>
      <c r="AE50" s="424">
        <v>31941</v>
      </c>
      <c r="AF50" s="424">
        <v>54860.870620000002</v>
      </c>
      <c r="AG50" s="424">
        <v>122990.65</v>
      </c>
      <c r="AH50" s="424">
        <v>2235823.8524881816</v>
      </c>
      <c r="AI50" s="424">
        <v>8852.4179999999997</v>
      </c>
      <c r="AJ50" s="424">
        <v>29025.97</v>
      </c>
      <c r="AK50" s="424">
        <v>105939.39090566389</v>
      </c>
      <c r="AL50" s="424">
        <v>313893.02416671987</v>
      </c>
      <c r="AM50" s="424">
        <v>11626.949416000001</v>
      </c>
      <c r="AN50" s="424">
        <v>13042.83936</v>
      </c>
      <c r="AO50" s="424">
        <v>5278.7455000000009</v>
      </c>
      <c r="AP50" s="424">
        <v>15191.424299999999</v>
      </c>
      <c r="AQ50" s="424">
        <v>912</v>
      </c>
      <c r="AR50" s="424">
        <v>15552.392249999999</v>
      </c>
      <c r="AS50" s="424">
        <v>8479.3785199999984</v>
      </c>
      <c r="AT50" s="424">
        <v>1559.4705800000002</v>
      </c>
      <c r="AU50" s="424">
        <v>254.61</v>
      </c>
      <c r="AV50" s="424">
        <v>5214.2686200000007</v>
      </c>
      <c r="AW50" s="424">
        <v>4547.8614699999998</v>
      </c>
      <c r="AX50" s="424">
        <v>2434.2565300000001</v>
      </c>
      <c r="AY50" s="424">
        <v>1648.1</v>
      </c>
      <c r="AZ50" s="424">
        <v>1053.9059400000001</v>
      </c>
      <c r="BA50" s="424"/>
      <c r="BB50" s="424">
        <v>2014.56</v>
      </c>
      <c r="BC50" s="424"/>
      <c r="BD50" s="424"/>
      <c r="BE50" s="424"/>
      <c r="BF50" s="424"/>
      <c r="BG50" s="424"/>
      <c r="BH50" s="424"/>
      <c r="BI50" s="424"/>
      <c r="BJ50" s="171"/>
    </row>
    <row r="51" spans="1:66" ht="15" customHeight="1">
      <c r="A51" s="172" t="s">
        <v>316</v>
      </c>
      <c r="B51" s="374">
        <v>44266.829999999776</v>
      </c>
      <c r="C51" s="374">
        <v>8069.55</v>
      </c>
      <c r="D51" s="374">
        <v>162030</v>
      </c>
      <c r="E51" s="521">
        <v>14937.26575</v>
      </c>
      <c r="F51" s="420">
        <v>6672.5763999999981</v>
      </c>
      <c r="G51" s="374">
        <v>5208.0200000000004</v>
      </c>
      <c r="H51" s="374">
        <v>1418.7129199999999</v>
      </c>
      <c r="I51" s="421">
        <v>2309</v>
      </c>
      <c r="J51" s="421">
        <v>105.10545999999999</v>
      </c>
      <c r="K51" s="421">
        <v>258.60039</v>
      </c>
      <c r="L51" s="421">
        <v>706.904</v>
      </c>
      <c r="M51" s="421">
        <v>0</v>
      </c>
      <c r="N51" s="374">
        <v>443.98632000000003</v>
      </c>
      <c r="O51" s="421">
        <v>3110</v>
      </c>
      <c r="P51" s="421">
        <v>1043.56269</v>
      </c>
      <c r="Q51" s="421">
        <v>1146.68</v>
      </c>
      <c r="R51" s="421">
        <v>8.1163500000000006</v>
      </c>
      <c r="S51" s="421">
        <v>415.21992</v>
      </c>
      <c r="T51" s="421">
        <v>578.47067000000004</v>
      </c>
      <c r="U51" s="421">
        <v>1083.0338000000002</v>
      </c>
      <c r="V51" s="421">
        <v>3963.74</v>
      </c>
      <c r="W51" s="421">
        <v>680.22655000000009</v>
      </c>
      <c r="X51" s="421">
        <v>2517.6738799999998</v>
      </c>
      <c r="Y51" s="421">
        <v>25793.805639999984</v>
      </c>
      <c r="Z51" s="421">
        <v>426.72260999999997</v>
      </c>
      <c r="AA51" s="421">
        <v>639.57938999999999</v>
      </c>
      <c r="AB51" s="421">
        <v>17747.92856</v>
      </c>
      <c r="AC51" s="421">
        <v>983.24447999999995</v>
      </c>
      <c r="AD51" s="421">
        <v>317.33</v>
      </c>
      <c r="AE51" s="421">
        <v>10279</v>
      </c>
      <c r="AF51" s="421">
        <v>3683.056</v>
      </c>
      <c r="AG51" s="421">
        <v>234.5</v>
      </c>
      <c r="AH51" s="421">
        <v>63998.651340000004</v>
      </c>
      <c r="AI51" s="421">
        <v>94.626000000000005</v>
      </c>
      <c r="AJ51" s="421">
        <v>816.62</v>
      </c>
      <c r="AK51" s="421"/>
      <c r="AL51" s="421">
        <v>1960.8540699999999</v>
      </c>
      <c r="AM51" s="421">
        <v>309.10599999999999</v>
      </c>
      <c r="AN51" s="421">
        <v>1022.4210899999999</v>
      </c>
      <c r="AO51" s="421">
        <v>80</v>
      </c>
      <c r="AP51" s="421">
        <v>339.01158000000004</v>
      </c>
      <c r="AQ51" s="421">
        <v>114</v>
      </c>
      <c r="AR51" s="421">
        <v>254.03492</v>
      </c>
      <c r="AS51" s="421">
        <v>83.822389999999999</v>
      </c>
      <c r="AT51" s="421">
        <v>62.614789999999999</v>
      </c>
      <c r="AU51" s="421">
        <v>29.03</v>
      </c>
      <c r="AV51" s="421">
        <v>957.91399999999999</v>
      </c>
      <c r="AW51" s="421"/>
      <c r="AX51" s="421">
        <v>510.31464999999997</v>
      </c>
      <c r="AY51" s="421">
        <v>161.56</v>
      </c>
      <c r="AZ51" s="421">
        <v>2.25</v>
      </c>
      <c r="BA51" s="421"/>
      <c r="BB51" s="421">
        <v>421.49</v>
      </c>
      <c r="BC51" s="421"/>
      <c r="BD51" s="421"/>
      <c r="BE51" s="421"/>
      <c r="BF51" s="421"/>
      <c r="BG51" s="421"/>
      <c r="BH51" s="421"/>
      <c r="BI51" s="421"/>
      <c r="BJ51" s="171"/>
    </row>
    <row r="52" spans="1:66">
      <c r="A52" s="172" t="s">
        <v>317</v>
      </c>
      <c r="B52" s="374">
        <v>302036.58</v>
      </c>
      <c r="C52" s="374">
        <v>20814.45</v>
      </c>
      <c r="D52" s="374">
        <v>12987</v>
      </c>
      <c r="E52" s="521"/>
      <c r="F52" s="420">
        <v>420589.16388999997</v>
      </c>
      <c r="G52" s="374">
        <v>8707.51</v>
      </c>
      <c r="H52" s="374">
        <v>46933.66</v>
      </c>
      <c r="I52" s="421">
        <v>445</v>
      </c>
      <c r="J52" s="421">
        <v>734.678</v>
      </c>
      <c r="K52" s="421">
        <v>8878.3940000000002</v>
      </c>
      <c r="L52" s="421">
        <v>1257.5999999999999</v>
      </c>
      <c r="M52" s="421">
        <v>1061.96234</v>
      </c>
      <c r="N52" s="374">
        <v>1081.25</v>
      </c>
      <c r="O52" s="421">
        <v>1134</v>
      </c>
      <c r="P52" s="421">
        <v>515.84400000000005</v>
      </c>
      <c r="Q52" s="421"/>
      <c r="R52" s="421">
        <v>804.35</v>
      </c>
      <c r="S52" s="421"/>
      <c r="T52" s="421">
        <v>387.59377000000001</v>
      </c>
      <c r="U52" s="421"/>
      <c r="V52" s="421"/>
      <c r="W52" s="421">
        <v>0</v>
      </c>
      <c r="X52" s="421">
        <v>429.16500000000002</v>
      </c>
      <c r="Y52" s="421">
        <v>8725.875</v>
      </c>
      <c r="Z52" s="421">
        <v>465.08903999999995</v>
      </c>
      <c r="AA52" s="421">
        <v>9029.8723100000007</v>
      </c>
      <c r="AB52" s="421"/>
      <c r="AC52" s="421">
        <v>2704.6383300000002</v>
      </c>
      <c r="AD52" s="421">
        <v>994.50400000000002</v>
      </c>
      <c r="AE52" s="421">
        <v>411</v>
      </c>
      <c r="AF52" s="421">
        <v>1724.1</v>
      </c>
      <c r="AG52" s="421">
        <v>2246.09</v>
      </c>
      <c r="AH52" s="421">
        <v>914221.19200000004</v>
      </c>
      <c r="AI52" s="421">
        <v>41</v>
      </c>
      <c r="AJ52" s="421">
        <v>473.48</v>
      </c>
      <c r="AK52" s="421">
        <v>1191.961</v>
      </c>
      <c r="AL52" s="421">
        <v>55100.805059999999</v>
      </c>
      <c r="AM52" s="421"/>
      <c r="AN52" s="421">
        <v>208.77500000000001</v>
      </c>
      <c r="AO52" s="421"/>
      <c r="AP52" s="421"/>
      <c r="AQ52" s="421"/>
      <c r="AR52" s="421"/>
      <c r="AS52" s="421"/>
      <c r="AT52" s="421"/>
      <c r="AU52" s="421"/>
      <c r="AV52" s="421"/>
      <c r="AW52" s="421"/>
      <c r="AX52" s="421">
        <v>0</v>
      </c>
      <c r="AY52" s="421"/>
      <c r="AZ52" s="421"/>
      <c r="BA52" s="421"/>
      <c r="BB52" s="421">
        <v>0</v>
      </c>
      <c r="BC52" s="421"/>
      <c r="BD52" s="421"/>
      <c r="BE52" s="421"/>
      <c r="BF52" s="421"/>
      <c r="BG52" s="421"/>
      <c r="BH52" s="421"/>
      <c r="BI52" s="421"/>
      <c r="BJ52" s="171"/>
    </row>
    <row r="53" spans="1:66" ht="15" customHeight="1">
      <c r="A53" s="172" t="s">
        <v>318</v>
      </c>
      <c r="B53" s="374">
        <v>0</v>
      </c>
      <c r="C53" s="374">
        <v>0</v>
      </c>
      <c r="D53" s="374">
        <v>266</v>
      </c>
      <c r="E53" s="521"/>
      <c r="F53" s="420">
        <v>7624.4614999999985</v>
      </c>
      <c r="G53" s="374">
        <v>0</v>
      </c>
      <c r="H53" s="374"/>
      <c r="I53" s="421">
        <v>1764</v>
      </c>
      <c r="J53" s="421">
        <v>0</v>
      </c>
      <c r="K53" s="421">
        <v>12.428000000000001</v>
      </c>
      <c r="L53" s="421">
        <v>0</v>
      </c>
      <c r="M53" s="421">
        <v>0</v>
      </c>
      <c r="N53" s="374">
        <v>39.472000000000001</v>
      </c>
      <c r="O53" s="421">
        <v>150</v>
      </c>
      <c r="P53" s="421">
        <v>2.004</v>
      </c>
      <c r="Q53" s="421">
        <v>149.94999999999999</v>
      </c>
      <c r="R53" s="421">
        <v>0</v>
      </c>
      <c r="S53" s="421">
        <v>0</v>
      </c>
      <c r="T53" s="421"/>
      <c r="U53" s="421">
        <v>101.24985000000001</v>
      </c>
      <c r="V53" s="421">
        <v>22.01</v>
      </c>
      <c r="W53" s="421">
        <v>0</v>
      </c>
      <c r="X53" s="421">
        <v>453.91399999999999</v>
      </c>
      <c r="Y53" s="421">
        <v>7787.9160000000002</v>
      </c>
      <c r="Z53" s="421"/>
      <c r="AA53" s="421">
        <v>1356.79582</v>
      </c>
      <c r="AB53" s="421"/>
      <c r="AC53" s="421"/>
      <c r="AD53" s="421"/>
      <c r="AE53" s="421">
        <v>20</v>
      </c>
      <c r="AF53" s="421">
        <v>5867.4140799999996</v>
      </c>
      <c r="AG53" s="421">
        <v>0</v>
      </c>
      <c r="AH53" s="421">
        <v>113.69265</v>
      </c>
      <c r="AI53" s="421"/>
      <c r="AJ53" s="421">
        <v>161.58000000000001</v>
      </c>
      <c r="AK53" s="421"/>
      <c r="AL53" s="421"/>
      <c r="AM53" s="421">
        <v>1234.489</v>
      </c>
      <c r="AN53" s="421">
        <v>89.69</v>
      </c>
      <c r="AO53" s="421">
        <v>8.4</v>
      </c>
      <c r="AP53" s="421">
        <v>69.835999999999999</v>
      </c>
      <c r="AQ53" s="421">
        <v>148</v>
      </c>
      <c r="AR53" s="421">
        <v>217.13399999999999</v>
      </c>
      <c r="AS53" s="421"/>
      <c r="AT53" s="421">
        <v>0</v>
      </c>
      <c r="AU53" s="421"/>
      <c r="AV53" s="421">
        <v>0</v>
      </c>
      <c r="AW53" s="421"/>
      <c r="AX53" s="421">
        <v>0</v>
      </c>
      <c r="AY53" s="421">
        <v>0</v>
      </c>
      <c r="AZ53" s="421">
        <v>0</v>
      </c>
      <c r="BA53" s="421"/>
      <c r="BB53" s="421">
        <v>40.61</v>
      </c>
      <c r="BC53" s="421"/>
      <c r="BD53" s="421"/>
      <c r="BE53" s="421"/>
      <c r="BF53" s="421"/>
      <c r="BG53" s="421"/>
      <c r="BH53" s="421"/>
      <c r="BI53" s="421"/>
      <c r="BJ53" s="171"/>
    </row>
    <row r="54" spans="1:66">
      <c r="A54" s="172" t="s">
        <v>319</v>
      </c>
      <c r="B54" s="374">
        <v>10482.77</v>
      </c>
      <c r="C54" s="374"/>
      <c r="D54" s="374">
        <v>1760</v>
      </c>
      <c r="E54" s="521">
        <v>0</v>
      </c>
      <c r="F54" s="420">
        <v>42967.434999999998</v>
      </c>
      <c r="G54" s="374">
        <v>95769.41</v>
      </c>
      <c r="H54" s="374">
        <v>498.40300000000002</v>
      </c>
      <c r="I54" s="421"/>
      <c r="J54" s="421"/>
      <c r="K54" s="421"/>
      <c r="L54" s="421"/>
      <c r="M54" s="421">
        <v>0</v>
      </c>
      <c r="N54" s="374"/>
      <c r="O54" s="421">
        <v>0</v>
      </c>
      <c r="P54" s="421"/>
      <c r="Q54" s="421"/>
      <c r="R54" s="421">
        <v>58.441300000000005</v>
      </c>
      <c r="S54" s="421"/>
      <c r="T54" s="421"/>
      <c r="U54" s="421"/>
      <c r="V54" s="421"/>
      <c r="W54" s="421">
        <v>0</v>
      </c>
      <c r="X54" s="421">
        <v>43.222999999999999</v>
      </c>
      <c r="Y54" s="421"/>
      <c r="Z54" s="421"/>
      <c r="AA54" s="421">
        <v>0</v>
      </c>
      <c r="AB54" s="421"/>
      <c r="AC54" s="421"/>
      <c r="AD54" s="421"/>
      <c r="AE54" s="421"/>
      <c r="AF54" s="421">
        <v>3791.1598300000001</v>
      </c>
      <c r="AG54" s="421"/>
      <c r="AH54" s="421">
        <v>13151.47183</v>
      </c>
      <c r="AI54" s="421"/>
      <c r="AJ54" s="421"/>
      <c r="AK54" s="421"/>
      <c r="AL54" s="421">
        <v>6885.0749999999998</v>
      </c>
      <c r="AM54" s="421"/>
      <c r="AN54" s="421"/>
      <c r="AO54" s="421"/>
      <c r="AP54" s="421"/>
      <c r="AQ54" s="421"/>
      <c r="AR54" s="421"/>
      <c r="AS54" s="421"/>
      <c r="AT54" s="421">
        <v>0</v>
      </c>
      <c r="AU54" s="421"/>
      <c r="AV54" s="421"/>
      <c r="AW54" s="421"/>
      <c r="AX54" s="421">
        <v>0</v>
      </c>
      <c r="AY54" s="421"/>
      <c r="AZ54" s="421"/>
      <c r="BA54" s="421"/>
      <c r="BB54" s="421">
        <v>0</v>
      </c>
      <c r="BC54" s="421"/>
      <c r="BD54" s="421"/>
      <c r="BE54" s="421"/>
      <c r="BF54" s="421"/>
      <c r="BG54" s="421"/>
      <c r="BH54" s="421"/>
      <c r="BI54" s="421"/>
      <c r="BJ54" s="171"/>
      <c r="BM54" s="94"/>
      <c r="BN54" s="94"/>
    </row>
    <row r="55" spans="1:66" ht="15" customHeight="1">
      <c r="A55" s="172" t="s">
        <v>320</v>
      </c>
      <c r="B55" s="374"/>
      <c r="C55" s="374"/>
      <c r="D55" s="374">
        <v>0</v>
      </c>
      <c r="E55" s="522"/>
      <c r="F55" s="423"/>
      <c r="G55" s="374">
        <v>0</v>
      </c>
      <c r="H55" s="374"/>
      <c r="I55" s="424"/>
      <c r="J55" s="424"/>
      <c r="K55" s="424"/>
      <c r="L55" s="424">
        <v>0</v>
      </c>
      <c r="M55" s="424">
        <v>0</v>
      </c>
      <c r="N55" s="374"/>
      <c r="O55" s="424">
        <v>0</v>
      </c>
      <c r="P55" s="424"/>
      <c r="Q55" s="424"/>
      <c r="R55" s="424">
        <v>354.25</v>
      </c>
      <c r="S55" s="421"/>
      <c r="T55" s="424"/>
      <c r="U55" s="424"/>
      <c r="V55" s="424"/>
      <c r="W55" s="424">
        <v>0</v>
      </c>
      <c r="X55" s="424"/>
      <c r="Y55" s="424"/>
      <c r="Z55" s="424"/>
      <c r="AA55" s="424"/>
      <c r="AB55" s="424"/>
      <c r="AC55" s="424"/>
      <c r="AD55" s="424">
        <v>250</v>
      </c>
      <c r="AE55" s="424">
        <v>31</v>
      </c>
      <c r="AF55" s="424"/>
      <c r="AG55" s="424"/>
      <c r="AH55" s="424">
        <v>555.80799999999999</v>
      </c>
      <c r="AI55" s="424"/>
      <c r="AJ55" s="424">
        <v>328.76</v>
      </c>
      <c r="AK55" s="424"/>
      <c r="AL55" s="424"/>
      <c r="AM55" s="424"/>
      <c r="AN55" s="424"/>
      <c r="AO55" s="424"/>
      <c r="AP55" s="424"/>
      <c r="AQ55" s="424"/>
      <c r="AR55" s="424"/>
      <c r="AS55" s="424"/>
      <c r="AT55" s="424">
        <v>0</v>
      </c>
      <c r="AU55" s="424"/>
      <c r="AV55" s="424"/>
      <c r="AW55" s="424"/>
      <c r="AX55" s="424"/>
      <c r="AY55" s="424"/>
      <c r="AZ55" s="424"/>
      <c r="BA55" s="424"/>
      <c r="BB55" s="424"/>
      <c r="BC55" s="424"/>
      <c r="BD55" s="424"/>
      <c r="BE55" s="424"/>
      <c r="BF55" s="424"/>
      <c r="BG55" s="424"/>
      <c r="BH55" s="424"/>
      <c r="BI55" s="424"/>
      <c r="BJ55" s="171"/>
      <c r="BM55" s="94"/>
    </row>
    <row r="56" spans="1:66">
      <c r="A56" s="172" t="s">
        <v>321</v>
      </c>
      <c r="B56" s="374">
        <v>83354.67</v>
      </c>
      <c r="C56" s="374">
        <v>30023.119999999999</v>
      </c>
      <c r="D56" s="374">
        <v>37663</v>
      </c>
      <c r="E56" s="521">
        <v>90728.833242899986</v>
      </c>
      <c r="F56" s="420">
        <v>36487.542721818165</v>
      </c>
      <c r="G56" s="374">
        <v>47238.15</v>
      </c>
      <c r="H56" s="374"/>
      <c r="I56" s="421">
        <v>1045</v>
      </c>
      <c r="J56" s="421">
        <v>337.8279</v>
      </c>
      <c r="K56" s="421">
        <v>7191.79313</v>
      </c>
      <c r="L56" s="421">
        <v>4091.6948272727259</v>
      </c>
      <c r="M56" s="421">
        <v>11461.075814509191</v>
      </c>
      <c r="N56" s="374">
        <v>4818.5286990000004</v>
      </c>
      <c r="O56" s="421">
        <v>0</v>
      </c>
      <c r="P56" s="421">
        <v>0</v>
      </c>
      <c r="Q56" s="421">
        <v>2289.19</v>
      </c>
      <c r="R56" s="421">
        <v>3219.5758927272732</v>
      </c>
      <c r="S56" s="421">
        <v>15302.520353636366</v>
      </c>
      <c r="T56" s="421">
        <v>896.3300463636366</v>
      </c>
      <c r="U56" s="421">
        <v>1301.3714618181821</v>
      </c>
      <c r="V56" s="421">
        <v>39.92</v>
      </c>
      <c r="W56" s="421">
        <v>4542.46</v>
      </c>
      <c r="X56" s="421">
        <v>6661.81</v>
      </c>
      <c r="Y56" s="421">
        <v>36823.193552210832</v>
      </c>
      <c r="Z56" s="421">
        <v>1613.5688136363638</v>
      </c>
      <c r="AA56" s="421">
        <v>6292.6760000000004</v>
      </c>
      <c r="AB56" s="421">
        <v>3388.4981509090921</v>
      </c>
      <c r="AC56" s="421">
        <v>13261.04336</v>
      </c>
      <c r="AD56" s="421"/>
      <c r="AE56" s="421">
        <v>2812</v>
      </c>
      <c r="AF56" s="421">
        <v>0</v>
      </c>
      <c r="AG56" s="421">
        <v>10301.620000000001</v>
      </c>
      <c r="AH56" s="421">
        <v>85666.058254545482</v>
      </c>
      <c r="AI56" s="421">
        <v>591.79499999999996</v>
      </c>
      <c r="AJ56" s="421">
        <v>2329.34</v>
      </c>
      <c r="AK56" s="421">
        <v>3423.3970901265784</v>
      </c>
      <c r="AL56" s="421">
        <v>9528.7621066799602</v>
      </c>
      <c r="AM56" s="421">
        <v>186.7</v>
      </c>
      <c r="AN56" s="421"/>
      <c r="AO56" s="421"/>
      <c r="AP56" s="421"/>
      <c r="AQ56" s="421"/>
      <c r="AR56" s="421"/>
      <c r="AS56" s="421"/>
      <c r="AT56" s="421"/>
      <c r="AU56" s="421"/>
      <c r="AV56" s="421"/>
      <c r="AW56" s="421"/>
      <c r="AX56" s="421">
        <v>0</v>
      </c>
      <c r="AY56" s="421"/>
      <c r="AZ56" s="421"/>
      <c r="BA56" s="421"/>
      <c r="BB56" s="421">
        <v>0</v>
      </c>
      <c r="BC56" s="421"/>
      <c r="BD56" s="421"/>
      <c r="BE56" s="421"/>
      <c r="BF56" s="421"/>
      <c r="BG56" s="421"/>
      <c r="BH56" s="421"/>
      <c r="BI56" s="421"/>
      <c r="BJ56" s="171"/>
      <c r="BM56" s="94"/>
    </row>
    <row r="57" spans="1:66" ht="15" customHeight="1">
      <c r="A57" s="172" t="s">
        <v>322</v>
      </c>
      <c r="B57" s="374">
        <v>87639.58</v>
      </c>
      <c r="C57" s="374">
        <v>6067.13</v>
      </c>
      <c r="D57" s="374">
        <v>39503</v>
      </c>
      <c r="E57" s="521">
        <v>0</v>
      </c>
      <c r="F57" s="420"/>
      <c r="G57" s="374">
        <v>9469.49</v>
      </c>
      <c r="H57" s="374">
        <v>24607.930520000002</v>
      </c>
      <c r="I57" s="421">
        <v>392</v>
      </c>
      <c r="J57" s="421">
        <v>1693.4871599999999</v>
      </c>
      <c r="K57" s="421">
        <v>6687.1509999999998</v>
      </c>
      <c r="L57" s="421">
        <v>1558.856</v>
      </c>
      <c r="M57" s="421">
        <v>1840.48397</v>
      </c>
      <c r="N57" s="374">
        <v>2073.5839999999998</v>
      </c>
      <c r="O57" s="421">
        <v>1804</v>
      </c>
      <c r="P57" s="421">
        <v>1125.15283</v>
      </c>
      <c r="Q57" s="421">
        <v>1358.67</v>
      </c>
      <c r="R57" s="421">
        <v>1167.8589999999999</v>
      </c>
      <c r="S57" s="421"/>
      <c r="T57" s="421"/>
      <c r="U57" s="421">
        <v>735.07799999999997</v>
      </c>
      <c r="V57" s="421">
        <v>925.21</v>
      </c>
      <c r="W57" s="421">
        <v>2427.75</v>
      </c>
      <c r="X57" s="421">
        <v>4498.1170000000002</v>
      </c>
      <c r="Y57" s="421">
        <v>16296.475</v>
      </c>
      <c r="Z57" s="421">
        <v>867.28300000000002</v>
      </c>
      <c r="AA57" s="421">
        <v>5267.4684999999999</v>
      </c>
      <c r="AB57" s="421">
        <v>1144.0856299999998</v>
      </c>
      <c r="AC57" s="421">
        <v>5210.4556700000003</v>
      </c>
      <c r="AD57" s="421">
        <v>338.86799999999999</v>
      </c>
      <c r="AE57" s="421">
        <v>873</v>
      </c>
      <c r="AF57" s="421">
        <v>353.64499999999998</v>
      </c>
      <c r="AG57" s="421">
        <v>2106.31</v>
      </c>
      <c r="AH57" s="421">
        <v>173607.08900000001</v>
      </c>
      <c r="AI57" s="421">
        <v>247.874</v>
      </c>
      <c r="AJ57" s="421">
        <v>1537.78</v>
      </c>
      <c r="AK57" s="421">
        <v>3749.6239999999998</v>
      </c>
      <c r="AL57" s="421">
        <v>19679.291269999998</v>
      </c>
      <c r="AM57" s="421">
        <v>805.59699999999998</v>
      </c>
      <c r="AN57" s="421">
        <v>540.43600000000004</v>
      </c>
      <c r="AO57" s="421">
        <v>314.524</v>
      </c>
      <c r="AP57" s="421"/>
      <c r="AQ57" s="421"/>
      <c r="AR57" s="421">
        <v>191.99600000000001</v>
      </c>
      <c r="AS57" s="421"/>
      <c r="AT57" s="421"/>
      <c r="AU57" s="421"/>
      <c r="AV57" s="421">
        <v>185.31648999999999</v>
      </c>
      <c r="AW57" s="421">
        <v>244.33617000000001</v>
      </c>
      <c r="AX57" s="421">
        <v>0</v>
      </c>
      <c r="AY57" s="421"/>
      <c r="AZ57" s="421"/>
      <c r="BA57" s="421"/>
      <c r="BB57" s="421">
        <v>0</v>
      </c>
      <c r="BC57" s="421"/>
      <c r="BD57" s="421"/>
      <c r="BE57" s="421"/>
      <c r="BF57" s="421"/>
      <c r="BG57" s="421"/>
      <c r="BH57" s="421"/>
      <c r="BI57" s="421"/>
      <c r="BJ57" s="171"/>
      <c r="BM57" s="94"/>
    </row>
    <row r="58" spans="1:66">
      <c r="A58" s="172" t="s">
        <v>323</v>
      </c>
      <c r="B58" s="374">
        <v>26455.73</v>
      </c>
      <c r="C58" s="374">
        <v>0</v>
      </c>
      <c r="D58" s="374">
        <v>5906</v>
      </c>
      <c r="E58" s="522">
        <v>8649.4700900000043</v>
      </c>
      <c r="F58" s="423">
        <v>5641.3722100000023</v>
      </c>
      <c r="G58" s="374">
        <v>0</v>
      </c>
      <c r="H58" s="374"/>
      <c r="I58" s="424"/>
      <c r="J58" s="424">
        <v>3.722</v>
      </c>
      <c r="K58" s="424">
        <v>32.5</v>
      </c>
      <c r="L58" s="424"/>
      <c r="M58" s="424">
        <v>0</v>
      </c>
      <c r="N58" s="374"/>
      <c r="O58" s="424">
        <v>0</v>
      </c>
      <c r="P58" s="424"/>
      <c r="Q58" s="424"/>
      <c r="R58" s="424"/>
      <c r="S58" s="421"/>
      <c r="T58" s="424">
        <v>0</v>
      </c>
      <c r="U58" s="424"/>
      <c r="V58" s="424"/>
      <c r="W58" s="424">
        <v>0</v>
      </c>
      <c r="X58" s="424"/>
      <c r="Y58" s="424"/>
      <c r="Z58" s="424">
        <v>106.94678</v>
      </c>
      <c r="AA58" s="424">
        <v>0</v>
      </c>
      <c r="AB58" s="424"/>
      <c r="AC58" s="424"/>
      <c r="AD58" s="424"/>
      <c r="AE58" s="424"/>
      <c r="AF58" s="424">
        <v>0</v>
      </c>
      <c r="AG58" s="424"/>
      <c r="AH58" s="424">
        <v>3862.4679999999998</v>
      </c>
      <c r="AI58" s="424"/>
      <c r="AJ58" s="424"/>
      <c r="AK58" s="424"/>
      <c r="AL58" s="424"/>
      <c r="AM58" s="424"/>
      <c r="AN58" s="424"/>
      <c r="AO58" s="424"/>
      <c r="AP58" s="424"/>
      <c r="AQ58" s="424"/>
      <c r="AR58" s="424"/>
      <c r="AS58" s="424"/>
      <c r="AT58" s="424"/>
      <c r="AU58" s="424"/>
      <c r="AV58" s="424"/>
      <c r="AW58" s="424"/>
      <c r="AX58" s="424">
        <v>0</v>
      </c>
      <c r="AY58" s="424"/>
      <c r="AZ58" s="424"/>
      <c r="BA58" s="424"/>
      <c r="BB58" s="424">
        <v>0</v>
      </c>
      <c r="BC58" s="424"/>
      <c r="BD58" s="424"/>
      <c r="BE58" s="424"/>
      <c r="BF58" s="424"/>
      <c r="BG58" s="424"/>
      <c r="BH58" s="424"/>
      <c r="BI58" s="424"/>
      <c r="BJ58" s="171"/>
      <c r="BM58" s="94"/>
      <c r="BN58" s="94"/>
    </row>
    <row r="59" spans="1:66" ht="15" customHeight="1">
      <c r="A59" s="172" t="s">
        <v>324</v>
      </c>
      <c r="B59" s="374">
        <v>250064</v>
      </c>
      <c r="C59" s="374">
        <v>90069.36</v>
      </c>
      <c r="D59" s="374">
        <v>112988</v>
      </c>
      <c r="E59" s="521">
        <v>0</v>
      </c>
      <c r="F59" s="420">
        <v>111838.45152545448</v>
      </c>
      <c r="G59" s="374">
        <v>6986.97</v>
      </c>
      <c r="H59" s="374"/>
      <c r="I59" s="421">
        <v>3450</v>
      </c>
      <c r="J59" s="421"/>
      <c r="K59" s="421">
        <v>21469.623380000001</v>
      </c>
      <c r="L59" s="421">
        <v>12275.084481818178</v>
      </c>
      <c r="M59" s="421">
        <v>34383.227443527576</v>
      </c>
      <c r="N59" s="374">
        <v>14455.5861</v>
      </c>
      <c r="O59" s="421">
        <v>0</v>
      </c>
      <c r="P59" s="421">
        <v>0</v>
      </c>
      <c r="Q59" s="421">
        <v>6847.57</v>
      </c>
      <c r="R59" s="421">
        <v>8999.9999481818177</v>
      </c>
      <c r="S59" s="421">
        <v>1260.6579509091098</v>
      </c>
      <c r="T59" s="421">
        <v>2688.9901530000025</v>
      </c>
      <c r="U59" s="421">
        <v>4036.9477254545463</v>
      </c>
      <c r="V59" s="421"/>
      <c r="W59" s="421">
        <v>13627.39</v>
      </c>
      <c r="X59" s="421">
        <v>19485.452309966928</v>
      </c>
      <c r="Y59" s="421">
        <v>0</v>
      </c>
      <c r="Z59" s="421">
        <v>4840.7064409090908</v>
      </c>
      <c r="AA59" s="421">
        <v>13464.14906</v>
      </c>
      <c r="AB59" s="421">
        <v>10165.494452727275</v>
      </c>
      <c r="AC59" s="421">
        <v>39783.130079999995</v>
      </c>
      <c r="AD59" s="421"/>
      <c r="AE59" s="421">
        <v>8438</v>
      </c>
      <c r="AF59" s="421">
        <v>801.38297</v>
      </c>
      <c r="AG59" s="421">
        <v>30904.87</v>
      </c>
      <c r="AH59" s="421">
        <v>70554.39712363643</v>
      </c>
      <c r="AI59" s="421"/>
      <c r="AJ59" s="421">
        <v>6346.54</v>
      </c>
      <c r="AK59" s="421">
        <v>10270.796366929731</v>
      </c>
      <c r="AL59" s="421">
        <v>29079.41185003988</v>
      </c>
      <c r="AM59" s="421">
        <v>801.79192599999999</v>
      </c>
      <c r="AN59" s="421"/>
      <c r="AO59" s="421">
        <v>34.637</v>
      </c>
      <c r="AP59" s="421"/>
      <c r="AQ59" s="421"/>
      <c r="AR59" s="421"/>
      <c r="AS59" s="421"/>
      <c r="AT59" s="421"/>
      <c r="AU59" s="421"/>
      <c r="AV59" s="421">
        <v>4.173</v>
      </c>
      <c r="AW59" s="421"/>
      <c r="AX59" s="421">
        <v>0</v>
      </c>
      <c r="AY59" s="421"/>
      <c r="AZ59" s="421"/>
      <c r="BA59" s="421"/>
      <c r="BB59" s="421">
        <v>15.56</v>
      </c>
      <c r="BC59" s="421"/>
      <c r="BD59" s="421"/>
      <c r="BE59" s="421"/>
      <c r="BF59" s="421"/>
      <c r="BG59" s="421"/>
      <c r="BH59" s="421"/>
      <c r="BI59" s="421"/>
      <c r="BJ59" s="171"/>
      <c r="BM59" s="94"/>
      <c r="BN59" s="94"/>
    </row>
    <row r="60" spans="1:66">
      <c r="A60" s="172" t="s">
        <v>325</v>
      </c>
      <c r="B60" s="422">
        <v>147868.51</v>
      </c>
      <c r="C60" s="422">
        <v>57573.98</v>
      </c>
      <c r="D60" s="422">
        <v>83413</v>
      </c>
      <c r="E60" s="521">
        <v>131924.94057999999</v>
      </c>
      <c r="F60" s="420">
        <v>136066.98047000001</v>
      </c>
      <c r="G60" s="422">
        <v>219108.9</v>
      </c>
      <c r="H60" s="422">
        <v>40397.77246</v>
      </c>
      <c r="I60" s="421">
        <v>8397</v>
      </c>
      <c r="J60" s="421">
        <v>15715.258370000001</v>
      </c>
      <c r="K60" s="421">
        <v>3658.1169999999997</v>
      </c>
      <c r="L60" s="421">
        <v>15447.20515</v>
      </c>
      <c r="M60" s="421">
        <v>34393.207999999999</v>
      </c>
      <c r="N60" s="422">
        <v>11425.171689999999</v>
      </c>
      <c r="O60" s="421">
        <v>15797</v>
      </c>
      <c r="P60" s="421">
        <v>14024.66511</v>
      </c>
      <c r="Q60" s="421">
        <v>9701.5</v>
      </c>
      <c r="R60" s="421">
        <v>15772.641940000001</v>
      </c>
      <c r="S60" s="421">
        <v>28155.312150000002</v>
      </c>
      <c r="T60" s="421">
        <v>4759.3991612</v>
      </c>
      <c r="U60" s="421">
        <v>12777.74663</v>
      </c>
      <c r="V60" s="421">
        <v>3718.7489999999998</v>
      </c>
      <c r="W60" s="421">
        <v>15523.633520000001</v>
      </c>
      <c r="X60" s="421">
        <v>29628.168309999997</v>
      </c>
      <c r="Y60" s="421">
        <v>77958.815069999997</v>
      </c>
      <c r="Z60" s="421">
        <v>11032.119919999999</v>
      </c>
      <c r="AA60" s="421">
        <v>32596.998</v>
      </c>
      <c r="AB60" s="421">
        <v>8461.0054499999987</v>
      </c>
      <c r="AC60" s="421">
        <v>24306.213069999998</v>
      </c>
      <c r="AD60" s="421">
        <v>6298.59375</v>
      </c>
      <c r="AE60" s="421">
        <v>9016</v>
      </c>
      <c r="AF60" s="421">
        <v>15822.07467</v>
      </c>
      <c r="AG60" s="421">
        <v>21746.42</v>
      </c>
      <c r="AH60" s="421">
        <v>327413.42634000001</v>
      </c>
      <c r="AI60" s="421">
        <v>2509.8890000000001</v>
      </c>
      <c r="AJ60" s="421">
        <v>5836.96</v>
      </c>
      <c r="AK60" s="421">
        <v>23519.63222</v>
      </c>
      <c r="AL60" s="421">
        <v>49866.023679999998</v>
      </c>
      <c r="AM60" s="421">
        <v>2987.7895400000002</v>
      </c>
      <c r="AN60" s="421">
        <v>3059.5297</v>
      </c>
      <c r="AO60" s="421">
        <v>2423.1545000000001</v>
      </c>
      <c r="AP60" s="421">
        <v>3947.9331299999999</v>
      </c>
      <c r="AQ60" s="421">
        <v>265</v>
      </c>
      <c r="AR60" s="421">
        <v>3913.7466899999999</v>
      </c>
      <c r="AS60" s="421">
        <v>2065.6748200000002</v>
      </c>
      <c r="AT60" s="421">
        <v>421.86046000000005</v>
      </c>
      <c r="AU60" s="421">
        <v>114.14</v>
      </c>
      <c r="AV60" s="421">
        <v>1467.52972</v>
      </c>
      <c r="AW60" s="421">
        <v>1566.41526</v>
      </c>
      <c r="AX60" s="421">
        <v>1523.1551000000002</v>
      </c>
      <c r="AY60" s="421">
        <v>709.73</v>
      </c>
      <c r="AZ60" s="421">
        <v>521.51304000000005</v>
      </c>
      <c r="BA60" s="421"/>
      <c r="BB60" s="421">
        <v>0.2</v>
      </c>
      <c r="BC60" s="421"/>
      <c r="BD60" s="421"/>
      <c r="BE60" s="421"/>
      <c r="BF60" s="421"/>
      <c r="BG60" s="421"/>
      <c r="BH60" s="421"/>
      <c r="BI60" s="421"/>
      <c r="BJ60" s="171"/>
      <c r="BM60" s="94"/>
      <c r="BN60" s="94"/>
    </row>
    <row r="61" spans="1:66" ht="15" customHeight="1">
      <c r="A61" s="172" t="s">
        <v>326</v>
      </c>
      <c r="B61" s="374">
        <v>122896.96000000001</v>
      </c>
      <c r="C61" s="374">
        <v>57573.98</v>
      </c>
      <c r="D61" s="374">
        <v>54939</v>
      </c>
      <c r="E61" s="522">
        <v>125026.44183</v>
      </c>
      <c r="F61" s="423">
        <v>79021.645270000008</v>
      </c>
      <c r="G61" s="374">
        <v>140930.57</v>
      </c>
      <c r="H61" s="374">
        <v>14084.345859999999</v>
      </c>
      <c r="I61" s="424">
        <v>1814</v>
      </c>
      <c r="J61" s="424">
        <v>4303.8243700000003</v>
      </c>
      <c r="K61" s="424">
        <v>2744.8359999999998</v>
      </c>
      <c r="L61" s="424">
        <v>12822.6039</v>
      </c>
      <c r="M61" s="424">
        <v>34393.207999999999</v>
      </c>
      <c r="N61" s="374">
        <v>3143.3522899999998</v>
      </c>
      <c r="O61" s="424">
        <v>7568</v>
      </c>
      <c r="P61" s="424">
        <v>8174.4479300000003</v>
      </c>
      <c r="Q61" s="424">
        <v>5757.72</v>
      </c>
      <c r="R61" s="424">
        <v>6512.3019140000015</v>
      </c>
      <c r="S61" s="421">
        <v>22053.329750000001</v>
      </c>
      <c r="T61" s="424">
        <v>3335.9656012</v>
      </c>
      <c r="U61" s="424">
        <v>4591.6664000000001</v>
      </c>
      <c r="V61" s="424">
        <v>1688.31</v>
      </c>
      <c r="W61" s="424">
        <v>8824.7460700000011</v>
      </c>
      <c r="X61" s="424">
        <v>18089.070359999998</v>
      </c>
      <c r="Y61" s="424">
        <v>62117.407819999993</v>
      </c>
      <c r="Z61" s="424">
        <v>4460.2585899999995</v>
      </c>
      <c r="AA61" s="424">
        <v>12206.950999999999</v>
      </c>
      <c r="AB61" s="424">
        <v>6366.426019999999</v>
      </c>
      <c r="AC61" s="424">
        <v>6070.5941399999992</v>
      </c>
      <c r="AD61" s="424">
        <v>3746.1037900000001</v>
      </c>
      <c r="AE61" s="424">
        <v>8991</v>
      </c>
      <c r="AF61" s="424">
        <v>5374.3531900000007</v>
      </c>
      <c r="AG61" s="424">
        <v>16385.990000000002</v>
      </c>
      <c r="AH61" s="424">
        <v>74315.088230000008</v>
      </c>
      <c r="AI61" s="424">
        <v>1785.818</v>
      </c>
      <c r="AJ61" s="424">
        <v>5836.96</v>
      </c>
      <c r="AK61" s="424">
        <v>13760.929460000001</v>
      </c>
      <c r="AL61" s="424">
        <v>20407.29293</v>
      </c>
      <c r="AM61" s="424">
        <v>2645.7310400000001</v>
      </c>
      <c r="AN61" s="424">
        <v>2903.1477</v>
      </c>
      <c r="AO61" s="424">
        <v>2153.4</v>
      </c>
      <c r="AP61" s="424">
        <v>3851.6876299999999</v>
      </c>
      <c r="AQ61" s="424">
        <v>265</v>
      </c>
      <c r="AR61" s="424">
        <v>3913.7466899999999</v>
      </c>
      <c r="AS61" s="424">
        <v>2065.6748200000002</v>
      </c>
      <c r="AT61" s="424">
        <v>421.86046000000005</v>
      </c>
      <c r="AU61" s="424">
        <v>114.14</v>
      </c>
      <c r="AV61" s="424">
        <v>1467.52972</v>
      </c>
      <c r="AW61" s="424">
        <v>1566.41526</v>
      </c>
      <c r="AX61" s="424">
        <v>1523.1551000000002</v>
      </c>
      <c r="AY61" s="424">
        <v>709.73</v>
      </c>
      <c r="AZ61" s="424">
        <v>521.51304000000005</v>
      </c>
      <c r="BA61" s="424"/>
      <c r="BB61" s="424">
        <v>0.2</v>
      </c>
      <c r="BC61" s="424"/>
      <c r="BD61" s="424"/>
      <c r="BE61" s="424"/>
      <c r="BF61" s="424"/>
      <c r="BG61" s="424"/>
      <c r="BH61" s="424"/>
      <c r="BI61" s="424"/>
      <c r="BJ61" s="171"/>
      <c r="BM61" s="94"/>
    </row>
    <row r="62" spans="1:66">
      <c r="A62" s="172" t="s">
        <v>327</v>
      </c>
      <c r="B62" s="422">
        <v>24795.31</v>
      </c>
      <c r="C62" s="422">
        <v>0</v>
      </c>
      <c r="D62" s="422">
        <v>28474</v>
      </c>
      <c r="E62" s="521">
        <v>6898.4987500000007</v>
      </c>
      <c r="F62" s="420">
        <v>56955.42</v>
      </c>
      <c r="G62" s="422">
        <v>13071.45</v>
      </c>
      <c r="H62" s="422">
        <v>26313.426600000003</v>
      </c>
      <c r="I62" s="421">
        <v>6583</v>
      </c>
      <c r="J62" s="421">
        <v>11411.434000000001</v>
      </c>
      <c r="K62" s="421">
        <v>913.28099999999995</v>
      </c>
      <c r="L62" s="421">
        <v>2624.6012499999997</v>
      </c>
      <c r="M62" s="421">
        <v>0</v>
      </c>
      <c r="N62" s="422">
        <v>8281.8194000000003</v>
      </c>
      <c r="O62" s="421">
        <v>8229</v>
      </c>
      <c r="P62" s="421">
        <v>5850.2171799999996</v>
      </c>
      <c r="Q62" s="421">
        <v>3943.78</v>
      </c>
      <c r="R62" s="421">
        <v>6538.6745000000001</v>
      </c>
      <c r="S62" s="421">
        <v>6101.9823999999999</v>
      </c>
      <c r="T62" s="421">
        <v>1423.4335599999999</v>
      </c>
      <c r="U62" s="421">
        <v>8186.0802299999996</v>
      </c>
      <c r="V62" s="421">
        <v>1728.6089999999999</v>
      </c>
      <c r="W62" s="421">
        <v>6698.8874500000002</v>
      </c>
      <c r="X62" s="421">
        <v>11539.097949999999</v>
      </c>
      <c r="Y62" s="421">
        <v>15841.40725</v>
      </c>
      <c r="Z62" s="421">
        <v>6571.8613299999997</v>
      </c>
      <c r="AA62" s="421">
        <v>20390.047000000002</v>
      </c>
      <c r="AB62" s="421">
        <v>2094.5794300000002</v>
      </c>
      <c r="AC62" s="421">
        <v>18235.618930000001</v>
      </c>
      <c r="AD62" s="421">
        <v>2552.4899600000003</v>
      </c>
      <c r="AE62" s="421">
        <v>25</v>
      </c>
      <c r="AF62" s="421">
        <v>5442.2577499999998</v>
      </c>
      <c r="AG62" s="421">
        <v>5360.43</v>
      </c>
      <c r="AH62" s="421">
        <v>253098.33811000001</v>
      </c>
      <c r="AI62" s="421">
        <v>724.07099999999991</v>
      </c>
      <c r="AJ62" s="421">
        <v>0</v>
      </c>
      <c r="AK62" s="421">
        <v>9758.7027600000001</v>
      </c>
      <c r="AL62" s="421">
        <v>29458.730749999999</v>
      </c>
      <c r="AM62" s="421">
        <v>342.05849999999998</v>
      </c>
      <c r="AN62" s="421">
        <v>156.38200000000001</v>
      </c>
      <c r="AO62" s="421">
        <v>269.75450000000001</v>
      </c>
      <c r="AP62" s="421">
        <v>96.245500000000007</v>
      </c>
      <c r="AQ62" s="421">
        <v>0</v>
      </c>
      <c r="AR62" s="421">
        <v>0</v>
      </c>
      <c r="AS62" s="421">
        <v>0</v>
      </c>
      <c r="AT62" s="421">
        <v>0</v>
      </c>
      <c r="AU62" s="421">
        <v>0</v>
      </c>
      <c r="AV62" s="421">
        <v>0</v>
      </c>
      <c r="AW62" s="421">
        <v>0</v>
      </c>
      <c r="AX62" s="421">
        <v>0</v>
      </c>
      <c r="AY62" s="421">
        <v>0</v>
      </c>
      <c r="AZ62" s="421">
        <v>0</v>
      </c>
      <c r="BA62" s="421"/>
      <c r="BB62" s="421">
        <v>0</v>
      </c>
      <c r="BC62" s="421"/>
      <c r="BD62" s="421"/>
      <c r="BE62" s="421"/>
      <c r="BF62" s="421"/>
      <c r="BG62" s="421"/>
      <c r="BH62" s="421"/>
      <c r="BI62" s="421"/>
      <c r="BJ62" s="171"/>
      <c r="BM62" s="94"/>
    </row>
    <row r="63" spans="1:66" ht="15" customHeight="1">
      <c r="A63" s="174" t="s">
        <v>328</v>
      </c>
      <c r="B63" s="374"/>
      <c r="C63" s="374"/>
      <c r="D63" s="374"/>
      <c r="E63" s="521"/>
      <c r="F63" s="420"/>
      <c r="G63" s="374">
        <v>1900</v>
      </c>
      <c r="H63" s="374"/>
      <c r="I63" s="421"/>
      <c r="J63" s="421"/>
      <c r="K63" s="421"/>
      <c r="L63" s="421"/>
      <c r="M63" s="421"/>
      <c r="N63" s="374"/>
      <c r="O63" s="421">
        <v>0</v>
      </c>
      <c r="P63" s="421"/>
      <c r="Q63" s="421"/>
      <c r="R63" s="421"/>
      <c r="S63" s="421"/>
      <c r="T63" s="421"/>
      <c r="U63" s="421"/>
      <c r="V63" s="421"/>
      <c r="W63" s="421">
        <v>0</v>
      </c>
      <c r="X63" s="421"/>
      <c r="Y63" s="421"/>
      <c r="Z63" s="421"/>
      <c r="AA63" s="421">
        <v>0</v>
      </c>
      <c r="AB63" s="421"/>
      <c r="AC63" s="421"/>
      <c r="AD63" s="421"/>
      <c r="AE63" s="421"/>
      <c r="AF63" s="421"/>
      <c r="AG63" s="421"/>
      <c r="AH63" s="421"/>
      <c r="AI63" s="421"/>
      <c r="AJ63" s="421"/>
      <c r="AK63" s="421"/>
      <c r="AL63" s="421"/>
      <c r="AM63" s="421"/>
      <c r="AN63" s="421"/>
      <c r="AO63" s="421"/>
      <c r="AP63" s="421"/>
      <c r="AQ63" s="421"/>
      <c r="AR63" s="421"/>
      <c r="AS63" s="421"/>
      <c r="AT63" s="421"/>
      <c r="AU63" s="421"/>
      <c r="AV63" s="421"/>
      <c r="AW63" s="421"/>
      <c r="AX63" s="421"/>
      <c r="AY63" s="421"/>
      <c r="AZ63" s="421"/>
      <c r="BA63" s="421"/>
      <c r="BB63" s="421"/>
      <c r="BC63" s="421"/>
      <c r="BD63" s="421"/>
      <c r="BE63" s="421"/>
      <c r="BF63" s="421"/>
      <c r="BG63" s="421"/>
      <c r="BH63" s="421"/>
      <c r="BI63" s="421"/>
      <c r="BJ63" s="171"/>
      <c r="BM63" s="94"/>
    </row>
    <row r="64" spans="1:66">
      <c r="A64" s="174" t="s">
        <v>329</v>
      </c>
      <c r="B64" s="374">
        <v>3577</v>
      </c>
      <c r="C64" s="374"/>
      <c r="D64" s="374">
        <v>1784</v>
      </c>
      <c r="E64" s="521">
        <v>917.71624999999995</v>
      </c>
      <c r="F64" s="420">
        <v>0</v>
      </c>
      <c r="G64" s="441">
        <v>0</v>
      </c>
      <c r="H64" s="374">
        <v>1967.625</v>
      </c>
      <c r="I64" s="421">
        <v>32</v>
      </c>
      <c r="J64" s="421">
        <v>645.64599999999996</v>
      </c>
      <c r="K64" s="421"/>
      <c r="L64" s="421">
        <v>85.931250000000006</v>
      </c>
      <c r="M64" s="421"/>
      <c r="N64" s="374">
        <v>1375.32</v>
      </c>
      <c r="O64" s="421">
        <v>583</v>
      </c>
      <c r="P64" s="421">
        <v>393.90814</v>
      </c>
      <c r="Q64" s="421">
        <v>256.14</v>
      </c>
      <c r="R64" s="421">
        <v>134.916</v>
      </c>
      <c r="S64" s="421">
        <v>1093.5074399999999</v>
      </c>
      <c r="T64" s="421">
        <v>91.523215000000008</v>
      </c>
      <c r="U64" s="421">
        <v>656.08349999999996</v>
      </c>
      <c r="V64" s="421">
        <v>146.28100000000001</v>
      </c>
      <c r="W64" s="421">
        <v>865.4751</v>
      </c>
      <c r="X64" s="421">
        <v>1297.7619299999999</v>
      </c>
      <c r="Y64" s="421">
        <v>383.38825000000003</v>
      </c>
      <c r="Z64" s="421">
        <v>918.95164999999997</v>
      </c>
      <c r="AA64" s="421">
        <v>172.69</v>
      </c>
      <c r="AB64" s="421">
        <v>231.62261000000001</v>
      </c>
      <c r="AC64" s="421">
        <v>380.96947999999998</v>
      </c>
      <c r="AD64" s="421">
        <v>249.94819000000001</v>
      </c>
      <c r="AE64" s="421">
        <v>25</v>
      </c>
      <c r="AF64" s="421">
        <v>38.368749999999999</v>
      </c>
      <c r="AG64" s="421">
        <v>494.4</v>
      </c>
      <c r="AH64" s="421">
        <v>7634.8476799999999</v>
      </c>
      <c r="AI64" s="421">
        <v>185.511</v>
      </c>
      <c r="AJ64" s="421"/>
      <c r="AK64" s="421">
        <v>1237.4489099999998</v>
      </c>
      <c r="AL64" s="421">
        <v>287.37524999999999</v>
      </c>
      <c r="AM64" s="421">
        <v>220.863</v>
      </c>
      <c r="AN64" s="421">
        <v>41.813499999999998</v>
      </c>
      <c r="AO64" s="421">
        <v>49.320500000000003</v>
      </c>
      <c r="AP64" s="421">
        <v>18.747499999999999</v>
      </c>
      <c r="AQ64" s="421"/>
      <c r="AR64" s="421"/>
      <c r="AS64" s="421"/>
      <c r="AT64" s="421">
        <v>0</v>
      </c>
      <c r="AU64" s="421"/>
      <c r="AV64" s="421"/>
      <c r="AW64" s="421"/>
      <c r="AX64" s="421"/>
      <c r="AY64" s="421"/>
      <c r="AZ64" s="421"/>
      <c r="BA64" s="421"/>
      <c r="BB64" s="421"/>
      <c r="BC64" s="421"/>
      <c r="BD64" s="421"/>
      <c r="BE64" s="421"/>
      <c r="BF64" s="421"/>
      <c r="BG64" s="421"/>
      <c r="BH64" s="421"/>
      <c r="BI64" s="421"/>
      <c r="BJ64" s="171"/>
      <c r="BM64" s="94"/>
      <c r="BN64" s="94"/>
    </row>
    <row r="65" spans="1:67" ht="15" customHeight="1">
      <c r="A65" s="174" t="s">
        <v>330</v>
      </c>
      <c r="B65" s="374">
        <v>3206.56</v>
      </c>
      <c r="C65" s="374"/>
      <c r="D65" s="374">
        <v>5926</v>
      </c>
      <c r="E65" s="521">
        <v>1906.1855</v>
      </c>
      <c r="F65" s="420">
        <v>0</v>
      </c>
      <c r="G65" s="441">
        <v>0</v>
      </c>
      <c r="H65" s="374">
        <v>4176.0039999999999</v>
      </c>
      <c r="I65" s="421">
        <v>148</v>
      </c>
      <c r="J65" s="421">
        <v>844.053</v>
      </c>
      <c r="K65" s="421"/>
      <c r="L65" s="421">
        <v>10.579000000000001</v>
      </c>
      <c r="M65" s="421"/>
      <c r="N65" s="374">
        <v>2366.8404999999998</v>
      </c>
      <c r="O65" s="421">
        <v>1709</v>
      </c>
      <c r="P65" s="421">
        <v>1211.11844</v>
      </c>
      <c r="Q65" s="421">
        <v>1254.53</v>
      </c>
      <c r="R65" s="421">
        <v>501.43549999999999</v>
      </c>
      <c r="S65" s="421">
        <v>1633.2552700000001</v>
      </c>
      <c r="T65" s="421">
        <v>269.459675</v>
      </c>
      <c r="U65" s="421">
        <v>2615.6510099999996</v>
      </c>
      <c r="V65" s="421">
        <v>483.02699999999999</v>
      </c>
      <c r="W65" s="421">
        <v>2451.3540699999999</v>
      </c>
      <c r="X65" s="421">
        <v>2425.7155600000001</v>
      </c>
      <c r="Y65" s="421">
        <v>1266.5160000000001</v>
      </c>
      <c r="Z65" s="421">
        <v>1826.4695200000001</v>
      </c>
      <c r="AA65" s="421">
        <v>1286.278</v>
      </c>
      <c r="AB65" s="421">
        <v>1619.1971799999999</v>
      </c>
      <c r="AC65" s="421">
        <v>1708.16453</v>
      </c>
      <c r="AD65" s="421">
        <v>1370.9255800000001</v>
      </c>
      <c r="AE65" s="421"/>
      <c r="AF65" s="421">
        <v>377.85399999999998</v>
      </c>
      <c r="AG65" s="421">
        <v>955.35</v>
      </c>
      <c r="AH65" s="421">
        <v>14275.79293</v>
      </c>
      <c r="AI65" s="421">
        <v>538.55999999999995</v>
      </c>
      <c r="AJ65" s="421"/>
      <c r="AK65" s="421">
        <v>3803.3348500000002</v>
      </c>
      <c r="AL65" s="421">
        <v>926.21349999999995</v>
      </c>
      <c r="AM65" s="421">
        <v>121.1955</v>
      </c>
      <c r="AN65" s="421">
        <v>19.031500000000001</v>
      </c>
      <c r="AO65" s="421">
        <v>220.434</v>
      </c>
      <c r="AP65" s="421">
        <v>77.498000000000005</v>
      </c>
      <c r="AQ65" s="421"/>
      <c r="AR65" s="421"/>
      <c r="AS65" s="421"/>
      <c r="AT65" s="421">
        <v>0</v>
      </c>
      <c r="AU65" s="421"/>
      <c r="AV65" s="421"/>
      <c r="AW65" s="421"/>
      <c r="AX65" s="421"/>
      <c r="AY65" s="421"/>
      <c r="AZ65" s="421"/>
      <c r="BA65" s="421"/>
      <c r="BB65" s="421"/>
      <c r="BC65" s="421"/>
      <c r="BD65" s="421"/>
      <c r="BE65" s="421"/>
      <c r="BF65" s="421"/>
      <c r="BG65" s="421"/>
      <c r="BH65" s="421"/>
      <c r="BI65" s="421"/>
      <c r="BJ65" s="171"/>
      <c r="BM65" s="94"/>
      <c r="BN65" s="94"/>
      <c r="BO65" s="94"/>
    </row>
    <row r="66" spans="1:67">
      <c r="A66" s="174" t="s">
        <v>331</v>
      </c>
      <c r="B66" s="374">
        <v>18011.75</v>
      </c>
      <c r="C66" s="374"/>
      <c r="D66" s="374">
        <v>20764</v>
      </c>
      <c r="E66" s="521">
        <v>4074.5970000000002</v>
      </c>
      <c r="F66" s="420">
        <v>56955.42</v>
      </c>
      <c r="G66" s="374">
        <v>11171.45</v>
      </c>
      <c r="H66" s="374">
        <v>20169.797600000002</v>
      </c>
      <c r="I66" s="421">
        <v>6403</v>
      </c>
      <c r="J66" s="421">
        <v>9921.7350000000006</v>
      </c>
      <c r="K66" s="421">
        <v>913.28099999999995</v>
      </c>
      <c r="L66" s="421">
        <v>2528.0909999999999</v>
      </c>
      <c r="M66" s="421"/>
      <c r="N66" s="374">
        <v>4539.6589000000004</v>
      </c>
      <c r="O66" s="421">
        <v>5937</v>
      </c>
      <c r="P66" s="421">
        <v>4245.1905999999999</v>
      </c>
      <c r="Q66" s="421">
        <v>2433.11</v>
      </c>
      <c r="R66" s="421">
        <v>5902.3230000000003</v>
      </c>
      <c r="S66" s="421">
        <v>3375.2196899999999</v>
      </c>
      <c r="T66" s="421">
        <v>1062.4506699999999</v>
      </c>
      <c r="U66" s="421">
        <v>4914.3457200000003</v>
      </c>
      <c r="V66" s="421">
        <v>1099.3009999999999</v>
      </c>
      <c r="W66" s="421">
        <v>3382.0582799999997</v>
      </c>
      <c r="X66" s="421">
        <v>7815.6204600000001</v>
      </c>
      <c r="Y66" s="421">
        <v>14191.503000000001</v>
      </c>
      <c r="Z66" s="421">
        <v>3826.4401600000001</v>
      </c>
      <c r="AA66" s="421">
        <v>18931.079000000002</v>
      </c>
      <c r="AB66" s="421">
        <v>243.75964000000002</v>
      </c>
      <c r="AC66" s="421">
        <v>16146.484920000001</v>
      </c>
      <c r="AD66" s="421">
        <v>931.61619000000007</v>
      </c>
      <c r="AE66" s="421"/>
      <c r="AF66" s="421">
        <v>5026.0349999999999</v>
      </c>
      <c r="AG66" s="421">
        <v>3910.68</v>
      </c>
      <c r="AH66" s="421">
        <v>231187.69750000001</v>
      </c>
      <c r="AI66" s="421"/>
      <c r="AJ66" s="421"/>
      <c r="AK66" s="421">
        <v>4717.9189999999999</v>
      </c>
      <c r="AL66" s="421">
        <v>28245.142</v>
      </c>
      <c r="AM66" s="421"/>
      <c r="AN66" s="421">
        <v>95.537000000000006</v>
      </c>
      <c r="AO66" s="421"/>
      <c r="AP66" s="421"/>
      <c r="AQ66" s="421"/>
      <c r="AR66" s="421"/>
      <c r="AS66" s="421">
        <v>0</v>
      </c>
      <c r="AT66" s="421"/>
      <c r="AU66" s="421"/>
      <c r="AV66" s="421"/>
      <c r="AW66" s="421"/>
      <c r="AX66" s="421"/>
      <c r="AY66" s="421"/>
      <c r="AZ66" s="421"/>
      <c r="BA66" s="421"/>
      <c r="BB66" s="421"/>
      <c r="BC66" s="421"/>
      <c r="BD66" s="421"/>
      <c r="BE66" s="421"/>
      <c r="BF66" s="421"/>
      <c r="BG66" s="421"/>
      <c r="BH66" s="421"/>
      <c r="BI66" s="421"/>
      <c r="BJ66" s="171"/>
    </row>
    <row r="67" spans="1:67" ht="15" customHeight="1">
      <c r="A67" s="175" t="s">
        <v>332</v>
      </c>
      <c r="B67" s="374">
        <v>176.24</v>
      </c>
      <c r="C67" s="374"/>
      <c r="D67" s="374"/>
      <c r="E67" s="521"/>
      <c r="F67" s="420">
        <v>89.915200000000013</v>
      </c>
      <c r="G67" s="374">
        <v>65106.879999999997</v>
      </c>
      <c r="H67" s="374"/>
      <c r="I67" s="421"/>
      <c r="J67" s="421"/>
      <c r="K67" s="421"/>
      <c r="L67" s="421"/>
      <c r="M67" s="421"/>
      <c r="N67" s="374"/>
      <c r="O67" s="421">
        <v>0</v>
      </c>
      <c r="P67" s="421"/>
      <c r="Q67" s="421"/>
      <c r="R67" s="421">
        <v>2721.6655260000002</v>
      </c>
      <c r="S67" s="421"/>
      <c r="T67" s="421"/>
      <c r="U67" s="421"/>
      <c r="V67" s="421">
        <v>301.83</v>
      </c>
      <c r="W67" s="421">
        <v>0</v>
      </c>
      <c r="X67" s="421"/>
      <c r="Y67" s="421"/>
      <c r="Z67" s="421"/>
      <c r="AA67" s="421">
        <v>0</v>
      </c>
      <c r="AB67" s="421"/>
      <c r="AC67" s="421"/>
      <c r="AD67" s="421"/>
      <c r="AE67" s="421"/>
      <c r="AF67" s="421">
        <v>5005.4637299999995</v>
      </c>
      <c r="AG67" s="421"/>
      <c r="AH67" s="421"/>
      <c r="AI67" s="421"/>
      <c r="AJ67" s="421"/>
      <c r="AK67" s="421"/>
      <c r="AL67" s="421"/>
      <c r="AM67" s="421">
        <v>0</v>
      </c>
      <c r="AN67" s="421"/>
      <c r="AO67" s="421"/>
      <c r="AP67" s="421"/>
      <c r="AQ67" s="421"/>
      <c r="AR67" s="421"/>
      <c r="AS67" s="421"/>
      <c r="AT67" s="421"/>
      <c r="AU67" s="421"/>
      <c r="AV67" s="421"/>
      <c r="AW67" s="421"/>
      <c r="AX67" s="421"/>
      <c r="AY67" s="421"/>
      <c r="AZ67" s="421"/>
      <c r="BA67" s="421"/>
      <c r="BB67" s="421"/>
      <c r="BC67" s="421"/>
      <c r="BD67" s="421"/>
      <c r="BE67" s="421"/>
      <c r="BF67" s="421"/>
      <c r="BG67" s="421"/>
      <c r="BH67" s="421"/>
      <c r="BI67" s="421"/>
      <c r="BJ67" s="171"/>
    </row>
    <row r="68" spans="1:67">
      <c r="A68" s="175" t="s">
        <v>333</v>
      </c>
      <c r="B68" s="374"/>
      <c r="C68" s="374"/>
      <c r="D68" s="374"/>
      <c r="E68" s="522"/>
      <c r="F68" s="423"/>
      <c r="G68" s="374">
        <v>0</v>
      </c>
      <c r="H68" s="374"/>
      <c r="I68" s="424"/>
      <c r="J68" s="424"/>
      <c r="K68" s="424"/>
      <c r="L68" s="424"/>
      <c r="M68" s="424"/>
      <c r="N68" s="374"/>
      <c r="O68" s="424">
        <v>0</v>
      </c>
      <c r="P68" s="424"/>
      <c r="Q68" s="424"/>
      <c r="R68" s="424"/>
      <c r="S68" s="421"/>
      <c r="T68" s="424"/>
      <c r="U68" s="424"/>
      <c r="V68" s="424"/>
      <c r="W68" s="424">
        <v>0</v>
      </c>
      <c r="X68" s="424"/>
      <c r="Y68" s="424"/>
      <c r="Z68" s="424"/>
      <c r="AA68" s="424">
        <v>0</v>
      </c>
      <c r="AB68" s="424"/>
      <c r="AC68" s="424"/>
      <c r="AD68" s="424"/>
      <c r="AE68" s="424"/>
      <c r="AF68" s="424"/>
      <c r="AG68" s="424"/>
      <c r="AH68" s="424"/>
      <c r="AI68" s="424"/>
      <c r="AJ68" s="424"/>
      <c r="AK68" s="424"/>
      <c r="AL68" s="424"/>
      <c r="AM68" s="424"/>
      <c r="AN68" s="424"/>
      <c r="AO68" s="424"/>
      <c r="AP68" s="424"/>
      <c r="AQ68" s="424"/>
      <c r="AR68" s="424"/>
      <c r="AS68" s="424"/>
      <c r="AT68" s="424"/>
      <c r="AU68" s="424"/>
      <c r="AV68" s="424"/>
      <c r="AW68" s="424"/>
      <c r="AX68" s="424"/>
      <c r="AY68" s="424"/>
      <c r="AZ68" s="424"/>
      <c r="BA68" s="424"/>
      <c r="BB68" s="424"/>
      <c r="BC68" s="424"/>
      <c r="BD68" s="424"/>
      <c r="BE68" s="424"/>
      <c r="BF68" s="424"/>
      <c r="BG68" s="424"/>
      <c r="BH68" s="424"/>
      <c r="BI68" s="424"/>
      <c r="BJ68" s="171"/>
    </row>
    <row r="69" spans="1:67">
      <c r="A69" s="173" t="s">
        <v>334</v>
      </c>
      <c r="B69" s="374"/>
      <c r="C69" s="374"/>
      <c r="D69" s="374"/>
      <c r="E69" s="521">
        <v>0</v>
      </c>
      <c r="F69" s="420"/>
      <c r="G69" s="374">
        <v>0</v>
      </c>
      <c r="H69" s="374"/>
      <c r="I69" s="421"/>
      <c r="J69" s="421"/>
      <c r="K69" s="421"/>
      <c r="L69" s="421">
        <v>585.19663000000003</v>
      </c>
      <c r="M69" s="421"/>
      <c r="N69" s="374"/>
      <c r="O69" s="421">
        <v>0</v>
      </c>
      <c r="P69" s="421"/>
      <c r="Q69" s="421"/>
      <c r="R69" s="421"/>
      <c r="S69" s="421"/>
      <c r="T69" s="421"/>
      <c r="U69" s="421"/>
      <c r="V69" s="421"/>
      <c r="W69" s="421">
        <v>552.95000000000005</v>
      </c>
      <c r="X69" s="421"/>
      <c r="Y69" s="421">
        <v>2000</v>
      </c>
      <c r="Z69" s="421"/>
      <c r="AA69" s="421">
        <v>0</v>
      </c>
      <c r="AB69" s="421"/>
      <c r="AC69" s="421"/>
      <c r="AD69" s="421"/>
      <c r="AE69" s="421"/>
      <c r="AF69" s="421"/>
      <c r="AG69" s="421"/>
      <c r="AH69" s="421">
        <v>29486.054439999996</v>
      </c>
      <c r="AI69" s="421"/>
      <c r="AJ69" s="421"/>
      <c r="AK69" s="421"/>
      <c r="AL69" s="421"/>
      <c r="AM69" s="421"/>
      <c r="AN69" s="421"/>
      <c r="AO69" s="421"/>
      <c r="AP69" s="421"/>
      <c r="AQ69" s="421"/>
      <c r="AR69" s="421"/>
      <c r="AS69" s="421"/>
      <c r="AT69" s="421"/>
      <c r="AU69" s="421"/>
      <c r="AV69" s="421"/>
      <c r="AW69" s="421"/>
      <c r="AX69" s="421"/>
      <c r="AY69" s="421"/>
      <c r="AZ69" s="421"/>
      <c r="BA69" s="421"/>
      <c r="BB69" s="421"/>
      <c r="BC69" s="421"/>
      <c r="BD69" s="421"/>
      <c r="BE69" s="421"/>
      <c r="BF69" s="421"/>
      <c r="BG69" s="421"/>
      <c r="BH69" s="421"/>
      <c r="BI69" s="421"/>
      <c r="BJ69" s="171"/>
    </row>
    <row r="70" spans="1:67">
      <c r="A70" s="173" t="s">
        <v>335</v>
      </c>
      <c r="B70" s="374"/>
      <c r="C70" s="374"/>
      <c r="D70" s="374"/>
      <c r="E70" s="521">
        <v>0</v>
      </c>
      <c r="F70" s="420"/>
      <c r="G70" s="374">
        <v>0</v>
      </c>
      <c r="H70" s="374"/>
      <c r="I70" s="421"/>
      <c r="J70" s="421"/>
      <c r="K70" s="421"/>
      <c r="L70" s="421"/>
      <c r="M70" s="421"/>
      <c r="N70" s="374"/>
      <c r="O70" s="421">
        <v>0</v>
      </c>
      <c r="P70" s="421"/>
      <c r="Q70" s="421"/>
      <c r="R70" s="421"/>
      <c r="S70" s="421"/>
      <c r="T70" s="421"/>
      <c r="U70" s="421"/>
      <c r="V70" s="421"/>
      <c r="W70" s="421">
        <v>0</v>
      </c>
      <c r="X70" s="421"/>
      <c r="Y70" s="421"/>
      <c r="Z70" s="421"/>
      <c r="AA70" s="421">
        <v>0</v>
      </c>
      <c r="AB70" s="421"/>
      <c r="AC70" s="421"/>
      <c r="AD70" s="421"/>
      <c r="AE70" s="421"/>
      <c r="AF70" s="421"/>
      <c r="AG70" s="421"/>
      <c r="AH70" s="421"/>
      <c r="AI70" s="421"/>
      <c r="AJ70" s="421"/>
      <c r="AK70" s="421"/>
      <c r="AL70" s="421"/>
      <c r="AM70" s="421"/>
      <c r="AN70" s="421"/>
      <c r="AO70" s="421"/>
      <c r="AP70" s="421"/>
      <c r="AQ70" s="421"/>
      <c r="AR70" s="421"/>
      <c r="AS70" s="421"/>
      <c r="AT70" s="421"/>
      <c r="AU70" s="421"/>
      <c r="AV70" s="421"/>
      <c r="AW70" s="421"/>
      <c r="AX70" s="421"/>
      <c r="AY70" s="421"/>
      <c r="AZ70" s="421"/>
      <c r="BA70" s="421"/>
      <c r="BB70" s="421"/>
      <c r="BC70" s="421"/>
      <c r="BD70" s="421"/>
      <c r="BE70" s="421"/>
      <c r="BF70" s="421"/>
      <c r="BG70" s="421"/>
      <c r="BH70" s="421"/>
      <c r="BI70" s="421"/>
      <c r="BJ70" s="171"/>
    </row>
    <row r="71" spans="1:67">
      <c r="A71" s="173" t="s">
        <v>336</v>
      </c>
      <c r="B71" s="374"/>
      <c r="C71" s="374"/>
      <c r="D71" s="374"/>
      <c r="E71" s="521">
        <v>23350.324900000003</v>
      </c>
      <c r="F71" s="420">
        <v>1484.7257099999999</v>
      </c>
      <c r="G71" s="374">
        <v>0</v>
      </c>
      <c r="H71" s="374"/>
      <c r="I71" s="421"/>
      <c r="J71" s="421">
        <v>0</v>
      </c>
      <c r="K71" s="421"/>
      <c r="L71" s="421"/>
      <c r="M71" s="421"/>
      <c r="N71" s="374"/>
      <c r="O71" s="421">
        <v>0</v>
      </c>
      <c r="P71" s="421"/>
      <c r="Q71" s="421"/>
      <c r="R71" s="421"/>
      <c r="S71" s="421"/>
      <c r="T71" s="421"/>
      <c r="U71" s="421"/>
      <c r="V71" s="421"/>
      <c r="W71" s="421">
        <v>0</v>
      </c>
      <c r="X71" s="421"/>
      <c r="Y71" s="421">
        <v>1251.4179999999999</v>
      </c>
      <c r="Z71" s="421"/>
      <c r="AA71" s="421">
        <v>0</v>
      </c>
      <c r="AB71" s="421"/>
      <c r="AC71" s="421"/>
      <c r="AD71" s="421"/>
      <c r="AE71" s="421"/>
      <c r="AF71" s="421"/>
      <c r="AG71" s="421"/>
      <c r="AH71" s="421">
        <v>14772.603580000001</v>
      </c>
      <c r="AI71" s="421"/>
      <c r="AJ71" s="421"/>
      <c r="AK71" s="421"/>
      <c r="AL71" s="421">
        <v>12261.497449999999</v>
      </c>
      <c r="AM71" s="421"/>
      <c r="AN71" s="421"/>
      <c r="AO71" s="421"/>
      <c r="AP71" s="421"/>
      <c r="AQ71" s="421"/>
      <c r="AR71" s="421"/>
      <c r="AS71" s="421"/>
      <c r="AT71" s="421"/>
      <c r="AU71" s="421"/>
      <c r="AV71" s="421"/>
      <c r="AW71" s="421"/>
      <c r="AX71" s="421"/>
      <c r="AY71" s="421"/>
      <c r="AZ71" s="421"/>
      <c r="BA71" s="421"/>
      <c r="BB71" s="421"/>
      <c r="BC71" s="421"/>
      <c r="BD71" s="421"/>
      <c r="BE71" s="421"/>
      <c r="BF71" s="421"/>
      <c r="BG71" s="421"/>
      <c r="BH71" s="421"/>
      <c r="BI71" s="421"/>
      <c r="BJ71" s="171"/>
    </row>
    <row r="72" spans="1:67">
      <c r="A72" s="172" t="s">
        <v>337</v>
      </c>
      <c r="B72" s="428">
        <v>133738.64000000001</v>
      </c>
      <c r="C72" s="428">
        <v>2429.0399999999936</v>
      </c>
      <c r="D72" s="428">
        <v>69299</v>
      </c>
      <c r="E72" s="521">
        <v>1420.046</v>
      </c>
      <c r="F72" s="420">
        <v>0</v>
      </c>
      <c r="G72" s="429">
        <v>190.59</v>
      </c>
      <c r="H72" s="429">
        <v>25101.317999999999</v>
      </c>
      <c r="I72" s="421">
        <v>7771</v>
      </c>
      <c r="J72" s="421">
        <v>6073.08</v>
      </c>
      <c r="K72" s="421">
        <v>0</v>
      </c>
      <c r="L72" s="421">
        <v>1226.0519999999999</v>
      </c>
      <c r="M72" s="421">
        <v>0</v>
      </c>
      <c r="N72" s="430">
        <v>7811.859000000004</v>
      </c>
      <c r="O72" s="421">
        <v>7721</v>
      </c>
      <c r="P72" s="421">
        <v>9907.0224200000011</v>
      </c>
      <c r="Q72" s="421">
        <v>0</v>
      </c>
      <c r="R72" s="421">
        <v>5737.42</v>
      </c>
      <c r="S72" s="421">
        <v>21673.069689999997</v>
      </c>
      <c r="T72" s="421">
        <v>3632.0587699999996</v>
      </c>
      <c r="U72" s="421">
        <v>8655.7895800000006</v>
      </c>
      <c r="V72" s="421">
        <v>0</v>
      </c>
      <c r="W72" s="421">
        <v>9367.36</v>
      </c>
      <c r="X72" s="421">
        <v>17873.054249999997</v>
      </c>
      <c r="Y72" s="421">
        <v>0</v>
      </c>
      <c r="Z72" s="421">
        <v>4949.2530700000007</v>
      </c>
      <c r="AA72" s="421">
        <v>18332.570949999998</v>
      </c>
      <c r="AB72" s="421">
        <v>6791.62853</v>
      </c>
      <c r="AC72" s="421">
        <v>24428.13464</v>
      </c>
      <c r="AD72" s="421">
        <v>3615.1346400000007</v>
      </c>
      <c r="AE72" s="421">
        <v>61</v>
      </c>
      <c r="AF72" s="421">
        <v>0</v>
      </c>
      <c r="AG72" s="421">
        <v>14821.26</v>
      </c>
      <c r="AH72" s="421">
        <v>449271.10800999997</v>
      </c>
      <c r="AI72" s="421">
        <v>1755</v>
      </c>
      <c r="AJ72" s="421">
        <v>4890.79</v>
      </c>
      <c r="AK72" s="421">
        <v>14445.023559999998</v>
      </c>
      <c r="AL72" s="421">
        <v>0</v>
      </c>
      <c r="AM72" s="421">
        <v>2567.7662300000002</v>
      </c>
      <c r="AN72" s="421">
        <v>2503.7036499999999</v>
      </c>
      <c r="AO72" s="421">
        <v>0</v>
      </c>
      <c r="AP72" s="421">
        <v>3529.2136</v>
      </c>
      <c r="AQ72" s="421">
        <v>0</v>
      </c>
      <c r="AR72" s="421">
        <v>3143.056</v>
      </c>
      <c r="AS72" s="421">
        <v>86.161309999999958</v>
      </c>
      <c r="AT72" s="421">
        <v>0</v>
      </c>
      <c r="AU72" s="421">
        <v>0</v>
      </c>
      <c r="AV72" s="421">
        <v>0</v>
      </c>
      <c r="AW72" s="421">
        <v>1364.97</v>
      </c>
      <c r="AX72" s="421">
        <v>1.381</v>
      </c>
      <c r="AY72" s="421">
        <v>0</v>
      </c>
      <c r="AZ72" s="421">
        <v>382.06744000000003</v>
      </c>
      <c r="BA72" s="421"/>
      <c r="BB72" s="421">
        <v>0.02</v>
      </c>
      <c r="BC72" s="421"/>
      <c r="BD72" s="421"/>
      <c r="BE72" s="421"/>
      <c r="BF72" s="421"/>
      <c r="BG72" s="421"/>
      <c r="BH72" s="421"/>
      <c r="BI72" s="421"/>
      <c r="BJ72" s="171"/>
    </row>
    <row r="73" spans="1:67">
      <c r="A73" s="172" t="s">
        <v>338</v>
      </c>
      <c r="B73" s="374">
        <v>32970.32</v>
      </c>
      <c r="C73" s="374">
        <v>124020.54</v>
      </c>
      <c r="D73" s="431">
        <v>7084</v>
      </c>
      <c r="E73" s="521">
        <v>2783.3455570000001</v>
      </c>
      <c r="F73" s="420">
        <v>0</v>
      </c>
      <c r="G73" s="374">
        <v>0</v>
      </c>
      <c r="H73" s="374"/>
      <c r="I73" s="421"/>
      <c r="J73" s="421">
        <v>6073.08</v>
      </c>
      <c r="K73" s="421"/>
      <c r="L73" s="421">
        <v>1226.0519999999999</v>
      </c>
      <c r="M73" s="421">
        <v>0</v>
      </c>
      <c r="N73" s="374">
        <v>8682.1200000000008</v>
      </c>
      <c r="O73" s="421">
        <v>7721</v>
      </c>
      <c r="P73" s="421">
        <v>9907.0224200000011</v>
      </c>
      <c r="Q73" s="421"/>
      <c r="R73" s="421"/>
      <c r="S73" s="421">
        <v>21586.288800000002</v>
      </c>
      <c r="T73" s="421">
        <v>3632.0587699999996</v>
      </c>
      <c r="U73" s="421">
        <v>8064.0094200000003</v>
      </c>
      <c r="V73" s="421"/>
      <c r="W73" s="421">
        <v>9260.06</v>
      </c>
      <c r="X73" s="421">
        <v>17512.463019999999</v>
      </c>
      <c r="Y73" s="421"/>
      <c r="Z73" s="421">
        <v>7022.4421299999995</v>
      </c>
      <c r="AA73" s="421">
        <v>16364.110900000001</v>
      </c>
      <c r="AB73" s="421">
        <v>6450.83</v>
      </c>
      <c r="AC73" s="421">
        <v>24428.13464</v>
      </c>
      <c r="AD73" s="421">
        <v>3667.9766500000001</v>
      </c>
      <c r="AE73" s="421">
        <v>4104</v>
      </c>
      <c r="AF73" s="421"/>
      <c r="AG73" s="421">
        <v>14665.29</v>
      </c>
      <c r="AH73" s="421">
        <v>449271.10800999997</v>
      </c>
      <c r="AI73" s="421">
        <v>1868.43</v>
      </c>
      <c r="AJ73" s="421">
        <v>4644.32</v>
      </c>
      <c r="AK73" s="421">
        <v>13737.801899999997</v>
      </c>
      <c r="AL73" s="421"/>
      <c r="AM73" s="421">
        <v>3177.6165599999999</v>
      </c>
      <c r="AN73" s="421"/>
      <c r="AO73" s="421"/>
      <c r="AP73" s="421">
        <v>3389.2143700000001</v>
      </c>
      <c r="AQ73" s="421"/>
      <c r="AR73" s="421"/>
      <c r="AS73" s="421">
        <v>1827.07131</v>
      </c>
      <c r="AT73" s="421"/>
      <c r="AU73" s="421"/>
      <c r="AV73" s="421"/>
      <c r="AW73" s="421">
        <v>1064.56</v>
      </c>
      <c r="AX73" s="421">
        <v>1.381</v>
      </c>
      <c r="AY73" s="421"/>
      <c r="AZ73" s="421">
        <v>8.9219100000000005</v>
      </c>
      <c r="BA73" s="421"/>
      <c r="BB73" s="421">
        <v>0</v>
      </c>
      <c r="BC73" s="421"/>
      <c r="BD73" s="421"/>
      <c r="BE73" s="421"/>
      <c r="BF73" s="421"/>
      <c r="BG73" s="421"/>
      <c r="BH73" s="421"/>
      <c r="BI73" s="421"/>
      <c r="BJ73" s="171"/>
    </row>
    <row r="74" spans="1:67">
      <c r="A74" s="172" t="s">
        <v>339</v>
      </c>
      <c r="B74" s="374">
        <v>100768.32000000001</v>
      </c>
      <c r="C74" s="374">
        <v>-121591.5</v>
      </c>
      <c r="D74" s="374">
        <v>62215</v>
      </c>
      <c r="E74" s="521">
        <v>0</v>
      </c>
      <c r="F74" s="420"/>
      <c r="G74" s="374">
        <v>251.7</v>
      </c>
      <c r="H74" s="374">
        <v>25101.317999999999</v>
      </c>
      <c r="I74" s="421">
        <v>7771</v>
      </c>
      <c r="J74" s="421"/>
      <c r="K74" s="421"/>
      <c r="L74" s="421">
        <v>0</v>
      </c>
      <c r="M74" s="421">
        <v>0</v>
      </c>
      <c r="N74" s="374">
        <v>37947.129000000001</v>
      </c>
      <c r="O74" s="421">
        <v>0</v>
      </c>
      <c r="P74" s="421"/>
      <c r="Q74" s="421"/>
      <c r="R74" s="421">
        <v>5737.42</v>
      </c>
      <c r="S74" s="421">
        <v>21673.06969</v>
      </c>
      <c r="T74" s="421"/>
      <c r="U74" s="421">
        <v>591.78016000000025</v>
      </c>
      <c r="V74" s="421"/>
      <c r="W74" s="421">
        <v>107.3</v>
      </c>
      <c r="X74" s="421">
        <v>17873.054250000001</v>
      </c>
      <c r="Y74" s="421"/>
      <c r="Z74" s="421">
        <v>-2073.1890599999988</v>
      </c>
      <c r="AA74" s="421">
        <v>1968.460049999996</v>
      </c>
      <c r="AB74" s="421">
        <v>340.79853000000003</v>
      </c>
      <c r="AC74" s="421"/>
      <c r="AD74" s="421">
        <v>0</v>
      </c>
      <c r="AE74" s="421">
        <v>0</v>
      </c>
      <c r="AF74" s="421"/>
      <c r="AG74" s="421">
        <v>155.97</v>
      </c>
      <c r="AH74" s="421"/>
      <c r="AI74" s="421"/>
      <c r="AJ74" s="421">
        <v>246.47</v>
      </c>
      <c r="AK74" s="421">
        <v>707.22166000000107</v>
      </c>
      <c r="AL74" s="421"/>
      <c r="AM74" s="421">
        <v>-609.85032999999999</v>
      </c>
      <c r="AN74" s="421">
        <v>2503.7036499999999</v>
      </c>
      <c r="AO74" s="421"/>
      <c r="AP74" s="421">
        <v>139.9992299999999</v>
      </c>
      <c r="AQ74" s="421"/>
      <c r="AR74" s="421">
        <v>3143.056</v>
      </c>
      <c r="AS74" s="421">
        <v>-1740.91</v>
      </c>
      <c r="AT74" s="421">
        <v>0</v>
      </c>
      <c r="AU74" s="421"/>
      <c r="AV74" s="421"/>
      <c r="AW74" s="421">
        <v>2318.2199999999998</v>
      </c>
      <c r="AX74" s="421"/>
      <c r="AY74" s="421"/>
      <c r="AZ74" s="421">
        <v>373.14553000000001</v>
      </c>
      <c r="BA74" s="421"/>
      <c r="BB74" s="421">
        <v>0.02</v>
      </c>
      <c r="BC74" s="421"/>
      <c r="BD74" s="421"/>
      <c r="BE74" s="421"/>
      <c r="BF74" s="421"/>
      <c r="BG74" s="421"/>
      <c r="BH74" s="421"/>
      <c r="BI74" s="421"/>
      <c r="BJ74" s="171"/>
    </row>
    <row r="75" spans="1:67">
      <c r="A75" s="172" t="s">
        <v>340</v>
      </c>
      <c r="B75" s="374"/>
      <c r="C75" s="374"/>
      <c r="D75" s="374"/>
      <c r="E75" s="521">
        <v>1363.299557</v>
      </c>
      <c r="F75" s="420"/>
      <c r="G75" s="374">
        <v>61.11</v>
      </c>
      <c r="H75" s="374"/>
      <c r="I75" s="421"/>
      <c r="J75" s="421"/>
      <c r="K75" s="421"/>
      <c r="L75" s="421"/>
      <c r="M75" s="421">
        <v>0</v>
      </c>
      <c r="N75" s="374">
        <v>38817.39</v>
      </c>
      <c r="O75" s="421">
        <v>0</v>
      </c>
      <c r="P75" s="421"/>
      <c r="Q75" s="421"/>
      <c r="R75" s="421"/>
      <c r="S75" s="421">
        <v>21586.288800000002</v>
      </c>
      <c r="T75" s="421"/>
      <c r="U75" s="421"/>
      <c r="V75" s="421"/>
      <c r="W75" s="421"/>
      <c r="X75" s="421">
        <v>17512.463019999999</v>
      </c>
      <c r="Y75" s="421"/>
      <c r="Z75" s="421"/>
      <c r="AA75" s="421"/>
      <c r="AB75" s="421"/>
      <c r="AC75" s="421"/>
      <c r="AD75" s="421">
        <v>52.842009999999313</v>
      </c>
      <c r="AE75" s="421">
        <v>4043</v>
      </c>
      <c r="AF75" s="421"/>
      <c r="AG75" s="421"/>
      <c r="AH75" s="421"/>
      <c r="AI75" s="421">
        <v>113.43</v>
      </c>
      <c r="AJ75" s="421"/>
      <c r="AK75" s="421"/>
      <c r="AL75" s="421"/>
      <c r="AM75" s="421"/>
      <c r="AN75" s="421"/>
      <c r="AO75" s="421"/>
      <c r="AP75" s="421"/>
      <c r="AQ75" s="421"/>
      <c r="AR75" s="421"/>
      <c r="AS75" s="421"/>
      <c r="AT75" s="421"/>
      <c r="AU75" s="421"/>
      <c r="AV75" s="421"/>
      <c r="AW75" s="421">
        <v>2017.81</v>
      </c>
      <c r="AX75" s="421">
        <v>0</v>
      </c>
      <c r="AY75" s="421"/>
      <c r="AZ75" s="421"/>
      <c r="BA75" s="421"/>
      <c r="BB75" s="421">
        <v>0</v>
      </c>
      <c r="BC75" s="421"/>
      <c r="BD75" s="421"/>
      <c r="BE75" s="421"/>
      <c r="BF75" s="421"/>
      <c r="BG75" s="421"/>
      <c r="BH75" s="421"/>
      <c r="BI75" s="421"/>
      <c r="BJ75" s="171"/>
    </row>
    <row r="76" spans="1:67">
      <c r="A76" s="172" t="s">
        <v>341</v>
      </c>
      <c r="B76" s="374">
        <v>2981.89</v>
      </c>
      <c r="C76" s="374"/>
      <c r="D76" s="374"/>
      <c r="E76" s="521">
        <v>886.90028000000075</v>
      </c>
      <c r="F76" s="420">
        <v>0</v>
      </c>
      <c r="G76" s="374">
        <v>0</v>
      </c>
      <c r="H76" s="374"/>
      <c r="I76" s="421"/>
      <c r="J76" s="421">
        <v>368.75599999999997</v>
      </c>
      <c r="K76" s="421">
        <v>22053.167099999999</v>
      </c>
      <c r="L76" s="421">
        <v>0</v>
      </c>
      <c r="M76" s="421">
        <v>0</v>
      </c>
      <c r="N76" s="374">
        <v>8450.5234899999996</v>
      </c>
      <c r="O76" s="421">
        <v>0</v>
      </c>
      <c r="P76" s="421">
        <v>5363.9129999999977</v>
      </c>
      <c r="Q76" s="421"/>
      <c r="R76" s="421"/>
      <c r="S76" s="421">
        <v>22116.54854</v>
      </c>
      <c r="T76" s="421">
        <v>4038.68354</v>
      </c>
      <c r="U76" s="421">
        <v>3686.2988099999993</v>
      </c>
      <c r="V76" s="421">
        <v>0.75</v>
      </c>
      <c r="W76" s="421">
        <v>1572.3753000000002</v>
      </c>
      <c r="X76" s="421"/>
      <c r="Y76" s="421">
        <v>246932.63445999997</v>
      </c>
      <c r="Z76" s="421">
        <v>3042.4717099999998</v>
      </c>
      <c r="AA76" s="421">
        <v>0</v>
      </c>
      <c r="AB76" s="421">
        <v>1.08101</v>
      </c>
      <c r="AC76" s="421">
        <v>16213.920039999999</v>
      </c>
      <c r="AD76" s="421">
        <v>0</v>
      </c>
      <c r="AE76" s="421"/>
      <c r="AF76" s="421">
        <v>3183.4365600000001</v>
      </c>
      <c r="AG76" s="421">
        <v>6773.55</v>
      </c>
      <c r="AH76" s="421">
        <v>29505.550190000002</v>
      </c>
      <c r="AI76" s="421"/>
      <c r="AJ76" s="421">
        <v>2473.14</v>
      </c>
      <c r="AK76" s="421">
        <v>8671.0127100000009</v>
      </c>
      <c r="AL76" s="421">
        <v>86144.615980000002</v>
      </c>
      <c r="AM76" s="421"/>
      <c r="AN76" s="421">
        <v>637.53955000000008</v>
      </c>
      <c r="AO76" s="421"/>
      <c r="AP76" s="421">
        <v>338.70600000000002</v>
      </c>
      <c r="AQ76" s="421"/>
      <c r="AR76" s="421">
        <v>201.77157</v>
      </c>
      <c r="AS76" s="421"/>
      <c r="AT76" s="421"/>
      <c r="AU76" s="421"/>
      <c r="AV76" s="421">
        <v>20.802820000000001</v>
      </c>
      <c r="AW76" s="421"/>
      <c r="AX76" s="421">
        <v>127.39577999999999</v>
      </c>
      <c r="AY76" s="421"/>
      <c r="AZ76" s="421">
        <v>6.6714599999999997</v>
      </c>
      <c r="BA76" s="421"/>
      <c r="BB76" s="421">
        <v>0</v>
      </c>
      <c r="BC76" s="421"/>
      <c r="BD76" s="421"/>
      <c r="BE76" s="421"/>
      <c r="BF76" s="421"/>
      <c r="BG76" s="421"/>
      <c r="BH76" s="421"/>
      <c r="BI76" s="421"/>
      <c r="BJ76" s="171"/>
    </row>
    <row r="77" spans="1:67">
      <c r="A77" s="172" t="s">
        <v>342</v>
      </c>
      <c r="B77" s="374">
        <v>93336.78</v>
      </c>
      <c r="C77" s="374"/>
      <c r="D77" s="374"/>
      <c r="E77" s="521">
        <v>0</v>
      </c>
      <c r="F77" s="420">
        <v>0</v>
      </c>
      <c r="G77" s="374">
        <v>0</v>
      </c>
      <c r="H77" s="374"/>
      <c r="I77" s="421"/>
      <c r="J77" s="421"/>
      <c r="K77" s="421"/>
      <c r="L77" s="421">
        <v>0</v>
      </c>
      <c r="M77" s="421">
        <v>9797.9690699999992</v>
      </c>
      <c r="N77" s="374">
        <v>0</v>
      </c>
      <c r="O77" s="421">
        <v>0</v>
      </c>
      <c r="P77" s="421">
        <v>4170.2301299999999</v>
      </c>
      <c r="Q77" s="421"/>
      <c r="R77" s="421"/>
      <c r="S77" s="421"/>
      <c r="T77" s="421">
        <v>0</v>
      </c>
      <c r="U77" s="421">
        <v>5825.6217800000013</v>
      </c>
      <c r="V77" s="421"/>
      <c r="W77" s="421">
        <v>0</v>
      </c>
      <c r="X77" s="421">
        <v>0</v>
      </c>
      <c r="Y77" s="421"/>
      <c r="Z77" s="421"/>
      <c r="AA77" s="421">
        <v>0</v>
      </c>
      <c r="AB77" s="421"/>
      <c r="AC77" s="421">
        <v>14744.44202</v>
      </c>
      <c r="AD77" s="421">
        <v>1720.57745</v>
      </c>
      <c r="AE77" s="421">
        <v>0</v>
      </c>
      <c r="AF77" s="421"/>
      <c r="AG77" s="421">
        <v>8213.92</v>
      </c>
      <c r="AH77" s="421">
        <v>21088.963</v>
      </c>
      <c r="AI77" s="421"/>
      <c r="AJ77" s="421">
        <v>3469.35</v>
      </c>
      <c r="AK77" s="421">
        <v>5152.366</v>
      </c>
      <c r="AL77" s="421"/>
      <c r="AM77" s="421"/>
      <c r="AN77" s="421">
        <v>1831.5566100000001</v>
      </c>
      <c r="AO77" s="421"/>
      <c r="AP77" s="421"/>
      <c r="AQ77" s="421"/>
      <c r="AR77" s="421">
        <v>2689.3396200000002</v>
      </c>
      <c r="AS77" s="421"/>
      <c r="AT77" s="421"/>
      <c r="AU77" s="421"/>
      <c r="AV77" s="421">
        <v>738.65859</v>
      </c>
      <c r="AW77" s="421">
        <v>1028.8077599999999</v>
      </c>
      <c r="AX77" s="421">
        <v>0</v>
      </c>
      <c r="AY77" s="421"/>
      <c r="AZ77" s="421">
        <v>0</v>
      </c>
      <c r="BA77" s="421"/>
      <c r="BB77" s="421">
        <v>0.7</v>
      </c>
      <c r="BC77" s="421"/>
      <c r="BD77" s="421"/>
      <c r="BE77" s="421"/>
      <c r="BF77" s="421"/>
      <c r="BG77" s="421"/>
      <c r="BH77" s="421"/>
      <c r="BI77" s="421"/>
      <c r="BJ77" s="171"/>
    </row>
    <row r="78" spans="1:67">
      <c r="A78" s="172" t="s">
        <v>343</v>
      </c>
      <c r="B78" s="374"/>
      <c r="C78" s="374"/>
      <c r="D78" s="374"/>
      <c r="E78" s="521"/>
      <c r="F78" s="420"/>
      <c r="G78" s="374">
        <v>0</v>
      </c>
      <c r="H78" s="374"/>
      <c r="I78" s="421"/>
      <c r="J78" s="421"/>
      <c r="K78" s="421"/>
      <c r="L78" s="421"/>
      <c r="M78" s="421">
        <v>0</v>
      </c>
      <c r="N78" s="374"/>
      <c r="O78" s="421">
        <v>0</v>
      </c>
      <c r="P78" s="421"/>
      <c r="Q78" s="421"/>
      <c r="R78" s="421"/>
      <c r="S78" s="421"/>
      <c r="T78" s="421"/>
      <c r="U78" s="421"/>
      <c r="V78" s="421"/>
      <c r="W78" s="421">
        <v>0</v>
      </c>
      <c r="X78" s="421"/>
      <c r="Y78" s="421"/>
      <c r="Z78" s="421"/>
      <c r="AA78" s="421">
        <v>0</v>
      </c>
      <c r="AB78" s="421"/>
      <c r="AC78" s="421"/>
      <c r="AD78" s="421"/>
      <c r="AE78" s="421"/>
      <c r="AF78" s="421"/>
      <c r="AG78" s="421"/>
      <c r="AH78" s="421"/>
      <c r="AI78" s="421"/>
      <c r="AJ78" s="421"/>
      <c r="AK78" s="421"/>
      <c r="AL78" s="421"/>
      <c r="AM78" s="421"/>
      <c r="AN78" s="421"/>
      <c r="AO78" s="421"/>
      <c r="AP78" s="421"/>
      <c r="AQ78" s="421">
        <v>185</v>
      </c>
      <c r="AR78" s="421"/>
      <c r="AS78" s="421"/>
      <c r="AT78" s="421"/>
      <c r="AU78" s="421"/>
      <c r="AV78" s="421"/>
      <c r="AW78" s="421"/>
      <c r="AX78" s="421"/>
      <c r="AY78" s="421"/>
      <c r="AZ78" s="421"/>
      <c r="BA78" s="421"/>
      <c r="BB78" s="421"/>
      <c r="BC78" s="421"/>
      <c r="BD78" s="421"/>
      <c r="BE78" s="421"/>
      <c r="BF78" s="421"/>
      <c r="BG78" s="421"/>
      <c r="BH78" s="421"/>
      <c r="BI78" s="421"/>
      <c r="BJ78" s="171"/>
    </row>
    <row r="79" spans="1:67">
      <c r="A79" s="172" t="s">
        <v>344</v>
      </c>
      <c r="B79" s="374">
        <v>34930.339999999997</v>
      </c>
      <c r="C79" s="374">
        <v>24064.98</v>
      </c>
      <c r="D79" s="374"/>
      <c r="E79" s="521">
        <v>583187.71880999987</v>
      </c>
      <c r="F79" s="420">
        <v>88560.348110000006</v>
      </c>
      <c r="G79" s="374">
        <v>985602.62</v>
      </c>
      <c r="H79" s="374">
        <v>314120.14658</v>
      </c>
      <c r="I79" s="421"/>
      <c r="J79" s="421">
        <v>714.71699999999998</v>
      </c>
      <c r="K79" s="421">
        <v>40793.711689999996</v>
      </c>
      <c r="L79" s="421">
        <v>37163.531013000007</v>
      </c>
      <c r="M79" s="421">
        <v>10561.145960398908</v>
      </c>
      <c r="N79" s="374">
        <v>22232.821190000002</v>
      </c>
      <c r="O79" s="421">
        <v>50883</v>
      </c>
      <c r="P79" s="421">
        <v>14385.203099999999</v>
      </c>
      <c r="Q79" s="421">
        <v>1535.63</v>
      </c>
      <c r="R79" s="421">
        <v>22523.644489999999</v>
      </c>
      <c r="S79" s="421">
        <v>13400.11119</v>
      </c>
      <c r="T79" s="421">
        <v>1370.71902</v>
      </c>
      <c r="U79" s="421">
        <v>8179.2995100000016</v>
      </c>
      <c r="V79" s="421">
        <v>2217.48</v>
      </c>
      <c r="W79" s="421">
        <v>126.46429999999999</v>
      </c>
      <c r="X79" s="421">
        <v>25719.044780000015</v>
      </c>
      <c r="Y79" s="421"/>
      <c r="Z79" s="421">
        <v>13405.92332</v>
      </c>
      <c r="AA79" s="421">
        <v>58421.296660000007</v>
      </c>
      <c r="AB79" s="421">
        <v>213.10646000000006</v>
      </c>
      <c r="AC79" s="421">
        <v>27417.971800000003</v>
      </c>
      <c r="AD79" s="421">
        <v>3184.5770600000001</v>
      </c>
      <c r="AE79" s="421"/>
      <c r="AF79" s="421">
        <v>19634.60151</v>
      </c>
      <c r="AG79" s="421">
        <v>25642.11</v>
      </c>
      <c r="AH79" s="421">
        <v>38555.318729999999</v>
      </c>
      <c r="AI79" s="421">
        <v>3612.2339999999999</v>
      </c>
      <c r="AJ79" s="421">
        <v>361.63</v>
      </c>
      <c r="AK79" s="421">
        <v>35515.577958607588</v>
      </c>
      <c r="AL79" s="421">
        <v>43386.687700000002</v>
      </c>
      <c r="AM79" s="421">
        <v>2733.7097200000003</v>
      </c>
      <c r="AN79" s="421">
        <v>3149.1877600000003</v>
      </c>
      <c r="AO79" s="421">
        <v>2418.0300000000002</v>
      </c>
      <c r="AP79" s="421">
        <v>6966.7239899999995</v>
      </c>
      <c r="AQ79" s="421">
        <v>200</v>
      </c>
      <c r="AR79" s="421">
        <v>4941.3134499999996</v>
      </c>
      <c r="AS79" s="421">
        <v>6243.72</v>
      </c>
      <c r="AT79" s="421">
        <v>1074.99533</v>
      </c>
      <c r="AU79" s="421">
        <v>111.44</v>
      </c>
      <c r="AV79" s="421">
        <v>1839.874</v>
      </c>
      <c r="AW79" s="421">
        <v>343.33228000000003</v>
      </c>
      <c r="AX79" s="421">
        <v>272.01</v>
      </c>
      <c r="AY79" s="421">
        <v>776.81</v>
      </c>
      <c r="AZ79" s="421">
        <v>141.404</v>
      </c>
      <c r="BA79" s="421"/>
      <c r="BB79" s="421">
        <v>1535.98</v>
      </c>
      <c r="BC79" s="421"/>
      <c r="BD79" s="421"/>
      <c r="BE79" s="421"/>
      <c r="BF79" s="421"/>
      <c r="BG79" s="421"/>
      <c r="BH79" s="421"/>
      <c r="BI79" s="421"/>
      <c r="BJ79" s="171"/>
    </row>
    <row r="80" spans="1:67" ht="15">
      <c r="A80" s="170" t="s">
        <v>345</v>
      </c>
      <c r="B80" s="428">
        <v>0</v>
      </c>
      <c r="C80" s="428">
        <v>0</v>
      </c>
      <c r="D80" s="428">
        <v>259</v>
      </c>
      <c r="E80" s="521">
        <v>2944087.8974000006</v>
      </c>
      <c r="F80" s="420">
        <v>0</v>
      </c>
      <c r="G80" s="429">
        <v>0</v>
      </c>
      <c r="H80" s="429">
        <v>1672961.9772300001</v>
      </c>
      <c r="I80" s="421">
        <v>264</v>
      </c>
      <c r="J80" s="421">
        <v>0</v>
      </c>
      <c r="K80" s="421">
        <v>589850.58218999999</v>
      </c>
      <c r="L80" s="421">
        <v>0</v>
      </c>
      <c r="M80" s="421">
        <v>0</v>
      </c>
      <c r="N80" s="430">
        <v>0</v>
      </c>
      <c r="O80" s="421">
        <v>0</v>
      </c>
      <c r="P80" s="421">
        <v>0</v>
      </c>
      <c r="Q80" s="421">
        <v>0</v>
      </c>
      <c r="R80" s="421">
        <v>0</v>
      </c>
      <c r="S80" s="421">
        <v>0</v>
      </c>
      <c r="T80" s="421">
        <v>0</v>
      </c>
      <c r="U80" s="421">
        <v>0</v>
      </c>
      <c r="V80" s="421">
        <v>0</v>
      </c>
      <c r="W80" s="421">
        <v>0</v>
      </c>
      <c r="X80" s="421">
        <v>0</v>
      </c>
      <c r="Y80" s="421">
        <v>0</v>
      </c>
      <c r="Z80" s="421">
        <v>0</v>
      </c>
      <c r="AA80" s="421">
        <v>0</v>
      </c>
      <c r="AB80" s="421">
        <v>0</v>
      </c>
      <c r="AC80" s="421">
        <v>0</v>
      </c>
      <c r="AD80" s="421">
        <v>0</v>
      </c>
      <c r="AE80" s="421">
        <v>0</v>
      </c>
      <c r="AF80" s="421">
        <v>363301.15431000001</v>
      </c>
      <c r="AG80" s="421">
        <v>0</v>
      </c>
      <c r="AH80" s="421">
        <v>242.85442000007629</v>
      </c>
      <c r="AI80" s="421">
        <v>0</v>
      </c>
      <c r="AJ80" s="421">
        <v>0</v>
      </c>
      <c r="AK80" s="421">
        <v>0</v>
      </c>
      <c r="AL80" s="421">
        <v>8180.8390799999233</v>
      </c>
      <c r="AM80" s="421">
        <v>0</v>
      </c>
      <c r="AN80" s="421">
        <v>0</v>
      </c>
      <c r="AO80" s="421">
        <v>0</v>
      </c>
      <c r="AP80" s="421">
        <v>0</v>
      </c>
      <c r="AQ80" s="421">
        <v>0</v>
      </c>
      <c r="AR80" s="421">
        <v>0</v>
      </c>
      <c r="AS80" s="421">
        <v>174454.40652000002</v>
      </c>
      <c r="AT80" s="421">
        <v>0</v>
      </c>
      <c r="AU80" s="421">
        <v>0</v>
      </c>
      <c r="AV80" s="421">
        <v>0</v>
      </c>
      <c r="AW80" s="421">
        <v>0</v>
      </c>
      <c r="AX80" s="421">
        <v>0</v>
      </c>
      <c r="AY80" s="421">
        <v>0</v>
      </c>
      <c r="AZ80" s="421">
        <v>0</v>
      </c>
      <c r="BA80" s="421"/>
      <c r="BB80" s="421">
        <v>0</v>
      </c>
      <c r="BC80" s="421"/>
      <c r="BD80" s="421"/>
      <c r="BE80" s="421"/>
      <c r="BF80" s="421"/>
      <c r="BG80" s="421"/>
      <c r="BH80" s="421"/>
      <c r="BI80" s="421"/>
      <c r="BJ80" s="171"/>
    </row>
    <row r="81" spans="1:62">
      <c r="A81" s="172" t="s">
        <v>346</v>
      </c>
      <c r="B81" s="374"/>
      <c r="C81" s="374"/>
      <c r="D81" s="374">
        <v>259</v>
      </c>
      <c r="E81" s="522">
        <v>2944087.8974000006</v>
      </c>
      <c r="F81" s="423"/>
      <c r="G81" s="374">
        <v>0</v>
      </c>
      <c r="H81" s="374">
        <v>1672961.9772300001</v>
      </c>
      <c r="I81" s="424">
        <v>264</v>
      </c>
      <c r="J81" s="424"/>
      <c r="K81" s="424"/>
      <c r="L81" s="424"/>
      <c r="M81" s="424"/>
      <c r="N81" s="374"/>
      <c r="O81" s="424">
        <v>0</v>
      </c>
      <c r="P81" s="424"/>
      <c r="Q81" s="424"/>
      <c r="R81" s="424"/>
      <c r="S81" s="421"/>
      <c r="T81" s="424"/>
      <c r="U81" s="424"/>
      <c r="V81" s="424"/>
      <c r="W81" s="424"/>
      <c r="X81" s="424"/>
      <c r="Y81" s="424"/>
      <c r="Z81" s="424"/>
      <c r="AA81" s="424">
        <v>0</v>
      </c>
      <c r="AB81" s="424"/>
      <c r="AC81" s="424"/>
      <c r="AD81" s="424"/>
      <c r="AE81" s="424"/>
      <c r="AF81" s="424">
        <v>363301.15431000001</v>
      </c>
      <c r="AG81" s="424"/>
      <c r="AH81" s="424"/>
      <c r="AI81" s="424"/>
      <c r="AJ81" s="424"/>
      <c r="AK81" s="424"/>
      <c r="AL81" s="424">
        <v>8180.8390799999233</v>
      </c>
      <c r="AM81" s="424"/>
      <c r="AN81" s="424"/>
      <c r="AO81" s="424"/>
      <c r="AP81" s="424"/>
      <c r="AQ81" s="424"/>
      <c r="AR81" s="424"/>
      <c r="AS81" s="424">
        <v>174454.40652000002</v>
      </c>
      <c r="AT81" s="424"/>
      <c r="AU81" s="424"/>
      <c r="AV81" s="424"/>
      <c r="AW81" s="424"/>
      <c r="AX81" s="424"/>
      <c r="AY81" s="424"/>
      <c r="AZ81" s="424"/>
      <c r="BA81" s="424"/>
      <c r="BB81" s="424"/>
      <c r="BC81" s="424"/>
      <c r="BD81" s="424"/>
      <c r="BE81" s="424"/>
      <c r="BF81" s="424"/>
      <c r="BG81" s="424"/>
      <c r="BH81" s="424"/>
      <c r="BI81" s="424"/>
      <c r="BJ81" s="171"/>
    </row>
    <row r="82" spans="1:62">
      <c r="A82" s="172" t="s">
        <v>347</v>
      </c>
      <c r="B82" s="374"/>
      <c r="C82" s="374"/>
      <c r="D82" s="374"/>
      <c r="E82" s="523"/>
      <c r="F82" s="432">
        <v>0</v>
      </c>
      <c r="G82" s="374">
        <v>0</v>
      </c>
      <c r="H82" s="374"/>
      <c r="I82" s="424"/>
      <c r="J82" s="424"/>
      <c r="K82" s="424">
        <v>589850.58218999999</v>
      </c>
      <c r="L82" s="424"/>
      <c r="M82" s="424"/>
      <c r="N82" s="374"/>
      <c r="O82" s="424">
        <v>0</v>
      </c>
      <c r="P82" s="424"/>
      <c r="Q82" s="424"/>
      <c r="R82" s="424"/>
      <c r="S82" s="421"/>
      <c r="T82" s="424"/>
      <c r="U82" s="424"/>
      <c r="V82" s="424"/>
      <c r="W82" s="424"/>
      <c r="X82" s="424">
        <v>0</v>
      </c>
      <c r="Y82" s="424"/>
      <c r="Z82" s="424"/>
      <c r="AA82" s="424">
        <v>0</v>
      </c>
      <c r="AB82" s="424"/>
      <c r="AC82" s="424"/>
      <c r="AD82" s="424"/>
      <c r="AE82" s="424"/>
      <c r="AF82" s="424"/>
      <c r="AG82" s="424"/>
      <c r="AH82" s="424">
        <v>242.85442000007629</v>
      </c>
      <c r="AI82" s="424"/>
      <c r="AJ82" s="424"/>
      <c r="AK82" s="424"/>
      <c r="AL82" s="424"/>
      <c r="AM82" s="424"/>
      <c r="AN82" s="424"/>
      <c r="AO82" s="424"/>
      <c r="AP82" s="424"/>
      <c r="AQ82" s="424"/>
      <c r="AR82" s="424"/>
      <c r="AS82" s="424"/>
      <c r="AT82" s="424"/>
      <c r="AU82" s="424"/>
      <c r="AV82" s="424"/>
      <c r="AW82" s="424"/>
      <c r="AX82" s="424"/>
      <c r="AY82" s="424"/>
      <c r="AZ82" s="424"/>
      <c r="BA82" s="424"/>
      <c r="BB82" s="424"/>
      <c r="BC82" s="424"/>
      <c r="BD82" s="424"/>
      <c r="BE82" s="424"/>
      <c r="BF82" s="424"/>
      <c r="BG82" s="424"/>
      <c r="BH82" s="424"/>
      <c r="BI82" s="424"/>
      <c r="BJ82" s="171"/>
    </row>
    <row r="83" spans="1:62">
      <c r="A83" s="172" t="s">
        <v>348</v>
      </c>
      <c r="B83" s="374"/>
      <c r="C83" s="374"/>
      <c r="D83" s="374"/>
      <c r="E83" s="524"/>
      <c r="F83" s="434"/>
      <c r="G83" s="374">
        <v>0</v>
      </c>
      <c r="H83" s="374"/>
      <c r="I83" s="435"/>
      <c r="J83" s="435"/>
      <c r="K83" s="435"/>
      <c r="L83" s="435"/>
      <c r="M83" s="435"/>
      <c r="N83" s="374"/>
      <c r="O83" s="435">
        <v>0</v>
      </c>
      <c r="P83" s="435"/>
      <c r="Q83" s="435"/>
      <c r="R83" s="435"/>
      <c r="S83" s="421"/>
      <c r="T83" s="435"/>
      <c r="U83" s="435"/>
      <c r="V83" s="435"/>
      <c r="W83" s="435"/>
      <c r="X83" s="435"/>
      <c r="Y83" s="435"/>
      <c r="Z83" s="435"/>
      <c r="AA83" s="435"/>
      <c r="AB83" s="435"/>
      <c r="AC83" s="435"/>
      <c r="AD83" s="435"/>
      <c r="AE83" s="435"/>
      <c r="AF83" s="435"/>
      <c r="AG83" s="435"/>
      <c r="AH83" s="435"/>
      <c r="AI83" s="435"/>
      <c r="AJ83" s="435"/>
      <c r="AK83" s="435"/>
      <c r="AL83" s="435"/>
      <c r="AM83" s="435"/>
      <c r="AN83" s="435"/>
      <c r="AO83" s="435"/>
      <c r="AP83" s="435"/>
      <c r="AQ83" s="435"/>
      <c r="AR83" s="435"/>
      <c r="AS83" s="435"/>
      <c r="AT83" s="435"/>
      <c r="AU83" s="435"/>
      <c r="AV83" s="435"/>
      <c r="AW83" s="435"/>
      <c r="AX83" s="435"/>
      <c r="AY83" s="435"/>
      <c r="AZ83" s="435"/>
      <c r="BA83" s="435"/>
      <c r="BB83" s="435"/>
      <c r="BC83" s="435"/>
      <c r="BD83" s="435"/>
      <c r="BE83" s="435"/>
      <c r="BF83" s="435"/>
      <c r="BG83" s="435"/>
      <c r="BH83" s="435"/>
      <c r="BI83" s="435"/>
      <c r="BJ83" s="171"/>
    </row>
    <row r="84" spans="1:62" ht="15">
      <c r="A84" s="170" t="s">
        <v>349</v>
      </c>
      <c r="B84" s="428">
        <v>583482.67000000004</v>
      </c>
      <c r="C84" s="428">
        <v>210082.49</v>
      </c>
      <c r="D84" s="428">
        <v>262485</v>
      </c>
      <c r="E84" s="524">
        <v>576415.68659000006</v>
      </c>
      <c r="F84" s="437">
        <v>250369.64005272731</v>
      </c>
      <c r="G84" s="429">
        <v>314133.71999999997</v>
      </c>
      <c r="H84" s="429">
        <v>148840.95556</v>
      </c>
      <c r="I84" s="438">
        <v>7005</v>
      </c>
      <c r="J84" s="438">
        <v>13406.179559999995</v>
      </c>
      <c r="K84" s="438">
        <v>50095.78787</v>
      </c>
      <c r="L84" s="438">
        <v>28641.863790909083</v>
      </c>
      <c r="M84" s="438">
        <v>80176.700301564328</v>
      </c>
      <c r="N84" s="430">
        <v>33729.700900000003</v>
      </c>
      <c r="O84" s="438">
        <v>22297</v>
      </c>
      <c r="P84" s="438">
        <v>24319.294670000003</v>
      </c>
      <c r="Q84" s="438">
        <v>16044.34</v>
      </c>
      <c r="R84" s="438">
        <v>20999.999879090912</v>
      </c>
      <c r="S84" s="421">
        <v>107117.64247545457</v>
      </c>
      <c r="T84" s="438">
        <v>6274.310510000003</v>
      </c>
      <c r="U84" s="438">
        <v>9106.2526927272738</v>
      </c>
      <c r="V84" s="438">
        <v>30702.52</v>
      </c>
      <c r="W84" s="438">
        <v>39329.910000000003</v>
      </c>
      <c r="X84" s="438">
        <v>45391.15933548758</v>
      </c>
      <c r="Y84" s="438">
        <v>250692.18861547584</v>
      </c>
      <c r="Z84" s="438">
        <v>11294.981695454546</v>
      </c>
      <c r="AA84" s="438">
        <v>43169.932459999996</v>
      </c>
      <c r="AB84" s="438">
        <v>23719.487056363643</v>
      </c>
      <c r="AC84" s="438">
        <v>92827.3</v>
      </c>
      <c r="AD84" s="438">
        <v>22066.908230000001</v>
      </c>
      <c r="AE84" s="438">
        <v>19687</v>
      </c>
      <c r="AF84" s="438">
        <v>9186.4602799999993</v>
      </c>
      <c r="AG84" s="438">
        <v>72111.37</v>
      </c>
      <c r="AH84" s="438">
        <v>164626.92662181833</v>
      </c>
      <c r="AI84" s="438">
        <v>4648.7129999999997</v>
      </c>
      <c r="AJ84" s="438">
        <v>16946.849999999999</v>
      </c>
      <c r="AK84" s="438">
        <v>23963.17453433606</v>
      </c>
      <c r="AL84" s="438">
        <v>66609.963466759727</v>
      </c>
      <c r="AM84" s="438">
        <v>4803.6000000000004</v>
      </c>
      <c r="AN84" s="438">
        <v>438.79575999999997</v>
      </c>
      <c r="AO84" s="438">
        <v>1376.701</v>
      </c>
      <c r="AP84" s="438">
        <v>9323.3388900000009</v>
      </c>
      <c r="AQ84" s="438">
        <v>0</v>
      </c>
      <c r="AR84" s="438">
        <v>0</v>
      </c>
      <c r="AS84" s="438">
        <v>871.34</v>
      </c>
      <c r="AT84" s="438">
        <v>0</v>
      </c>
      <c r="AU84" s="438">
        <v>0</v>
      </c>
      <c r="AV84" s="438">
        <v>0</v>
      </c>
      <c r="AW84" s="438">
        <v>0</v>
      </c>
      <c r="AX84" s="438">
        <v>0</v>
      </c>
      <c r="AY84" s="438">
        <v>0</v>
      </c>
      <c r="AZ84" s="438">
        <v>0</v>
      </c>
      <c r="BA84" s="438"/>
      <c r="BB84" s="438">
        <v>52.13</v>
      </c>
      <c r="BC84" s="438"/>
      <c r="BD84" s="438"/>
      <c r="BE84" s="438"/>
      <c r="BF84" s="438"/>
      <c r="BG84" s="438"/>
      <c r="BH84" s="438"/>
      <c r="BI84" s="438"/>
      <c r="BJ84" s="171"/>
    </row>
    <row r="85" spans="1:62">
      <c r="A85" s="172" t="s">
        <v>350</v>
      </c>
      <c r="B85" s="374">
        <v>544065.06999999995</v>
      </c>
      <c r="C85" s="374">
        <v>100973.8</v>
      </c>
      <c r="D85" s="374">
        <v>298899</v>
      </c>
      <c r="E85" s="524">
        <v>604146.85256999999</v>
      </c>
      <c r="F85" s="434">
        <v>249513.68519440992</v>
      </c>
      <c r="G85" s="374">
        <v>359529.25</v>
      </c>
      <c r="H85" s="374">
        <v>144927.91227999999</v>
      </c>
      <c r="I85" s="435">
        <v>8280</v>
      </c>
      <c r="J85" s="435"/>
      <c r="K85" s="435"/>
      <c r="L85" s="435">
        <v>25942.933469090902</v>
      </c>
      <c r="M85" s="435">
        <v>66594.237366363639</v>
      </c>
      <c r="N85" s="374">
        <v>33414.230000000003</v>
      </c>
      <c r="O85" s="435">
        <v>41485</v>
      </c>
      <c r="P85" s="435"/>
      <c r="Q85" s="435">
        <v>18366.669999999998</v>
      </c>
      <c r="R85" s="435">
        <v>19999.076503636352</v>
      </c>
      <c r="S85" s="421">
        <v>98407.931840909063</v>
      </c>
      <c r="T85" s="435">
        <v>6136.0047475000101</v>
      </c>
      <c r="U85" s="435">
        <v>7741.7867863636211</v>
      </c>
      <c r="V85" s="435">
        <v>30702.52</v>
      </c>
      <c r="W85" s="435">
        <v>39329.910000000003</v>
      </c>
      <c r="X85" s="435">
        <v>44414.40370818181</v>
      </c>
      <c r="Y85" s="435"/>
      <c r="Z85" s="435">
        <v>11957.511217272729</v>
      </c>
      <c r="AA85" s="435">
        <v>40294.964660000005</v>
      </c>
      <c r="AB85" s="435">
        <v>27186.212250909084</v>
      </c>
      <c r="AC85" s="435">
        <v>83923.08</v>
      </c>
      <c r="AD85" s="435">
        <v>20303.91532</v>
      </c>
      <c r="AE85" s="435">
        <v>15949</v>
      </c>
      <c r="AF85" s="435"/>
      <c r="AG85" s="435">
        <v>65591.16</v>
      </c>
      <c r="AH85" s="435">
        <v>296421.75594818214</v>
      </c>
      <c r="AI85" s="435">
        <v>4368.1030000000001</v>
      </c>
      <c r="AJ85" s="435">
        <v>254492.59</v>
      </c>
      <c r="AK85" s="435">
        <v>25122.85931</v>
      </c>
      <c r="AL85" s="435">
        <v>42244.44</v>
      </c>
      <c r="AM85" s="435">
        <v>4803.6000000000004</v>
      </c>
      <c r="AN85" s="435">
        <v>1239.8690200001001</v>
      </c>
      <c r="AO85" s="435">
        <v>3607.79</v>
      </c>
      <c r="AP85" s="435">
        <v>9102.8310700000002</v>
      </c>
      <c r="AQ85" s="435"/>
      <c r="AR85" s="435"/>
      <c r="AS85" s="435"/>
      <c r="AT85" s="435"/>
      <c r="AU85" s="435"/>
      <c r="AV85" s="435"/>
      <c r="AW85" s="435"/>
      <c r="AX85" s="435"/>
      <c r="AY85" s="435"/>
      <c r="AZ85" s="435">
        <v>0</v>
      </c>
      <c r="BA85" s="435"/>
      <c r="BB85" s="435">
        <v>0</v>
      </c>
      <c r="BC85" s="435"/>
      <c r="BD85" s="435"/>
      <c r="BE85" s="435"/>
      <c r="BF85" s="435"/>
      <c r="BG85" s="435"/>
      <c r="BH85" s="435"/>
      <c r="BI85" s="435"/>
      <c r="BJ85" s="171"/>
    </row>
    <row r="86" spans="1:62">
      <c r="A86" s="172" t="s">
        <v>351</v>
      </c>
      <c r="B86" s="374">
        <v>39417.599999999999</v>
      </c>
      <c r="C86" s="374">
        <v>109108.69</v>
      </c>
      <c r="D86" s="374">
        <v>-36414</v>
      </c>
      <c r="E86" s="524">
        <v>-27731.165979999958</v>
      </c>
      <c r="F86" s="434">
        <v>855.95485831738915</v>
      </c>
      <c r="G86" s="374">
        <v>-45395.53</v>
      </c>
      <c r="H86" s="374">
        <v>3913.0432799999999</v>
      </c>
      <c r="I86" s="435">
        <v>-1275</v>
      </c>
      <c r="J86" s="435">
        <v>13406.179559999995</v>
      </c>
      <c r="K86" s="435">
        <v>50095.78787</v>
      </c>
      <c r="L86" s="435">
        <v>2698.9303218181813</v>
      </c>
      <c r="M86" s="435">
        <v>13582.462935200692</v>
      </c>
      <c r="N86" s="374">
        <v>315.47089999999997</v>
      </c>
      <c r="O86" s="435">
        <v>-19188</v>
      </c>
      <c r="P86" s="435">
        <v>24319.294670000003</v>
      </c>
      <c r="Q86" s="435">
        <v>-2322.33</v>
      </c>
      <c r="R86" s="435">
        <v>1000.9233754545603</v>
      </c>
      <c r="S86" s="421">
        <v>8709.7106345455104</v>
      </c>
      <c r="T86" s="435">
        <v>138.30576249999285</v>
      </c>
      <c r="U86" s="435">
        <v>1364.4659063636527</v>
      </c>
      <c r="V86" s="435"/>
      <c r="W86" s="435"/>
      <c r="X86" s="435">
        <v>976.75562730577076</v>
      </c>
      <c r="Y86" s="435">
        <v>250692.18861547584</v>
      </c>
      <c r="Z86" s="435">
        <v>-662.52952181818364</v>
      </c>
      <c r="AA86" s="435">
        <v>2874.9677999999913</v>
      </c>
      <c r="AB86" s="435">
        <v>-3466.72519454544</v>
      </c>
      <c r="AC86" s="435">
        <v>8904.2199999999993</v>
      </c>
      <c r="AD86" s="435">
        <v>1762.9929099999999</v>
      </c>
      <c r="AE86" s="435">
        <v>3738</v>
      </c>
      <c r="AF86" s="435">
        <v>9186.4602799999993</v>
      </c>
      <c r="AG86" s="435">
        <v>6520.21</v>
      </c>
      <c r="AH86" s="435">
        <v>-131794.8293263638</v>
      </c>
      <c r="AI86" s="435">
        <v>280.61</v>
      </c>
      <c r="AJ86" s="435">
        <v>-237545.74</v>
      </c>
      <c r="AK86" s="435">
        <v>-1159.6847756639399</v>
      </c>
      <c r="AL86" s="435">
        <v>24365.523466759725</v>
      </c>
      <c r="AM86" s="435">
        <v>0</v>
      </c>
      <c r="AN86" s="435">
        <v>-801.07326000010016</v>
      </c>
      <c r="AO86" s="435">
        <v>-2231.0889999999999</v>
      </c>
      <c r="AP86" s="435">
        <v>220.50782000000072</v>
      </c>
      <c r="AQ86" s="435"/>
      <c r="AR86" s="435"/>
      <c r="AS86" s="435">
        <v>871.34</v>
      </c>
      <c r="AT86" s="435"/>
      <c r="AU86" s="435"/>
      <c r="AV86" s="435"/>
      <c r="AW86" s="435"/>
      <c r="AX86" s="435"/>
      <c r="AY86" s="435"/>
      <c r="AZ86" s="435">
        <v>0</v>
      </c>
      <c r="BA86" s="435"/>
      <c r="BB86" s="435">
        <v>52.13</v>
      </c>
      <c r="BC86" s="435"/>
      <c r="BD86" s="435"/>
      <c r="BE86" s="435"/>
      <c r="BF86" s="435"/>
      <c r="BG86" s="435"/>
      <c r="BH86" s="435"/>
      <c r="BI86" s="435"/>
      <c r="BJ86" s="171"/>
    </row>
    <row r="87" spans="1:62" ht="15">
      <c r="A87" s="169" t="s">
        <v>352</v>
      </c>
      <c r="B87" s="442">
        <v>15961358.99</v>
      </c>
      <c r="C87" s="442">
        <v>7241266.8799999999</v>
      </c>
      <c r="D87" s="442">
        <v>6329608</v>
      </c>
      <c r="E87" s="620">
        <v>18586640.352192897</v>
      </c>
      <c r="F87" s="620">
        <v>10260932.137049999</v>
      </c>
      <c r="G87" s="433">
        <v>14941844.590000002</v>
      </c>
      <c r="H87" s="620">
        <v>5615364.39824</v>
      </c>
      <c r="I87" s="433">
        <v>249496</v>
      </c>
      <c r="J87" s="433">
        <v>493352.98659000004</v>
      </c>
      <c r="K87" s="433">
        <v>1849833.7957799998</v>
      </c>
      <c r="L87" s="433">
        <v>1432596.061343</v>
      </c>
      <c r="M87" s="433">
        <v>3863333.5756200003</v>
      </c>
      <c r="N87" s="443">
        <v>783307.80358900002</v>
      </c>
      <c r="O87" s="433">
        <v>922314</v>
      </c>
      <c r="P87" s="433">
        <v>1081405.2674</v>
      </c>
      <c r="Q87" s="433">
        <v>671147.86199999996</v>
      </c>
      <c r="R87" s="433">
        <v>742361.31719000009</v>
      </c>
      <c r="S87" s="421">
        <v>2468734.8499100003</v>
      </c>
      <c r="T87" s="433">
        <v>433446.88134056359</v>
      </c>
      <c r="U87" s="433">
        <v>666195.06605999998</v>
      </c>
      <c r="V87" s="433">
        <v>829459.01900000009</v>
      </c>
      <c r="W87" s="620">
        <v>1076333.71254</v>
      </c>
      <c r="X87" s="433">
        <v>2215641.3973054541</v>
      </c>
      <c r="Y87" s="433">
        <v>7048290.7224576864</v>
      </c>
      <c r="Z87" s="433">
        <v>731387.57946000004</v>
      </c>
      <c r="AA87" s="433">
        <v>1436053.8858800002</v>
      </c>
      <c r="AB87" s="433">
        <v>781404.3315600002</v>
      </c>
      <c r="AC87" s="433">
        <v>2789320.2588999998</v>
      </c>
      <c r="AD87" s="433">
        <v>436605.52794</v>
      </c>
      <c r="AE87" s="433">
        <v>944632</v>
      </c>
      <c r="AF87" s="433">
        <v>1025965.2871800001</v>
      </c>
      <c r="AG87" s="433">
        <v>2027319.9</v>
      </c>
      <c r="AH87" s="433">
        <v>9750595.1271500029</v>
      </c>
      <c r="AI87" s="433">
        <v>222601.38163999998</v>
      </c>
      <c r="AJ87" s="433">
        <v>704265.25</v>
      </c>
      <c r="AK87" s="433">
        <v>1600047.0384199996</v>
      </c>
      <c r="AL87" s="620">
        <v>2262626.1472534793</v>
      </c>
      <c r="AM87" s="620">
        <v>320701.11709599994</v>
      </c>
      <c r="AN87" s="433">
        <v>360099.20906000002</v>
      </c>
      <c r="AO87" s="433">
        <v>254849.15812999997</v>
      </c>
      <c r="AP87" s="433">
        <v>438556.74022000004</v>
      </c>
      <c r="AQ87" s="433">
        <v>31613</v>
      </c>
      <c r="AR87" s="433">
        <v>487030.30358999997</v>
      </c>
      <c r="AS87" s="433">
        <v>408913.38520000008</v>
      </c>
      <c r="AT87" s="433">
        <v>48848.393320000003</v>
      </c>
      <c r="AU87" s="433">
        <v>53463.1</v>
      </c>
      <c r="AV87" s="433">
        <v>194242.64743999997</v>
      </c>
      <c r="AW87" s="433">
        <v>251843.99231</v>
      </c>
      <c r="AX87" s="433">
        <v>207040.40221</v>
      </c>
      <c r="AY87" s="433">
        <v>114519.52</v>
      </c>
      <c r="AZ87" s="433">
        <v>94752.567149999988</v>
      </c>
      <c r="BA87" s="433"/>
      <c r="BB87" s="433">
        <v>114186.23</v>
      </c>
      <c r="BC87" s="433"/>
      <c r="BD87" s="433"/>
      <c r="BE87" s="433"/>
      <c r="BF87" s="433"/>
      <c r="BG87" s="433"/>
      <c r="BH87" s="433"/>
      <c r="BI87" s="433"/>
      <c r="BJ87" s="171"/>
    </row>
    <row r="88" spans="1:62" ht="15.75" thickBot="1">
      <c r="B88" s="168"/>
      <c r="C88" s="168"/>
      <c r="D88" s="168"/>
      <c r="E88" s="168"/>
      <c r="F88" s="188"/>
      <c r="G88" s="18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8"/>
      <c r="U88" s="168"/>
      <c r="V88" s="168"/>
      <c r="W88" s="168"/>
      <c r="X88" s="168"/>
      <c r="Y88" s="168"/>
      <c r="Z88" s="168"/>
      <c r="AA88" s="168"/>
      <c r="AB88" s="168"/>
      <c r="AC88" s="168"/>
      <c r="AD88" s="168"/>
      <c r="AE88" s="168"/>
      <c r="AF88" s="168"/>
      <c r="AG88" s="168"/>
      <c r="AH88" s="168"/>
      <c r="AI88" s="168"/>
      <c r="AJ88" s="168"/>
      <c r="AK88" s="168"/>
      <c r="AL88" s="168"/>
      <c r="AM88" s="168"/>
      <c r="AN88" s="168"/>
      <c r="AO88" s="168"/>
      <c r="AP88" s="168"/>
      <c r="AQ88" s="168"/>
      <c r="AR88" s="168"/>
      <c r="AS88" s="168"/>
      <c r="AT88" s="168"/>
      <c r="AU88" s="168"/>
      <c r="AV88" s="168"/>
      <c r="AW88" s="168"/>
      <c r="AX88" s="168"/>
      <c r="AY88" s="168"/>
      <c r="AZ88" s="168"/>
      <c r="BA88" s="168"/>
      <c r="BB88" s="168"/>
      <c r="BC88" s="168"/>
      <c r="BD88" s="168"/>
      <c r="BE88" s="168"/>
      <c r="BF88" s="168"/>
      <c r="BG88" s="168"/>
      <c r="BH88" s="168"/>
      <c r="BI88" s="168"/>
      <c r="BJ88" s="136"/>
    </row>
    <row r="89" spans="1:62" ht="16.5" thickTop="1" thickBot="1">
      <c r="A89" s="182" t="s">
        <v>353</v>
      </c>
      <c r="B89" s="183"/>
      <c r="C89" s="183"/>
      <c r="D89" s="183"/>
      <c r="E89" s="183"/>
      <c r="F89" s="189"/>
      <c r="G89" s="189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83"/>
      <c r="X89" s="183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  <c r="AR89" s="183"/>
      <c r="AS89" s="183"/>
      <c r="AT89" s="183"/>
      <c r="AU89" s="183"/>
      <c r="AV89" s="183"/>
      <c r="AW89" s="183"/>
      <c r="AX89" s="183"/>
      <c r="AY89" s="183"/>
      <c r="AZ89" s="183"/>
      <c r="BA89" s="183"/>
      <c r="BB89" s="183"/>
      <c r="BC89" s="183"/>
      <c r="BD89" s="183"/>
      <c r="BE89" s="183"/>
      <c r="BF89" s="183"/>
      <c r="BG89" s="183"/>
      <c r="BH89" s="183"/>
      <c r="BI89" s="183"/>
      <c r="BJ89" s="183"/>
    </row>
    <row r="90" spans="1:62" ht="15">
      <c r="A90" s="176" t="s">
        <v>354</v>
      </c>
      <c r="B90" s="445">
        <v>19520.830000000002</v>
      </c>
      <c r="C90" s="445">
        <v>0</v>
      </c>
      <c r="D90" s="439">
        <v>4296</v>
      </c>
      <c r="E90" s="525">
        <v>571.53700000000447</v>
      </c>
      <c r="F90" s="437">
        <v>623.29253000000006</v>
      </c>
      <c r="G90" s="437">
        <v>0</v>
      </c>
      <c r="H90" s="445">
        <v>2916.92607</v>
      </c>
      <c r="I90" s="438">
        <v>801</v>
      </c>
      <c r="J90" s="438">
        <v>1012.43399</v>
      </c>
      <c r="K90" s="438">
        <v>7529.3337899999997</v>
      </c>
      <c r="L90" s="438">
        <v>8.81</v>
      </c>
      <c r="M90" s="438">
        <v>0</v>
      </c>
      <c r="N90" s="445">
        <v>2236.328</v>
      </c>
      <c r="O90" s="438">
        <v>2018</v>
      </c>
      <c r="P90" s="438">
        <v>744.38452000000007</v>
      </c>
      <c r="Q90" s="438">
        <v>775.82</v>
      </c>
      <c r="R90" s="437">
        <v>0</v>
      </c>
      <c r="S90" s="438">
        <v>2356.5639900000001</v>
      </c>
      <c r="T90" s="438">
        <v>18</v>
      </c>
      <c r="U90" s="438">
        <v>4363.31167</v>
      </c>
      <c r="V90" s="438">
        <v>9480.57</v>
      </c>
      <c r="W90" s="438">
        <v>217.8115</v>
      </c>
      <c r="X90" s="438">
        <v>7.3500100000000002</v>
      </c>
      <c r="Y90" s="438">
        <v>1895.1669999999999</v>
      </c>
      <c r="Z90" s="438">
        <v>156.33201</v>
      </c>
      <c r="AA90" s="438">
        <v>1231.701</v>
      </c>
      <c r="AB90" s="438">
        <v>648.79054000000008</v>
      </c>
      <c r="AC90" s="438">
        <v>910.17200000000003</v>
      </c>
      <c r="AD90" s="438">
        <v>236.13085000000001</v>
      </c>
      <c r="AE90" s="438">
        <v>0</v>
      </c>
      <c r="AF90" s="438">
        <v>3015.4476500000001</v>
      </c>
      <c r="AG90" s="438">
        <v>1126.43</v>
      </c>
      <c r="AH90" s="438">
        <v>33269.104639999998</v>
      </c>
      <c r="AI90" s="438">
        <v>673.03</v>
      </c>
      <c r="AJ90" s="438">
        <v>2587.8000000000002</v>
      </c>
      <c r="AK90" s="438">
        <v>874.29101000000003</v>
      </c>
      <c r="AL90" s="438">
        <v>1746.0362699999998</v>
      </c>
      <c r="AM90" s="438">
        <v>422.70132000000001</v>
      </c>
      <c r="AN90" s="438">
        <v>251.53832999999997</v>
      </c>
      <c r="AO90" s="438">
        <v>555.63199999999995</v>
      </c>
      <c r="AP90" s="438">
        <v>409.56698999999998</v>
      </c>
      <c r="AQ90" s="438">
        <v>457</v>
      </c>
      <c r="AR90" s="438">
        <v>432.52366999999998</v>
      </c>
      <c r="AS90" s="438">
        <v>0.94</v>
      </c>
      <c r="AT90" s="438">
        <v>12.028</v>
      </c>
      <c r="AU90" s="438">
        <v>1774.29</v>
      </c>
      <c r="AV90" s="438">
        <v>0</v>
      </c>
      <c r="AW90" s="438">
        <v>0</v>
      </c>
      <c r="AX90" s="278">
        <v>110.76367999999999</v>
      </c>
      <c r="AY90" s="278">
        <v>23.46</v>
      </c>
      <c r="AZ90" s="278">
        <v>323.91226999999998</v>
      </c>
      <c r="BA90" s="278"/>
      <c r="BB90" s="278">
        <v>0</v>
      </c>
      <c r="BC90" s="278"/>
      <c r="BD90" s="278"/>
      <c r="BE90" s="278"/>
      <c r="BF90" s="278"/>
      <c r="BG90" s="278"/>
      <c r="BH90" s="278"/>
      <c r="BI90" s="278"/>
      <c r="BJ90" s="279"/>
    </row>
    <row r="91" spans="1:62" ht="15">
      <c r="A91" s="172" t="s">
        <v>355</v>
      </c>
      <c r="B91" s="446">
        <v>19520.830000000002</v>
      </c>
      <c r="C91" s="374">
        <v>0</v>
      </c>
      <c r="D91" s="436">
        <v>4296</v>
      </c>
      <c r="E91" s="525">
        <v>571.53700000000447</v>
      </c>
      <c r="F91" s="434">
        <v>623.29253000000006</v>
      </c>
      <c r="G91" s="434">
        <v>0</v>
      </c>
      <c r="H91" s="374">
        <v>2916.92607</v>
      </c>
      <c r="I91" s="435">
        <v>801</v>
      </c>
      <c r="J91" s="435">
        <v>1012.43399</v>
      </c>
      <c r="K91" s="435">
        <v>7529.3337899999997</v>
      </c>
      <c r="L91" s="435">
        <v>8.81</v>
      </c>
      <c r="M91" s="435"/>
      <c r="N91" s="374">
        <v>2236.328</v>
      </c>
      <c r="O91" s="435">
        <v>2018</v>
      </c>
      <c r="P91" s="435">
        <v>744.38452000000007</v>
      </c>
      <c r="Q91" s="435">
        <v>775.82</v>
      </c>
      <c r="R91" s="434">
        <v>0</v>
      </c>
      <c r="S91" s="438">
        <v>2356.5639900000001</v>
      </c>
      <c r="T91" s="435">
        <v>18</v>
      </c>
      <c r="U91" s="435">
        <v>4363.31167</v>
      </c>
      <c r="V91" s="435">
        <v>9480.57</v>
      </c>
      <c r="W91" s="435">
        <v>217.8115</v>
      </c>
      <c r="X91" s="435">
        <v>7.3500100000000002</v>
      </c>
      <c r="Y91" s="435">
        <v>1895.1669999999999</v>
      </c>
      <c r="Z91" s="435">
        <v>156.33201</v>
      </c>
      <c r="AA91" s="435">
        <v>1231.701</v>
      </c>
      <c r="AB91" s="435">
        <v>648.79054000000008</v>
      </c>
      <c r="AC91" s="435">
        <v>910.17200000000003</v>
      </c>
      <c r="AD91" s="435">
        <v>236.13085000000001</v>
      </c>
      <c r="AE91" s="435">
        <v>0</v>
      </c>
      <c r="AF91" s="435">
        <v>3015.4476500000001</v>
      </c>
      <c r="AG91" s="435">
        <v>1126.43</v>
      </c>
      <c r="AH91" s="435">
        <v>33269.104639999998</v>
      </c>
      <c r="AI91" s="435">
        <v>673.03</v>
      </c>
      <c r="AJ91" s="435">
        <v>2587.8000000000002</v>
      </c>
      <c r="AK91" s="435">
        <v>874.29101000000003</v>
      </c>
      <c r="AL91" s="435">
        <v>1746.0362699999998</v>
      </c>
      <c r="AM91" s="435">
        <v>422.70132000000001</v>
      </c>
      <c r="AN91" s="435">
        <v>251.53832999999997</v>
      </c>
      <c r="AO91" s="435">
        <v>555.63199999999995</v>
      </c>
      <c r="AP91" s="435">
        <v>409.56698999999998</v>
      </c>
      <c r="AQ91" s="435">
        <v>457</v>
      </c>
      <c r="AR91" s="435">
        <v>432.52366999999998</v>
      </c>
      <c r="AS91" s="435">
        <v>0.94</v>
      </c>
      <c r="AT91" s="435">
        <v>12.028</v>
      </c>
      <c r="AU91" s="435">
        <v>1774.29</v>
      </c>
      <c r="AV91" s="435">
        <v>0</v>
      </c>
      <c r="AW91" s="435"/>
      <c r="AX91" s="277">
        <v>110.76367999999999</v>
      </c>
      <c r="AY91" s="277">
        <v>23.46</v>
      </c>
      <c r="AZ91" s="277">
        <v>323.91226999999998</v>
      </c>
      <c r="BA91" s="277"/>
      <c r="BB91" s="277">
        <v>0</v>
      </c>
      <c r="BC91" s="277"/>
      <c r="BD91" s="277"/>
      <c r="BE91" s="277"/>
      <c r="BF91" s="277"/>
      <c r="BG91" s="277"/>
      <c r="BH91" s="277"/>
      <c r="BI91" s="277"/>
      <c r="BJ91" s="279"/>
    </row>
    <row r="92" spans="1:62" ht="15">
      <c r="A92" s="172" t="s">
        <v>356</v>
      </c>
      <c r="B92" s="374"/>
      <c r="C92" s="374"/>
      <c r="D92" s="436"/>
      <c r="E92" s="525"/>
      <c r="F92" s="434"/>
      <c r="G92" s="434">
        <v>0</v>
      </c>
      <c r="H92" s="374"/>
      <c r="I92" s="435"/>
      <c r="J92" s="435"/>
      <c r="K92" s="435"/>
      <c r="L92" s="435"/>
      <c r="M92" s="435"/>
      <c r="N92" s="374"/>
      <c r="O92" s="435">
        <v>0</v>
      </c>
      <c r="P92" s="435"/>
      <c r="Q92" s="435"/>
      <c r="R92" s="434"/>
      <c r="S92" s="438"/>
      <c r="T92" s="435"/>
      <c r="U92" s="435">
        <v>0</v>
      </c>
      <c r="V92" s="435"/>
      <c r="W92" s="435">
        <v>0</v>
      </c>
      <c r="X92" s="435"/>
      <c r="Y92" s="435"/>
      <c r="Z92" s="435"/>
      <c r="AA92" s="435"/>
      <c r="AB92" s="435"/>
      <c r="AC92" s="435"/>
      <c r="AD92" s="435"/>
      <c r="AE92" s="435"/>
      <c r="AF92" s="435"/>
      <c r="AG92" s="435"/>
      <c r="AH92" s="435"/>
      <c r="AI92" s="435"/>
      <c r="AJ92" s="435"/>
      <c r="AK92" s="435"/>
      <c r="AL92" s="435"/>
      <c r="AM92" s="435"/>
      <c r="AN92" s="435"/>
      <c r="AO92" s="435"/>
      <c r="AP92" s="435"/>
      <c r="AQ92" s="435"/>
      <c r="AR92" s="435"/>
      <c r="AS92" s="435">
        <v>0</v>
      </c>
      <c r="AT92" s="435"/>
      <c r="AU92" s="435"/>
      <c r="AV92" s="435"/>
      <c r="AW92" s="435"/>
      <c r="AX92" s="277"/>
      <c r="AY92" s="277"/>
      <c r="AZ92" s="277"/>
      <c r="BA92" s="277"/>
      <c r="BB92" s="277"/>
      <c r="BC92" s="277"/>
      <c r="BD92" s="277"/>
      <c r="BE92" s="277"/>
      <c r="BF92" s="277"/>
      <c r="BG92" s="277"/>
      <c r="BH92" s="277"/>
      <c r="BI92" s="277"/>
      <c r="BJ92" s="279"/>
    </row>
    <row r="93" spans="1:62" s="649" customFormat="1" ht="15">
      <c r="A93" s="641" t="s">
        <v>357</v>
      </c>
      <c r="B93" s="642">
        <v>221577.02</v>
      </c>
      <c r="C93" s="642">
        <v>76379.64</v>
      </c>
      <c r="D93" s="643">
        <v>127139</v>
      </c>
      <c r="E93" s="644">
        <v>2799887.3793099998</v>
      </c>
      <c r="F93" s="645">
        <v>90058.24626</v>
      </c>
      <c r="G93" s="645">
        <v>318811.31</v>
      </c>
      <c r="H93" s="646">
        <v>15500</v>
      </c>
      <c r="I93" s="647">
        <v>3446</v>
      </c>
      <c r="J93" s="647">
        <v>5900.6886000000004</v>
      </c>
      <c r="K93" s="647">
        <v>7300.0408500000003</v>
      </c>
      <c r="L93" s="647">
        <v>36610.751179999999</v>
      </c>
      <c r="M93" s="647">
        <v>354047.35263000004</v>
      </c>
      <c r="N93" s="648">
        <v>121229.37463999999</v>
      </c>
      <c r="O93" s="647">
        <v>119595</v>
      </c>
      <c r="P93" s="647">
        <v>205291.66727999999</v>
      </c>
      <c r="Q93" s="647">
        <v>3040</v>
      </c>
      <c r="R93" s="645">
        <v>3163.0675300000003</v>
      </c>
      <c r="S93" s="647">
        <v>21445.331020000001</v>
      </c>
      <c r="T93" s="647">
        <v>20031.656459999998</v>
      </c>
      <c r="U93" s="647">
        <v>3075</v>
      </c>
      <c r="V93" s="647">
        <v>45070.05</v>
      </c>
      <c r="W93" s="647">
        <v>121244.60252</v>
      </c>
      <c r="X93" s="647">
        <v>330363.63428</v>
      </c>
      <c r="Y93" s="647">
        <v>249965.13001000002</v>
      </c>
      <c r="Z93" s="647">
        <v>107522.93656</v>
      </c>
      <c r="AA93" s="647">
        <v>38804.199850000012</v>
      </c>
      <c r="AB93" s="647">
        <v>3800</v>
      </c>
      <c r="AC93" s="647">
        <v>56065.769859999993</v>
      </c>
      <c r="AD93" s="647">
        <v>1900</v>
      </c>
      <c r="AE93" s="647">
        <v>24710</v>
      </c>
      <c r="AF93" s="647">
        <v>64137.224569999998</v>
      </c>
      <c r="AG93" s="647">
        <v>16118.01</v>
      </c>
      <c r="AH93" s="647">
        <v>522116.3664</v>
      </c>
      <c r="AI93" s="647">
        <v>17279.56308</v>
      </c>
      <c r="AJ93" s="647">
        <v>32090</v>
      </c>
      <c r="AK93" s="647">
        <v>8097.5282100000004</v>
      </c>
      <c r="AL93" s="647">
        <v>30834.299180000005</v>
      </c>
      <c r="AM93" s="647">
        <v>4613.97696</v>
      </c>
      <c r="AN93" s="647">
        <v>56649.368170000002</v>
      </c>
      <c r="AO93" s="647">
        <v>1125</v>
      </c>
      <c r="AP93" s="647">
        <v>1629.97</v>
      </c>
      <c r="AQ93" s="647">
        <v>116</v>
      </c>
      <c r="AR93" s="647">
        <v>2200.7330000000002</v>
      </c>
      <c r="AS93" s="647">
        <v>1500</v>
      </c>
      <c r="AT93" s="647">
        <v>564.47478999999998</v>
      </c>
      <c r="AU93" s="647">
        <v>8912.5499999999993</v>
      </c>
      <c r="AV93" s="647">
        <v>1342.8311300000046</v>
      </c>
      <c r="AW93" s="647">
        <v>1005.94379</v>
      </c>
      <c r="AX93" s="647">
        <v>824.87</v>
      </c>
      <c r="AY93" s="647">
        <v>34068.82</v>
      </c>
      <c r="AZ93" s="647">
        <v>700</v>
      </c>
      <c r="BA93" s="647"/>
      <c r="BB93" s="647">
        <v>100</v>
      </c>
      <c r="BC93" s="647"/>
      <c r="BD93" s="647"/>
      <c r="BE93" s="647"/>
      <c r="BF93" s="647"/>
      <c r="BG93" s="647"/>
      <c r="BH93" s="647"/>
      <c r="BI93" s="647"/>
      <c r="BJ93" s="645">
        <f>SUM(B93:BB93)</f>
        <v>6339002.3781200005</v>
      </c>
    </row>
    <row r="94" spans="1:62" ht="15">
      <c r="A94" s="172" t="s">
        <v>358</v>
      </c>
      <c r="B94" s="374">
        <v>122896.21</v>
      </c>
      <c r="C94" s="374">
        <v>35378.32</v>
      </c>
      <c r="D94" s="436"/>
      <c r="E94" s="525">
        <v>209125.82</v>
      </c>
      <c r="F94" s="434">
        <v>48000</v>
      </c>
      <c r="G94" s="434">
        <v>62500</v>
      </c>
      <c r="H94" s="374">
        <v>15500</v>
      </c>
      <c r="I94" s="435"/>
      <c r="J94" s="435">
        <v>1900</v>
      </c>
      <c r="K94" s="435"/>
      <c r="L94" s="435">
        <v>30100</v>
      </c>
      <c r="M94" s="435">
        <v>17549.433579999997</v>
      </c>
      <c r="N94" s="374"/>
      <c r="O94" s="435">
        <v>0</v>
      </c>
      <c r="P94" s="435">
        <v>5</v>
      </c>
      <c r="Q94" s="435">
        <v>3040</v>
      </c>
      <c r="R94" s="434">
        <v>10</v>
      </c>
      <c r="S94" s="438">
        <v>9533</v>
      </c>
      <c r="T94" s="435">
        <v>1600</v>
      </c>
      <c r="U94" s="435">
        <v>3075</v>
      </c>
      <c r="V94" s="435">
        <v>4406.67</v>
      </c>
      <c r="W94" s="435">
        <v>100</v>
      </c>
      <c r="X94" s="435">
        <v>9730</v>
      </c>
      <c r="Y94" s="435"/>
      <c r="Z94" s="435"/>
      <c r="AA94" s="435">
        <v>0</v>
      </c>
      <c r="AB94" s="435"/>
      <c r="AC94" s="435"/>
      <c r="AD94" s="435"/>
      <c r="AE94" s="435"/>
      <c r="AF94" s="435"/>
      <c r="AG94" s="435"/>
      <c r="AH94" s="435">
        <v>716.65976000000001</v>
      </c>
      <c r="AI94" s="435"/>
      <c r="AJ94" s="435">
        <v>32090</v>
      </c>
      <c r="AK94" s="435"/>
      <c r="AL94" s="435"/>
      <c r="AM94" s="435"/>
      <c r="AN94" s="435" t="s">
        <v>738</v>
      </c>
      <c r="AO94" s="435"/>
      <c r="AP94" s="435">
        <v>50</v>
      </c>
      <c r="AQ94" s="435"/>
      <c r="AR94" s="435"/>
      <c r="AS94" s="435">
        <v>1500</v>
      </c>
      <c r="AT94" s="435"/>
      <c r="AU94" s="435">
        <v>270</v>
      </c>
      <c r="AV94" s="435"/>
      <c r="AW94" s="435">
        <v>1000</v>
      </c>
      <c r="AX94" s="277"/>
      <c r="AY94" s="277"/>
      <c r="AZ94" s="277"/>
      <c r="BA94" s="277"/>
      <c r="BB94" s="277"/>
      <c r="BC94" s="277"/>
      <c r="BD94" s="277"/>
      <c r="BE94" s="277"/>
      <c r="BF94" s="277"/>
      <c r="BG94" s="277"/>
      <c r="BH94" s="277"/>
      <c r="BI94" s="277"/>
      <c r="BJ94" s="279">
        <f t="shared" ref="BJ94:BJ102" si="0">SUM(B94:BB94)</f>
        <v>610076.11333999992</v>
      </c>
    </row>
    <row r="95" spans="1:62" ht="15">
      <c r="A95" s="172" t="s">
        <v>359</v>
      </c>
      <c r="B95" s="445">
        <v>98680.81</v>
      </c>
      <c r="C95" s="445">
        <v>40996.32</v>
      </c>
      <c r="D95" s="436">
        <v>118774</v>
      </c>
      <c r="E95" s="525">
        <v>2288310.0616000001</v>
      </c>
      <c r="F95" s="434">
        <v>41734.08006</v>
      </c>
      <c r="G95" s="434">
        <v>255721.29</v>
      </c>
      <c r="H95" s="445">
        <v>0</v>
      </c>
      <c r="I95" s="435">
        <v>3258</v>
      </c>
      <c r="J95" s="435">
        <v>3260.09503</v>
      </c>
      <c r="K95" s="435">
        <v>7300.0408500000003</v>
      </c>
      <c r="L95" s="435">
        <v>6510.7511799999993</v>
      </c>
      <c r="M95" s="435">
        <v>314928.81986000005</v>
      </c>
      <c r="N95" s="445">
        <v>54311.301309999995</v>
      </c>
      <c r="O95" s="435">
        <v>64314</v>
      </c>
      <c r="P95" s="435">
        <v>119538.92109999999</v>
      </c>
      <c r="Q95" s="435">
        <v>0</v>
      </c>
      <c r="R95" s="434">
        <v>2996.0675300000003</v>
      </c>
      <c r="S95" s="438">
        <v>11776.331020000001</v>
      </c>
      <c r="T95" s="435">
        <v>15378.2075</v>
      </c>
      <c r="U95" s="435">
        <v>0</v>
      </c>
      <c r="V95" s="435">
        <v>37376.36</v>
      </c>
      <c r="W95" s="435">
        <v>43566.94</v>
      </c>
      <c r="X95" s="435">
        <v>137973.01169999997</v>
      </c>
      <c r="Y95" s="435">
        <v>216840.02729000003</v>
      </c>
      <c r="Z95" s="435">
        <v>41578.567260000003</v>
      </c>
      <c r="AA95" s="435">
        <v>36647.236320000011</v>
      </c>
      <c r="AB95" s="435">
        <v>3800</v>
      </c>
      <c r="AC95" s="435">
        <v>45144.304609999992</v>
      </c>
      <c r="AD95" s="435">
        <v>1900</v>
      </c>
      <c r="AE95" s="435">
        <v>13913</v>
      </c>
      <c r="AF95" s="435">
        <v>64137.224569999998</v>
      </c>
      <c r="AG95" s="435">
        <v>16118.01</v>
      </c>
      <c r="AH95" s="435">
        <v>146707.53775999998</v>
      </c>
      <c r="AI95" s="435">
        <v>11004.263999999999</v>
      </c>
      <c r="AJ95" s="435">
        <v>0</v>
      </c>
      <c r="AK95" s="435">
        <v>7864.8384000000005</v>
      </c>
      <c r="AL95" s="435">
        <v>30316.897880000004</v>
      </c>
      <c r="AM95" s="435">
        <v>4613.97696</v>
      </c>
      <c r="AN95" s="435">
        <v>19904.642690000001</v>
      </c>
      <c r="AO95" s="435">
        <v>1125</v>
      </c>
      <c r="AP95" s="435">
        <v>1579.97</v>
      </c>
      <c r="AQ95" s="435">
        <v>116</v>
      </c>
      <c r="AR95" s="435">
        <v>2200.7330000000002</v>
      </c>
      <c r="AS95" s="435">
        <v>0</v>
      </c>
      <c r="AT95" s="435">
        <v>394.32592999999997</v>
      </c>
      <c r="AU95" s="435">
        <v>8642.5499999999993</v>
      </c>
      <c r="AV95" s="435">
        <v>1326.0886700000037</v>
      </c>
      <c r="AW95" s="435">
        <v>2.3387900000000199</v>
      </c>
      <c r="AX95" s="277">
        <v>824.87</v>
      </c>
      <c r="AY95" s="277">
        <v>11175.46</v>
      </c>
      <c r="AZ95" s="277">
        <v>700</v>
      </c>
      <c r="BA95" s="277"/>
      <c r="BB95" s="277">
        <v>100</v>
      </c>
      <c r="BC95" s="277"/>
      <c r="BD95" s="277"/>
      <c r="BE95" s="277"/>
      <c r="BF95" s="277"/>
      <c r="BG95" s="277"/>
      <c r="BH95" s="277"/>
      <c r="BI95" s="277"/>
      <c r="BJ95" s="279">
        <f t="shared" si="0"/>
        <v>4355383.2728700014</v>
      </c>
    </row>
    <row r="96" spans="1:62" s="649" customFormat="1" ht="15">
      <c r="A96" s="650" t="s">
        <v>360</v>
      </c>
      <c r="B96" s="651"/>
      <c r="C96" s="651"/>
      <c r="D96" s="652">
        <v>25000</v>
      </c>
      <c r="E96" s="644"/>
      <c r="F96" s="653"/>
      <c r="G96" s="653">
        <v>0</v>
      </c>
      <c r="H96" s="651"/>
      <c r="I96" s="654">
        <v>2503</v>
      </c>
      <c r="J96" s="654"/>
      <c r="K96" s="654">
        <v>7300.0408500000003</v>
      </c>
      <c r="L96" s="654">
        <v>6510.7511799999993</v>
      </c>
      <c r="M96" s="654">
        <v>0</v>
      </c>
      <c r="N96" s="651">
        <v>3239.9089300000001</v>
      </c>
      <c r="O96" s="654">
        <v>4000</v>
      </c>
      <c r="P96" s="654">
        <v>6874.7</v>
      </c>
      <c r="Q96" s="654"/>
      <c r="R96" s="653">
        <v>2636.0827400000003</v>
      </c>
      <c r="S96" s="647"/>
      <c r="T96" s="654"/>
      <c r="U96" s="654"/>
      <c r="V96" s="654"/>
      <c r="W96" s="654">
        <v>4200</v>
      </c>
      <c r="X96" s="654"/>
      <c r="Y96" s="654">
        <v>29000</v>
      </c>
      <c r="Z96" s="654">
        <v>3402.5</v>
      </c>
      <c r="AA96" s="654">
        <v>6500</v>
      </c>
      <c r="AB96" s="654">
        <v>3800</v>
      </c>
      <c r="AC96" s="654">
        <v>12000</v>
      </c>
      <c r="AD96" s="654">
        <v>1900</v>
      </c>
      <c r="AE96" s="654">
        <v>5817</v>
      </c>
      <c r="AF96" s="654">
        <v>7715.6288299999997</v>
      </c>
      <c r="AG96" s="654">
        <v>8700</v>
      </c>
      <c r="AH96" s="654">
        <v>33999.919999999998</v>
      </c>
      <c r="AI96" s="654">
        <v>1190.114</v>
      </c>
      <c r="AJ96" s="654"/>
      <c r="AK96" s="654">
        <v>6799.97</v>
      </c>
      <c r="AL96" s="654">
        <v>9035.0127499999999</v>
      </c>
      <c r="AM96" s="654">
        <v>1438</v>
      </c>
      <c r="AN96" s="654">
        <v>1849.8</v>
      </c>
      <c r="AO96" s="654">
        <v>1125</v>
      </c>
      <c r="AP96" s="654">
        <v>1579.97</v>
      </c>
      <c r="AQ96" s="654">
        <v>116</v>
      </c>
      <c r="AR96" s="654">
        <v>2200.7330000000002</v>
      </c>
      <c r="AS96" s="654"/>
      <c r="AT96" s="654">
        <v>220</v>
      </c>
      <c r="AU96" s="654"/>
      <c r="AV96" s="654">
        <v>950</v>
      </c>
      <c r="AW96" s="654"/>
      <c r="AX96" s="654">
        <v>824.87</v>
      </c>
      <c r="AY96" s="654">
        <v>565</v>
      </c>
      <c r="AZ96" s="654">
        <v>700</v>
      </c>
      <c r="BA96" s="654"/>
      <c r="BB96" s="654"/>
      <c r="BC96" s="654"/>
      <c r="BD96" s="654"/>
      <c r="BE96" s="654"/>
      <c r="BF96" s="654"/>
      <c r="BG96" s="654"/>
      <c r="BH96" s="654"/>
      <c r="BI96" s="654"/>
      <c r="BJ96" s="645">
        <f t="shared" si="0"/>
        <v>203694.00227999996</v>
      </c>
    </row>
    <row r="97" spans="1:62" ht="15">
      <c r="A97" s="177" t="s">
        <v>361</v>
      </c>
      <c r="B97" s="374">
        <v>98680.81</v>
      </c>
      <c r="C97" s="374">
        <v>40996.32</v>
      </c>
      <c r="D97" s="436">
        <v>93774</v>
      </c>
      <c r="E97" s="525">
        <v>2288310.0616000001</v>
      </c>
      <c r="F97" s="434">
        <v>41734.08006</v>
      </c>
      <c r="G97" s="434">
        <v>255721.29</v>
      </c>
      <c r="H97" s="374"/>
      <c r="I97" s="435">
        <v>755</v>
      </c>
      <c r="J97" s="435">
        <v>3260.09503</v>
      </c>
      <c r="K97" s="435"/>
      <c r="L97" s="435"/>
      <c r="M97" s="435">
        <v>314928.81986000005</v>
      </c>
      <c r="N97" s="374">
        <v>51071.392379999998</v>
      </c>
      <c r="O97" s="435">
        <v>60314</v>
      </c>
      <c r="P97" s="435">
        <v>112664.2211</v>
      </c>
      <c r="Q97" s="435"/>
      <c r="R97" s="434">
        <v>359.98479000000003</v>
      </c>
      <c r="S97" s="438">
        <v>11776.331020000001</v>
      </c>
      <c r="T97" s="435">
        <v>15378.2075</v>
      </c>
      <c r="U97" s="435"/>
      <c r="V97" s="435">
        <v>37376.36</v>
      </c>
      <c r="W97" s="435">
        <v>39366.94</v>
      </c>
      <c r="X97" s="435">
        <v>137973.01169999997</v>
      </c>
      <c r="Y97" s="435">
        <v>187840.02729000003</v>
      </c>
      <c r="Z97" s="435">
        <v>38176.067260000003</v>
      </c>
      <c r="AA97" s="435">
        <v>30147.236320000007</v>
      </c>
      <c r="AB97" s="435"/>
      <c r="AC97" s="435">
        <v>33144.304609999992</v>
      </c>
      <c r="AD97" s="435"/>
      <c r="AE97" s="435">
        <v>8096</v>
      </c>
      <c r="AF97" s="435">
        <v>56421.595739999997</v>
      </c>
      <c r="AG97" s="435">
        <v>7418.01</v>
      </c>
      <c r="AH97" s="435">
        <v>112707.61775999998</v>
      </c>
      <c r="AI97" s="435">
        <v>9814.15</v>
      </c>
      <c r="AJ97" s="435"/>
      <c r="AK97" s="435">
        <v>1064.8684000000003</v>
      </c>
      <c r="AL97" s="435">
        <v>21281.885130000002</v>
      </c>
      <c r="AM97" s="435">
        <v>3175.97696</v>
      </c>
      <c r="AN97" s="435">
        <v>18054.842690000001</v>
      </c>
      <c r="AO97" s="435"/>
      <c r="AP97" s="435"/>
      <c r="AQ97" s="435"/>
      <c r="AR97" s="435"/>
      <c r="AS97" s="435"/>
      <c r="AT97" s="435">
        <v>174.32593</v>
      </c>
      <c r="AU97" s="435">
        <v>8642.5499999999993</v>
      </c>
      <c r="AV97" s="435">
        <v>376.08867000000367</v>
      </c>
      <c r="AW97" s="435">
        <v>2.3387900000000199</v>
      </c>
      <c r="AX97" s="277"/>
      <c r="AY97" s="277">
        <v>10610.46</v>
      </c>
      <c r="AZ97" s="277"/>
      <c r="BA97" s="277"/>
      <c r="BB97" s="277">
        <v>100</v>
      </c>
      <c r="BC97" s="277"/>
      <c r="BD97" s="277"/>
      <c r="BE97" s="277"/>
      <c r="BF97" s="277"/>
      <c r="BG97" s="277"/>
      <c r="BH97" s="277"/>
      <c r="BI97" s="277"/>
      <c r="BJ97" s="279">
        <f t="shared" si="0"/>
        <v>4151689.2705899994</v>
      </c>
    </row>
    <row r="98" spans="1:62" ht="15">
      <c r="A98" s="172" t="s">
        <v>362</v>
      </c>
      <c r="B98" s="374"/>
      <c r="C98" s="374">
        <v>5</v>
      </c>
      <c r="D98" s="436">
        <v>6438</v>
      </c>
      <c r="E98" s="525">
        <v>148745.74411000003</v>
      </c>
      <c r="F98" s="434">
        <v>324.16619999999961</v>
      </c>
      <c r="G98" s="434">
        <v>535.94000000000005</v>
      </c>
      <c r="H98" s="374"/>
      <c r="I98" s="435">
        <v>188</v>
      </c>
      <c r="J98" s="435">
        <v>740.59357</v>
      </c>
      <c r="K98" s="435"/>
      <c r="L98" s="435"/>
      <c r="M98" s="435">
        <v>17249.390480000002</v>
      </c>
      <c r="N98" s="374">
        <v>54150.568549999996</v>
      </c>
      <c r="O98" s="435">
        <v>52024</v>
      </c>
      <c r="P98" s="435">
        <v>32350.968629999996</v>
      </c>
      <c r="Q98" s="435"/>
      <c r="R98" s="434">
        <v>145</v>
      </c>
      <c r="S98" s="438">
        <v>136</v>
      </c>
      <c r="T98" s="435">
        <v>3042.8669799999998</v>
      </c>
      <c r="U98" s="435"/>
      <c r="V98" s="435">
        <v>3262.01</v>
      </c>
      <c r="W98" s="435">
        <v>58991.16</v>
      </c>
      <c r="X98" s="435">
        <v>177301.614</v>
      </c>
      <c r="Y98" s="435">
        <v>33057.248090000001</v>
      </c>
      <c r="Z98" s="435">
        <v>41096.780119999996</v>
      </c>
      <c r="AA98" s="435">
        <v>2151.96353</v>
      </c>
      <c r="AB98" s="435"/>
      <c r="AC98" s="435">
        <v>10913.643370000002</v>
      </c>
      <c r="AD98" s="435"/>
      <c r="AE98" s="435">
        <v>10797</v>
      </c>
      <c r="AF98" s="435"/>
      <c r="AG98" s="435"/>
      <c r="AH98" s="435">
        <v>228777.44159</v>
      </c>
      <c r="AI98" s="435">
        <v>5847.942</v>
      </c>
      <c r="AJ98" s="435"/>
      <c r="AK98" s="435">
        <v>212.17860999999999</v>
      </c>
      <c r="AL98" s="435">
        <v>249.10557000000139</v>
      </c>
      <c r="AM98" s="435"/>
      <c r="AN98" s="435">
        <v>27132.896809999998</v>
      </c>
      <c r="AO98" s="435"/>
      <c r="AP98" s="435"/>
      <c r="AQ98" s="435"/>
      <c r="AR98" s="435"/>
      <c r="AS98" s="435"/>
      <c r="AT98" s="435">
        <v>159.01421999999999</v>
      </c>
      <c r="AU98" s="435"/>
      <c r="AV98" s="435">
        <v>16.742460000000893</v>
      </c>
      <c r="AW98" s="435"/>
      <c r="AX98" s="277"/>
      <c r="AY98" s="277">
        <v>22893.360000000001</v>
      </c>
      <c r="AZ98" s="277"/>
      <c r="BA98" s="277"/>
      <c r="BB98" s="277"/>
      <c r="BC98" s="277"/>
      <c r="BD98" s="277"/>
      <c r="BE98" s="277"/>
      <c r="BF98" s="277"/>
      <c r="BG98" s="277"/>
      <c r="BH98" s="277"/>
      <c r="BI98" s="277"/>
      <c r="BJ98" s="279">
        <f t="shared" si="0"/>
        <v>938936.3388899999</v>
      </c>
    </row>
    <row r="99" spans="1:62" ht="15">
      <c r="A99" s="172" t="s">
        <v>363</v>
      </c>
      <c r="B99" s="374"/>
      <c r="C99" s="374">
        <v>0</v>
      </c>
      <c r="D99" s="436">
        <v>1927</v>
      </c>
      <c r="E99" s="525">
        <v>153705.7536</v>
      </c>
      <c r="F99" s="434"/>
      <c r="G99" s="434">
        <v>54.08</v>
      </c>
      <c r="H99" s="374"/>
      <c r="I99" s="435"/>
      <c r="J99" s="435"/>
      <c r="K99" s="435"/>
      <c r="L99" s="435"/>
      <c r="M99" s="435">
        <v>4319.7087099999999</v>
      </c>
      <c r="N99" s="374">
        <v>12746.487149999999</v>
      </c>
      <c r="O99" s="435">
        <v>3254</v>
      </c>
      <c r="P99" s="435">
        <v>53396.777549999999</v>
      </c>
      <c r="Q99" s="435"/>
      <c r="R99" s="434">
        <v>12</v>
      </c>
      <c r="S99" s="438">
        <v>0</v>
      </c>
      <c r="T99" s="435">
        <v>10.58198</v>
      </c>
      <c r="U99" s="435"/>
      <c r="V99" s="435">
        <v>12.19</v>
      </c>
      <c r="W99" s="435">
        <v>18586.502519999998</v>
      </c>
      <c r="X99" s="435">
        <v>5359.0085799999997</v>
      </c>
      <c r="Y99" s="435">
        <v>67.854629999999005</v>
      </c>
      <c r="Z99" s="435">
        <v>24846.939229999996</v>
      </c>
      <c r="AA99" s="435">
        <v>5</v>
      </c>
      <c r="AB99" s="435"/>
      <c r="AC99" s="435">
        <v>7.8218800000000002</v>
      </c>
      <c r="AD99" s="435"/>
      <c r="AE99" s="435"/>
      <c r="AF99" s="435">
        <v>0</v>
      </c>
      <c r="AG99" s="435"/>
      <c r="AH99" s="435">
        <v>145914.72728999998</v>
      </c>
      <c r="AI99" s="435">
        <v>427.35599999999999</v>
      </c>
      <c r="AJ99" s="435"/>
      <c r="AK99" s="435">
        <v>16.097450000000002</v>
      </c>
      <c r="AL99" s="435">
        <v>13.6287300000001</v>
      </c>
      <c r="AM99" s="435"/>
      <c r="AN99" s="435">
        <v>9608.9753800000017</v>
      </c>
      <c r="AO99" s="435"/>
      <c r="AP99" s="435"/>
      <c r="AQ99" s="435"/>
      <c r="AR99" s="435"/>
      <c r="AS99" s="435"/>
      <c r="AT99" s="435">
        <v>0.20904</v>
      </c>
      <c r="AU99" s="435"/>
      <c r="AV99" s="435">
        <v>0</v>
      </c>
      <c r="AW99" s="435">
        <v>3.605</v>
      </c>
      <c r="AX99" s="277"/>
      <c r="AY99" s="277"/>
      <c r="AZ99" s="277"/>
      <c r="BA99" s="277"/>
      <c r="BB99" s="277"/>
      <c r="BC99" s="277"/>
      <c r="BD99" s="277"/>
      <c r="BE99" s="277"/>
      <c r="BF99" s="277"/>
      <c r="BG99" s="277"/>
      <c r="BH99" s="277"/>
      <c r="BI99" s="277"/>
      <c r="BJ99" s="279">
        <f t="shared" si="0"/>
        <v>434296.30471999996</v>
      </c>
    </row>
    <row r="100" spans="1:62" ht="15">
      <c r="A100" s="172" t="s">
        <v>364</v>
      </c>
      <c r="B100" s="374"/>
      <c r="C100" s="374"/>
      <c r="D100" s="436"/>
      <c r="E100" s="525"/>
      <c r="F100" s="434"/>
      <c r="G100" s="434">
        <v>0</v>
      </c>
      <c r="H100" s="374"/>
      <c r="I100" s="435"/>
      <c r="J100" s="435"/>
      <c r="K100" s="435"/>
      <c r="L100" s="435"/>
      <c r="M100" s="435"/>
      <c r="N100" s="374">
        <v>21.01763</v>
      </c>
      <c r="O100" s="435">
        <v>3</v>
      </c>
      <c r="P100" s="435"/>
      <c r="Q100" s="435"/>
      <c r="R100" s="434"/>
      <c r="S100" s="438"/>
      <c r="T100" s="435"/>
      <c r="U100" s="435"/>
      <c r="V100" s="435">
        <v>12.82</v>
      </c>
      <c r="W100" s="435">
        <v>0</v>
      </c>
      <c r="X100" s="435"/>
      <c r="Y100" s="435"/>
      <c r="Z100" s="435">
        <v>0.64995000000000003</v>
      </c>
      <c r="AA100" s="435"/>
      <c r="AB100" s="435"/>
      <c r="AC100" s="435"/>
      <c r="AD100" s="435"/>
      <c r="AE100" s="435"/>
      <c r="AF100" s="435"/>
      <c r="AG100" s="435"/>
      <c r="AH100" s="435"/>
      <c r="AI100" s="435">
        <v>1.08E-3</v>
      </c>
      <c r="AJ100" s="435"/>
      <c r="AK100" s="435">
        <v>4.4137500000000003</v>
      </c>
      <c r="AL100" s="435">
        <v>254.667</v>
      </c>
      <c r="AM100" s="435"/>
      <c r="AN100" s="435">
        <v>2.8532899999999999</v>
      </c>
      <c r="AO100" s="435"/>
      <c r="AP100" s="435"/>
      <c r="AQ100" s="435"/>
      <c r="AR100" s="435"/>
      <c r="AS100" s="435"/>
      <c r="AT100" s="435">
        <v>10.925600000000001</v>
      </c>
      <c r="AU100" s="435"/>
      <c r="AV100" s="435">
        <v>0</v>
      </c>
      <c r="AW100" s="435"/>
      <c r="AX100" s="277"/>
      <c r="AY100" s="277"/>
      <c r="AZ100" s="277"/>
      <c r="BA100" s="277"/>
      <c r="BB100" s="277"/>
      <c r="BC100" s="277"/>
      <c r="BD100" s="277"/>
      <c r="BE100" s="277"/>
      <c r="BF100" s="277"/>
      <c r="BG100" s="277"/>
      <c r="BH100" s="277"/>
      <c r="BI100" s="277"/>
      <c r="BJ100" s="279">
        <f t="shared" si="0"/>
        <v>310.34829999999999</v>
      </c>
    </row>
    <row r="101" spans="1:62" s="649" customFormat="1" ht="15">
      <c r="A101" s="641" t="s">
        <v>365</v>
      </c>
      <c r="B101" s="642">
        <v>1455830.95</v>
      </c>
      <c r="C101" s="642">
        <v>272358.03999999998</v>
      </c>
      <c r="D101" s="643">
        <v>281525</v>
      </c>
      <c r="E101" s="644">
        <v>0</v>
      </c>
      <c r="F101" s="645">
        <v>1202200.6055400004</v>
      </c>
      <c r="G101" s="645">
        <v>339855.87</v>
      </c>
      <c r="H101" s="646">
        <v>558099.43666999997</v>
      </c>
      <c r="I101" s="647">
        <v>40767</v>
      </c>
      <c r="J101" s="647">
        <v>14977.608750000001</v>
      </c>
      <c r="K101" s="647">
        <v>100146.06922999999</v>
      </c>
      <c r="L101" s="647">
        <v>55842.936150000001</v>
      </c>
      <c r="M101" s="647">
        <v>0</v>
      </c>
      <c r="N101" s="648">
        <v>0</v>
      </c>
      <c r="O101" s="647">
        <v>0</v>
      </c>
      <c r="P101" s="647">
        <v>0</v>
      </c>
      <c r="Q101" s="647">
        <v>64719.58</v>
      </c>
      <c r="R101" s="645">
        <v>54362.675390000004</v>
      </c>
      <c r="S101" s="647">
        <v>45027.98199</v>
      </c>
      <c r="T101" s="647">
        <v>0</v>
      </c>
      <c r="U101" s="647">
        <v>59068.536229999998</v>
      </c>
      <c r="V101" s="647">
        <v>102989.33</v>
      </c>
      <c r="W101" s="647">
        <v>0</v>
      </c>
      <c r="X101" s="647">
        <v>0</v>
      </c>
      <c r="Y101" s="647">
        <v>424615.95622000145</v>
      </c>
      <c r="Z101" s="647">
        <v>0</v>
      </c>
      <c r="AA101" s="647">
        <v>103427.03349999999</v>
      </c>
      <c r="AB101" s="647">
        <v>34246.922319999998</v>
      </c>
      <c r="AC101" s="647">
        <v>197546.23788000003</v>
      </c>
      <c r="AD101" s="647">
        <v>35764.926659999997</v>
      </c>
      <c r="AE101" s="647">
        <v>0</v>
      </c>
      <c r="AF101" s="647">
        <v>0</v>
      </c>
      <c r="AG101" s="647">
        <v>290921.3</v>
      </c>
      <c r="AH101" s="647">
        <v>0</v>
      </c>
      <c r="AI101" s="647">
        <v>15602.695</v>
      </c>
      <c r="AJ101" s="647">
        <v>62190.2</v>
      </c>
      <c r="AK101" s="647">
        <v>31761.593089999998</v>
      </c>
      <c r="AL101" s="647">
        <v>24474.176049999995</v>
      </c>
      <c r="AM101" s="647">
        <v>39586.976009999998</v>
      </c>
      <c r="AN101" s="647">
        <v>0</v>
      </c>
      <c r="AO101" s="647">
        <v>31572.999000000003</v>
      </c>
      <c r="AP101" s="647">
        <v>38655.578910000004</v>
      </c>
      <c r="AQ101" s="647">
        <v>270</v>
      </c>
      <c r="AR101" s="647">
        <v>33652.721550000002</v>
      </c>
      <c r="AS101" s="647">
        <v>12629.73</v>
      </c>
      <c r="AT101" s="647">
        <v>0</v>
      </c>
      <c r="AU101" s="647">
        <v>0</v>
      </c>
      <c r="AV101" s="647">
        <v>32670.721899999997</v>
      </c>
      <c r="AW101" s="647">
        <v>39085.345249999998</v>
      </c>
      <c r="AX101" s="647">
        <v>43731.041919999996</v>
      </c>
      <c r="AY101" s="647">
        <v>0</v>
      </c>
      <c r="AZ101" s="647">
        <v>31517.393960000001</v>
      </c>
      <c r="BA101" s="647"/>
      <c r="BB101" s="647">
        <v>61636.68</v>
      </c>
      <c r="BC101" s="647"/>
      <c r="BD101" s="647"/>
      <c r="BE101" s="647"/>
      <c r="BF101" s="647"/>
      <c r="BG101" s="647"/>
      <c r="BH101" s="647"/>
      <c r="BI101" s="647"/>
      <c r="BJ101" s="645">
        <f t="shared" si="0"/>
        <v>6233331.8491700031</v>
      </c>
    </row>
    <row r="102" spans="1:62" ht="15">
      <c r="A102" s="178" t="s">
        <v>366</v>
      </c>
      <c r="B102" s="374">
        <v>1455830.95</v>
      </c>
      <c r="C102" s="374">
        <v>210746.9</v>
      </c>
      <c r="D102" s="436">
        <v>150437</v>
      </c>
      <c r="E102" s="525"/>
      <c r="F102" s="434">
        <v>1126952.1622200003</v>
      </c>
      <c r="G102" s="434">
        <v>334087.90000000002</v>
      </c>
      <c r="H102" s="374">
        <v>421401.75870000001</v>
      </c>
      <c r="I102" s="435">
        <v>1615</v>
      </c>
      <c r="J102" s="435">
        <v>3427.5676699999999</v>
      </c>
      <c r="K102" s="435">
        <v>51515.066830000003</v>
      </c>
      <c r="L102" s="435">
        <v>33965.86303</v>
      </c>
      <c r="M102" s="435"/>
      <c r="N102" s="374"/>
      <c r="O102" s="435">
        <v>0</v>
      </c>
      <c r="P102" s="435"/>
      <c r="Q102" s="435">
        <v>24465.71</v>
      </c>
      <c r="R102" s="434">
        <v>16436.539670000002</v>
      </c>
      <c r="S102" s="438">
        <v>17638.598869999998</v>
      </c>
      <c r="T102" s="435"/>
      <c r="U102" s="435">
        <v>45865.033609999991</v>
      </c>
      <c r="V102" s="435">
        <v>5922.39</v>
      </c>
      <c r="W102" s="435"/>
      <c r="X102" s="435"/>
      <c r="Y102" s="435">
        <v>204299.66154000125</v>
      </c>
      <c r="Z102" s="435"/>
      <c r="AA102" s="435">
        <v>61738.717769999996</v>
      </c>
      <c r="AB102" s="435">
        <v>5371.8475099999996</v>
      </c>
      <c r="AC102" s="435">
        <v>103826.11128</v>
      </c>
      <c r="AD102" s="435">
        <v>35654.800130000003</v>
      </c>
      <c r="AE102" s="435"/>
      <c r="AF102" s="435"/>
      <c r="AG102" s="435">
        <v>248958.15</v>
      </c>
      <c r="AH102" s="435"/>
      <c r="AI102" s="435">
        <v>309.916</v>
      </c>
      <c r="AJ102" s="435">
        <v>19016.439999999999</v>
      </c>
      <c r="AK102" s="435">
        <v>12458.062400000001</v>
      </c>
      <c r="AL102" s="435">
        <v>17262.63104</v>
      </c>
      <c r="AM102" s="435">
        <v>18721.422629999997</v>
      </c>
      <c r="AN102" s="435"/>
      <c r="AO102" s="435">
        <v>16854.079000000002</v>
      </c>
      <c r="AP102" s="435">
        <v>29007.052299999999</v>
      </c>
      <c r="AQ102" s="435">
        <v>198</v>
      </c>
      <c r="AR102" s="435">
        <v>8663.8105500000001</v>
      </c>
      <c r="AS102" s="435">
        <v>1471.23</v>
      </c>
      <c r="AT102" s="435"/>
      <c r="AU102" s="435"/>
      <c r="AV102" s="435">
        <v>16457.725759999998</v>
      </c>
      <c r="AW102" s="435">
        <v>11709.9859</v>
      </c>
      <c r="AX102" s="277">
        <v>10983.463679999999</v>
      </c>
      <c r="AY102" s="277"/>
      <c r="AZ102" s="277">
        <v>15532.472460000001</v>
      </c>
      <c r="BA102" s="277"/>
      <c r="BB102" s="277">
        <v>61636.68</v>
      </c>
      <c r="BC102" s="277"/>
      <c r="BD102" s="277"/>
      <c r="BE102" s="277"/>
      <c r="BF102" s="277"/>
      <c r="BG102" s="277"/>
      <c r="BH102" s="277"/>
      <c r="BI102" s="277"/>
      <c r="BJ102" s="279">
        <f t="shared" si="0"/>
        <v>4800440.7005500011</v>
      </c>
    </row>
    <row r="103" spans="1:62" ht="15">
      <c r="A103" s="178" t="s">
        <v>367</v>
      </c>
      <c r="B103" s="374"/>
      <c r="C103" s="374">
        <v>61611.14</v>
      </c>
      <c r="D103" s="436">
        <v>125010</v>
      </c>
      <c r="E103" s="525"/>
      <c r="F103" s="434">
        <v>75248.443319999991</v>
      </c>
      <c r="G103" s="434">
        <v>3451.91</v>
      </c>
      <c r="H103" s="374">
        <v>21212.650180000001</v>
      </c>
      <c r="I103" s="435">
        <v>35801</v>
      </c>
      <c r="J103" s="435">
        <v>11550.041080000001</v>
      </c>
      <c r="K103" s="435">
        <v>43593.766819999997</v>
      </c>
      <c r="L103" s="435">
        <v>7030.0480399999997</v>
      </c>
      <c r="M103" s="435"/>
      <c r="N103" s="374"/>
      <c r="O103" s="435">
        <v>0</v>
      </c>
      <c r="P103" s="435"/>
      <c r="Q103" s="435">
        <v>40253.870000000003</v>
      </c>
      <c r="R103" s="434">
        <v>7695.7707</v>
      </c>
      <c r="S103" s="438">
        <v>27389.383119999999</v>
      </c>
      <c r="T103" s="435"/>
      <c r="U103" s="435">
        <v>13203.502620000003</v>
      </c>
      <c r="V103" s="435">
        <v>96968.27</v>
      </c>
      <c r="W103" s="435"/>
      <c r="X103" s="435"/>
      <c r="Y103" s="435">
        <v>162709.63230000008</v>
      </c>
      <c r="Z103" s="435"/>
      <c r="AA103" s="435">
        <v>6978.8394000000008</v>
      </c>
      <c r="AB103" s="435">
        <v>28875.074809999995</v>
      </c>
      <c r="AC103" s="435">
        <v>90821.163360000006</v>
      </c>
      <c r="AD103" s="435">
        <v>109.92653</v>
      </c>
      <c r="AE103" s="435"/>
      <c r="AF103" s="435"/>
      <c r="AG103" s="435">
        <v>40804.78</v>
      </c>
      <c r="AH103" s="435"/>
      <c r="AI103" s="435">
        <v>15113.816000000001</v>
      </c>
      <c r="AJ103" s="435">
        <v>42055.99</v>
      </c>
      <c r="AK103" s="435">
        <v>9949.9787299999971</v>
      </c>
      <c r="AL103" s="435">
        <v>7106.9804999999997</v>
      </c>
      <c r="AM103" s="435">
        <v>10580.889019999999</v>
      </c>
      <c r="AN103" s="435"/>
      <c r="AO103" s="435">
        <v>14687.842000000001</v>
      </c>
      <c r="AP103" s="435">
        <v>8485.5663000000004</v>
      </c>
      <c r="AQ103" s="435">
        <v>72</v>
      </c>
      <c r="AR103" s="435">
        <v>14729.128849999999</v>
      </c>
      <c r="AS103" s="435">
        <v>11158.5</v>
      </c>
      <c r="AT103" s="435"/>
      <c r="AU103" s="435"/>
      <c r="AV103" s="435">
        <v>16200.40393</v>
      </c>
      <c r="AW103" s="435">
        <v>7286.4587199999951</v>
      </c>
      <c r="AX103" s="277">
        <v>2878.598</v>
      </c>
      <c r="AY103" s="277"/>
      <c r="AZ103" s="277">
        <v>1030.6996099999999</v>
      </c>
      <c r="BA103" s="277"/>
      <c r="BB103" s="277"/>
      <c r="BC103" s="277"/>
      <c r="BD103" s="277"/>
      <c r="BE103" s="277"/>
      <c r="BF103" s="277"/>
      <c r="BG103" s="277"/>
      <c r="BH103" s="277"/>
      <c r="BI103" s="277"/>
      <c r="BJ103" s="279"/>
    </row>
    <row r="104" spans="1:62" ht="15">
      <c r="A104" s="172" t="s">
        <v>368</v>
      </c>
      <c r="B104" s="374"/>
      <c r="C104" s="374">
        <v>0</v>
      </c>
      <c r="D104" s="436">
        <v>6078</v>
      </c>
      <c r="E104" s="525"/>
      <c r="F104" s="434"/>
      <c r="G104" s="434">
        <v>2316.06</v>
      </c>
      <c r="H104" s="374">
        <v>115485.02778999999</v>
      </c>
      <c r="I104" s="435">
        <v>3351</v>
      </c>
      <c r="J104" s="435"/>
      <c r="K104" s="435">
        <v>5037.2355799999996</v>
      </c>
      <c r="L104" s="435">
        <v>14843.738170000001</v>
      </c>
      <c r="M104" s="435"/>
      <c r="N104" s="374"/>
      <c r="O104" s="435">
        <v>0</v>
      </c>
      <c r="P104" s="435"/>
      <c r="Q104" s="435"/>
      <c r="R104" s="434">
        <v>30230.365019999997</v>
      </c>
      <c r="S104" s="438">
        <v>0</v>
      </c>
      <c r="T104" s="435"/>
      <c r="U104" s="435"/>
      <c r="V104" s="435">
        <v>98.67</v>
      </c>
      <c r="W104" s="435"/>
      <c r="X104" s="435"/>
      <c r="Y104" s="435">
        <v>57606.662380000118</v>
      </c>
      <c r="Z104" s="435"/>
      <c r="AA104" s="435">
        <v>34709.476329999998</v>
      </c>
      <c r="AB104" s="435"/>
      <c r="AC104" s="435">
        <v>2898.96324</v>
      </c>
      <c r="AD104" s="435">
        <v>0.2</v>
      </c>
      <c r="AE104" s="435"/>
      <c r="AF104" s="435"/>
      <c r="AG104" s="435">
        <v>1158.3699999999999</v>
      </c>
      <c r="AH104" s="435"/>
      <c r="AI104" s="435">
        <v>178.96299999999999</v>
      </c>
      <c r="AJ104" s="435">
        <v>64.94</v>
      </c>
      <c r="AK104" s="435">
        <v>9353.5519600000007</v>
      </c>
      <c r="AL104" s="435">
        <v>104.564509999997</v>
      </c>
      <c r="AM104" s="435">
        <v>10284.664359999999</v>
      </c>
      <c r="AN104" s="435"/>
      <c r="AO104" s="435">
        <v>31.077999999999999</v>
      </c>
      <c r="AP104" s="435">
        <v>1162.9603100000002</v>
      </c>
      <c r="AQ104" s="435"/>
      <c r="AR104" s="435">
        <v>10259.782149999999</v>
      </c>
      <c r="AS104" s="435"/>
      <c r="AT104" s="435"/>
      <c r="AU104" s="435"/>
      <c r="AV104" s="435">
        <v>12.59221</v>
      </c>
      <c r="AW104" s="435">
        <v>20088.900630000004</v>
      </c>
      <c r="AX104" s="277">
        <v>29868.980239999997</v>
      </c>
      <c r="AY104" s="277"/>
      <c r="AZ104" s="277">
        <v>14954.221890000001</v>
      </c>
      <c r="BA104" s="277"/>
      <c r="BB104" s="277"/>
      <c r="BC104" s="277"/>
      <c r="BD104" s="277"/>
      <c r="BE104" s="277"/>
      <c r="BF104" s="277"/>
      <c r="BG104" s="277"/>
      <c r="BH104" s="277"/>
      <c r="BI104" s="277"/>
      <c r="BJ104" s="279"/>
    </row>
    <row r="105" spans="1:62" ht="15">
      <c r="A105" s="172" t="s">
        <v>369</v>
      </c>
      <c r="B105" s="374"/>
      <c r="C105" s="374"/>
      <c r="D105" s="436"/>
      <c r="E105" s="525"/>
      <c r="F105" s="434">
        <v>0</v>
      </c>
      <c r="G105" s="434">
        <v>0</v>
      </c>
      <c r="H105" s="374"/>
      <c r="I105" s="435"/>
      <c r="J105" s="435"/>
      <c r="K105" s="435"/>
      <c r="L105" s="435">
        <v>3.2869099999999998</v>
      </c>
      <c r="M105" s="435"/>
      <c r="N105" s="374"/>
      <c r="O105" s="435">
        <v>0</v>
      </c>
      <c r="P105" s="435"/>
      <c r="Q105" s="435"/>
      <c r="R105" s="434"/>
      <c r="S105" s="438"/>
      <c r="T105" s="435"/>
      <c r="U105" s="435"/>
      <c r="V105" s="435"/>
      <c r="W105" s="435"/>
      <c r="X105" s="435"/>
      <c r="Y105" s="435"/>
      <c r="Z105" s="435"/>
      <c r="AA105" s="435">
        <v>0</v>
      </c>
      <c r="AB105" s="435"/>
      <c r="AC105" s="435"/>
      <c r="AD105" s="435"/>
      <c r="AE105" s="435"/>
      <c r="AF105" s="435"/>
      <c r="AG105" s="435"/>
      <c r="AH105" s="435"/>
      <c r="AI105" s="435"/>
      <c r="AJ105" s="435">
        <v>1052.83</v>
      </c>
      <c r="AK105" s="435"/>
      <c r="AL105" s="435">
        <v>0</v>
      </c>
      <c r="AM105" s="435">
        <v>0</v>
      </c>
      <c r="AN105" s="435"/>
      <c r="AO105" s="435"/>
      <c r="AP105" s="435"/>
      <c r="AQ105" s="435"/>
      <c r="AR105" s="435"/>
      <c r="AS105" s="435"/>
      <c r="AT105" s="435"/>
      <c r="AU105" s="435"/>
      <c r="AV105" s="435"/>
      <c r="AW105" s="435"/>
      <c r="AX105" s="277"/>
      <c r="AY105" s="277"/>
      <c r="AZ105" s="277"/>
      <c r="BA105" s="277"/>
      <c r="BB105" s="277"/>
      <c r="BC105" s="277"/>
      <c r="BD105" s="277"/>
      <c r="BE105" s="277"/>
      <c r="BF105" s="277"/>
      <c r="BG105" s="277"/>
      <c r="BH105" s="277"/>
      <c r="BI105" s="277"/>
      <c r="BJ105" s="279"/>
    </row>
    <row r="106" spans="1:62" ht="15">
      <c r="A106" s="170" t="s">
        <v>370</v>
      </c>
      <c r="B106" s="428">
        <v>38725</v>
      </c>
      <c r="C106" s="428">
        <v>0</v>
      </c>
      <c r="D106" s="439">
        <v>0</v>
      </c>
      <c r="E106" s="525">
        <v>0</v>
      </c>
      <c r="F106" s="437">
        <v>2000</v>
      </c>
      <c r="G106" s="437">
        <v>0</v>
      </c>
      <c r="H106" s="429">
        <v>0</v>
      </c>
      <c r="I106" s="438">
        <v>0</v>
      </c>
      <c r="J106" s="438">
        <v>0</v>
      </c>
      <c r="K106" s="438">
        <v>0</v>
      </c>
      <c r="L106" s="438">
        <v>0</v>
      </c>
      <c r="M106" s="438">
        <v>0</v>
      </c>
      <c r="N106" s="430">
        <v>0</v>
      </c>
      <c r="O106" s="438">
        <v>0</v>
      </c>
      <c r="P106" s="438">
        <v>0</v>
      </c>
      <c r="Q106" s="438">
        <v>0</v>
      </c>
      <c r="R106" s="437">
        <v>0</v>
      </c>
      <c r="S106" s="438">
        <v>0</v>
      </c>
      <c r="T106" s="438">
        <v>0</v>
      </c>
      <c r="U106" s="438">
        <v>0</v>
      </c>
      <c r="V106" s="438">
        <v>0</v>
      </c>
      <c r="W106" s="438">
        <v>0</v>
      </c>
      <c r="X106" s="438">
        <v>0</v>
      </c>
      <c r="Y106" s="438">
        <v>0</v>
      </c>
      <c r="Z106" s="438">
        <v>0</v>
      </c>
      <c r="AA106" s="438">
        <v>0</v>
      </c>
      <c r="AB106" s="438">
        <v>0</v>
      </c>
      <c r="AC106" s="438">
        <v>0</v>
      </c>
      <c r="AD106" s="438">
        <v>0</v>
      </c>
      <c r="AE106" s="438">
        <v>0</v>
      </c>
      <c r="AF106" s="438">
        <v>0</v>
      </c>
      <c r="AG106" s="438">
        <v>2000</v>
      </c>
      <c r="AH106" s="438">
        <v>0</v>
      </c>
      <c r="AI106" s="438">
        <v>0</v>
      </c>
      <c r="AJ106" s="438">
        <v>0</v>
      </c>
      <c r="AK106" s="438">
        <v>0</v>
      </c>
      <c r="AL106" s="438">
        <v>0</v>
      </c>
      <c r="AM106" s="438">
        <v>0</v>
      </c>
      <c r="AN106" s="438">
        <v>0</v>
      </c>
      <c r="AO106" s="438">
        <v>0</v>
      </c>
      <c r="AP106" s="438">
        <v>0</v>
      </c>
      <c r="AQ106" s="438">
        <v>0</v>
      </c>
      <c r="AR106" s="438">
        <v>0</v>
      </c>
      <c r="AS106" s="438">
        <v>0</v>
      </c>
      <c r="AT106" s="438">
        <v>0</v>
      </c>
      <c r="AU106" s="438">
        <v>0</v>
      </c>
      <c r="AV106" s="438">
        <v>0</v>
      </c>
      <c r="AW106" s="438">
        <v>0</v>
      </c>
      <c r="AX106" s="278">
        <v>0</v>
      </c>
      <c r="AY106" s="278">
        <v>0</v>
      </c>
      <c r="AZ106" s="278">
        <v>0</v>
      </c>
      <c r="BA106" s="278"/>
      <c r="BB106" s="278">
        <v>0</v>
      </c>
      <c r="BC106" s="278"/>
      <c r="BD106" s="278"/>
      <c r="BE106" s="278"/>
      <c r="BF106" s="278"/>
      <c r="BG106" s="278"/>
      <c r="BH106" s="278"/>
      <c r="BI106" s="278"/>
      <c r="BJ106" s="279"/>
    </row>
    <row r="107" spans="1:62" ht="15">
      <c r="A107" s="179" t="s">
        <v>371</v>
      </c>
      <c r="B107" s="428">
        <v>38725</v>
      </c>
      <c r="C107" s="428">
        <v>0</v>
      </c>
      <c r="D107" s="436">
        <v>0</v>
      </c>
      <c r="E107" s="525">
        <v>0</v>
      </c>
      <c r="F107" s="434">
        <v>0</v>
      </c>
      <c r="G107" s="434">
        <v>0</v>
      </c>
      <c r="H107" s="429">
        <v>0</v>
      </c>
      <c r="I107" s="435">
        <v>0</v>
      </c>
      <c r="J107" s="435">
        <v>0</v>
      </c>
      <c r="K107" s="435">
        <v>0</v>
      </c>
      <c r="L107" s="435">
        <v>0</v>
      </c>
      <c r="M107" s="435">
        <v>0</v>
      </c>
      <c r="N107" s="430">
        <v>0</v>
      </c>
      <c r="O107" s="435">
        <v>0</v>
      </c>
      <c r="P107" s="435">
        <v>0</v>
      </c>
      <c r="Q107" s="435">
        <v>0</v>
      </c>
      <c r="R107" s="434">
        <v>0</v>
      </c>
      <c r="S107" s="438">
        <v>0</v>
      </c>
      <c r="T107" s="435">
        <v>0</v>
      </c>
      <c r="U107" s="435">
        <v>0</v>
      </c>
      <c r="V107" s="435">
        <v>0</v>
      </c>
      <c r="W107" s="435">
        <v>0</v>
      </c>
      <c r="X107" s="435">
        <v>0</v>
      </c>
      <c r="Y107" s="435">
        <v>0</v>
      </c>
      <c r="Z107" s="435">
        <v>0</v>
      </c>
      <c r="AA107" s="435">
        <v>0</v>
      </c>
      <c r="AB107" s="435">
        <v>0</v>
      </c>
      <c r="AC107" s="435">
        <v>0</v>
      </c>
      <c r="AD107" s="435">
        <v>0</v>
      </c>
      <c r="AE107" s="435">
        <v>0</v>
      </c>
      <c r="AF107" s="435">
        <v>0</v>
      </c>
      <c r="AG107" s="435">
        <v>0</v>
      </c>
      <c r="AH107" s="435">
        <v>0</v>
      </c>
      <c r="AI107" s="435">
        <v>0</v>
      </c>
      <c r="AJ107" s="435">
        <v>0</v>
      </c>
      <c r="AK107" s="435">
        <v>0</v>
      </c>
      <c r="AL107" s="435">
        <v>0</v>
      </c>
      <c r="AM107" s="435">
        <v>0</v>
      </c>
      <c r="AN107" s="435">
        <v>0</v>
      </c>
      <c r="AO107" s="435">
        <v>0</v>
      </c>
      <c r="AP107" s="435">
        <v>0</v>
      </c>
      <c r="AQ107" s="435">
        <v>0</v>
      </c>
      <c r="AR107" s="435">
        <v>0</v>
      </c>
      <c r="AS107" s="435">
        <v>0</v>
      </c>
      <c r="AT107" s="435">
        <v>0</v>
      </c>
      <c r="AU107" s="435">
        <v>0</v>
      </c>
      <c r="AV107" s="435">
        <v>0</v>
      </c>
      <c r="AW107" s="435">
        <v>0</v>
      </c>
      <c r="AX107" s="277">
        <v>0</v>
      </c>
      <c r="AY107" s="277">
        <v>0</v>
      </c>
      <c r="AZ107" s="277">
        <v>0</v>
      </c>
      <c r="BA107" s="277"/>
      <c r="BB107" s="277">
        <v>0</v>
      </c>
      <c r="BC107" s="277"/>
      <c r="BD107" s="277"/>
      <c r="BE107" s="277"/>
      <c r="BF107" s="277"/>
      <c r="BG107" s="277"/>
      <c r="BH107" s="277"/>
      <c r="BI107" s="277"/>
      <c r="BJ107" s="279"/>
    </row>
    <row r="108" spans="1:62" ht="15">
      <c r="A108" s="179" t="s">
        <v>372</v>
      </c>
      <c r="B108" s="374"/>
      <c r="C108" s="374"/>
      <c r="D108" s="436"/>
      <c r="E108" s="525"/>
      <c r="F108" s="434"/>
      <c r="G108" s="434">
        <v>0</v>
      </c>
      <c r="H108" s="374"/>
      <c r="I108" s="435"/>
      <c r="J108" s="435"/>
      <c r="K108" s="435"/>
      <c r="L108" s="435"/>
      <c r="M108" s="435"/>
      <c r="N108" s="374"/>
      <c r="O108" s="435">
        <v>0</v>
      </c>
      <c r="P108" s="435"/>
      <c r="Q108" s="435"/>
      <c r="R108" s="434"/>
      <c r="S108" s="438"/>
      <c r="T108" s="435"/>
      <c r="U108" s="435"/>
      <c r="V108" s="435"/>
      <c r="W108" s="435"/>
      <c r="X108" s="435"/>
      <c r="Y108" s="435"/>
      <c r="Z108" s="435"/>
      <c r="AA108" s="435">
        <v>0</v>
      </c>
      <c r="AB108" s="435"/>
      <c r="AC108" s="435"/>
      <c r="AD108" s="435"/>
      <c r="AE108" s="435"/>
      <c r="AF108" s="435"/>
      <c r="AG108" s="435"/>
      <c r="AH108" s="435"/>
      <c r="AI108" s="435"/>
      <c r="AJ108" s="435"/>
      <c r="AK108" s="435"/>
      <c r="AL108" s="435"/>
      <c r="AM108" s="435"/>
      <c r="AN108" s="435"/>
      <c r="AO108" s="435"/>
      <c r="AP108" s="435"/>
      <c r="AQ108" s="435"/>
      <c r="AR108" s="435"/>
      <c r="AS108" s="435"/>
      <c r="AT108" s="435"/>
      <c r="AU108" s="435"/>
      <c r="AV108" s="435"/>
      <c r="AW108" s="435"/>
      <c r="AX108" s="277"/>
      <c r="AY108" s="277"/>
      <c r="AZ108" s="277"/>
      <c r="BA108" s="277"/>
      <c r="BB108" s="277"/>
      <c r="BC108" s="277"/>
      <c r="BD108" s="277"/>
      <c r="BE108" s="277"/>
      <c r="BF108" s="277"/>
      <c r="BG108" s="277"/>
      <c r="BH108" s="277"/>
      <c r="BI108" s="277"/>
      <c r="BJ108" s="279"/>
    </row>
    <row r="109" spans="1:62" ht="15">
      <c r="A109" s="179" t="s">
        <v>373</v>
      </c>
      <c r="B109" s="374">
        <v>38725</v>
      </c>
      <c r="C109" s="374"/>
      <c r="D109" s="436"/>
      <c r="E109" s="525"/>
      <c r="F109" s="434"/>
      <c r="G109" s="434">
        <v>0</v>
      </c>
      <c r="H109" s="374"/>
      <c r="I109" s="435"/>
      <c r="J109" s="435"/>
      <c r="K109" s="435"/>
      <c r="L109" s="435"/>
      <c r="M109" s="435"/>
      <c r="N109" s="374"/>
      <c r="O109" s="435">
        <v>0</v>
      </c>
      <c r="P109" s="435"/>
      <c r="Q109" s="435"/>
      <c r="R109" s="434"/>
      <c r="S109" s="438"/>
      <c r="T109" s="435"/>
      <c r="U109" s="435"/>
      <c r="V109" s="435"/>
      <c r="W109" s="435"/>
      <c r="X109" s="435"/>
      <c r="Y109" s="435"/>
      <c r="Z109" s="435"/>
      <c r="AA109" s="435">
        <v>0</v>
      </c>
      <c r="AB109" s="435"/>
      <c r="AC109" s="435"/>
      <c r="AD109" s="435"/>
      <c r="AE109" s="435"/>
      <c r="AF109" s="435"/>
      <c r="AG109" s="435"/>
      <c r="AH109" s="435"/>
      <c r="AI109" s="435"/>
      <c r="AJ109" s="435"/>
      <c r="AK109" s="435"/>
      <c r="AL109" s="435"/>
      <c r="AM109" s="435"/>
      <c r="AN109" s="435"/>
      <c r="AO109" s="435"/>
      <c r="AP109" s="435"/>
      <c r="AQ109" s="435"/>
      <c r="AR109" s="435"/>
      <c r="AS109" s="435"/>
      <c r="AT109" s="435"/>
      <c r="AU109" s="435"/>
      <c r="AV109" s="435"/>
      <c r="AW109" s="435"/>
      <c r="AX109" s="277"/>
      <c r="AY109" s="277"/>
      <c r="AZ109" s="277"/>
      <c r="BA109" s="277"/>
      <c r="BB109" s="277"/>
      <c r="BC109" s="277"/>
      <c r="BD109" s="277"/>
      <c r="BE109" s="277"/>
      <c r="BF109" s="277"/>
      <c r="BG109" s="277"/>
      <c r="BH109" s="277"/>
      <c r="BI109" s="277"/>
      <c r="BJ109" s="279"/>
    </row>
    <row r="110" spans="1:62" ht="15">
      <c r="A110" s="179" t="s">
        <v>374</v>
      </c>
      <c r="B110" s="374"/>
      <c r="C110" s="374"/>
      <c r="D110" s="436"/>
      <c r="E110" s="525">
        <v>0</v>
      </c>
      <c r="F110" s="434"/>
      <c r="G110" s="434">
        <v>0</v>
      </c>
      <c r="H110" s="374"/>
      <c r="I110" s="435"/>
      <c r="J110" s="435"/>
      <c r="K110" s="435"/>
      <c r="L110" s="435"/>
      <c r="M110" s="435"/>
      <c r="N110" s="374"/>
      <c r="O110" s="435">
        <v>0</v>
      </c>
      <c r="P110" s="435"/>
      <c r="Q110" s="435"/>
      <c r="R110" s="434"/>
      <c r="S110" s="438"/>
      <c r="T110" s="435"/>
      <c r="U110" s="435"/>
      <c r="V110" s="435"/>
      <c r="W110" s="435"/>
      <c r="X110" s="435"/>
      <c r="Y110" s="435"/>
      <c r="Z110" s="435"/>
      <c r="AA110" s="435">
        <v>0</v>
      </c>
      <c r="AB110" s="435"/>
      <c r="AC110" s="435"/>
      <c r="AD110" s="435"/>
      <c r="AE110" s="435"/>
      <c r="AF110" s="435"/>
      <c r="AG110" s="435"/>
      <c r="AH110" s="435"/>
      <c r="AI110" s="435"/>
      <c r="AJ110" s="435"/>
      <c r="AK110" s="435"/>
      <c r="AL110" s="435"/>
      <c r="AM110" s="435"/>
      <c r="AN110" s="435"/>
      <c r="AO110" s="435"/>
      <c r="AP110" s="435"/>
      <c r="AQ110" s="435"/>
      <c r="AR110" s="435"/>
      <c r="AS110" s="435"/>
      <c r="AT110" s="435"/>
      <c r="AU110" s="435"/>
      <c r="AV110" s="435"/>
      <c r="AW110" s="435"/>
      <c r="AX110" s="277"/>
      <c r="AY110" s="277"/>
      <c r="AZ110" s="277"/>
      <c r="BA110" s="277"/>
      <c r="BB110" s="277"/>
      <c r="BC110" s="277"/>
      <c r="BD110" s="277"/>
      <c r="BE110" s="277"/>
      <c r="BF110" s="277"/>
      <c r="BG110" s="277"/>
      <c r="BH110" s="277"/>
      <c r="BI110" s="277"/>
      <c r="BJ110" s="279"/>
    </row>
    <row r="111" spans="1:62" ht="15">
      <c r="A111" s="179" t="s">
        <v>375</v>
      </c>
      <c r="B111" s="374"/>
      <c r="C111" s="374"/>
      <c r="D111" s="436"/>
      <c r="E111" s="525"/>
      <c r="F111" s="434"/>
      <c r="G111" s="434">
        <v>0</v>
      </c>
      <c r="H111" s="374"/>
      <c r="I111" s="435"/>
      <c r="J111" s="435"/>
      <c r="K111" s="435"/>
      <c r="L111" s="435"/>
      <c r="M111" s="435"/>
      <c r="N111" s="374"/>
      <c r="O111" s="435">
        <v>0</v>
      </c>
      <c r="P111" s="435"/>
      <c r="Q111" s="435"/>
      <c r="R111" s="434"/>
      <c r="S111" s="438"/>
      <c r="T111" s="435"/>
      <c r="U111" s="435"/>
      <c r="V111" s="435"/>
      <c r="W111" s="435"/>
      <c r="X111" s="435"/>
      <c r="Y111" s="435"/>
      <c r="Z111" s="435"/>
      <c r="AA111" s="435">
        <v>0</v>
      </c>
      <c r="AB111" s="435"/>
      <c r="AC111" s="435"/>
      <c r="AD111" s="435"/>
      <c r="AE111" s="435"/>
      <c r="AF111" s="435"/>
      <c r="AG111" s="435"/>
      <c r="AH111" s="435"/>
      <c r="AI111" s="435"/>
      <c r="AJ111" s="435"/>
      <c r="AK111" s="435"/>
      <c r="AL111" s="435"/>
      <c r="AM111" s="435"/>
      <c r="AN111" s="435"/>
      <c r="AO111" s="435"/>
      <c r="AP111" s="435"/>
      <c r="AQ111" s="435"/>
      <c r="AR111" s="435"/>
      <c r="AS111" s="435"/>
      <c r="AT111" s="435"/>
      <c r="AU111" s="435"/>
      <c r="AV111" s="435"/>
      <c r="AW111" s="435"/>
      <c r="AX111" s="277"/>
      <c r="AY111" s="277"/>
      <c r="AZ111" s="277"/>
      <c r="BA111" s="277"/>
      <c r="BB111" s="277"/>
      <c r="BC111" s="277"/>
      <c r="BD111" s="277"/>
      <c r="BE111" s="277"/>
      <c r="BF111" s="277"/>
      <c r="BG111" s="277"/>
      <c r="BH111" s="277"/>
      <c r="BI111" s="277"/>
      <c r="BJ111" s="279"/>
    </row>
    <row r="112" spans="1:62" ht="15">
      <c r="A112" s="179" t="s">
        <v>376</v>
      </c>
      <c r="B112" s="374"/>
      <c r="C112" s="374"/>
      <c r="D112" s="436"/>
      <c r="E112" s="525"/>
      <c r="F112" s="434"/>
      <c r="G112" s="434">
        <v>0</v>
      </c>
      <c r="H112" s="374"/>
      <c r="I112" s="435"/>
      <c r="J112" s="435"/>
      <c r="K112" s="435"/>
      <c r="L112" s="435"/>
      <c r="M112" s="435"/>
      <c r="N112" s="374"/>
      <c r="O112" s="435">
        <v>0</v>
      </c>
      <c r="P112" s="435"/>
      <c r="Q112" s="435"/>
      <c r="R112" s="434"/>
      <c r="S112" s="438"/>
      <c r="T112" s="435"/>
      <c r="U112" s="435"/>
      <c r="V112" s="435"/>
      <c r="W112" s="435"/>
      <c r="X112" s="435"/>
      <c r="Y112" s="435"/>
      <c r="Z112" s="435"/>
      <c r="AA112" s="435">
        <v>0</v>
      </c>
      <c r="AB112" s="435"/>
      <c r="AC112" s="435"/>
      <c r="AD112" s="435"/>
      <c r="AE112" s="435"/>
      <c r="AF112" s="435"/>
      <c r="AG112" s="435"/>
      <c r="AH112" s="435"/>
      <c r="AI112" s="435"/>
      <c r="AJ112" s="435"/>
      <c r="AK112" s="435"/>
      <c r="AL112" s="435"/>
      <c r="AM112" s="435"/>
      <c r="AN112" s="435"/>
      <c r="AO112" s="435"/>
      <c r="AP112" s="435"/>
      <c r="AQ112" s="435"/>
      <c r="AR112" s="435"/>
      <c r="AS112" s="435"/>
      <c r="AT112" s="435"/>
      <c r="AU112" s="435"/>
      <c r="AV112" s="435"/>
      <c r="AW112" s="435"/>
      <c r="AX112" s="277"/>
      <c r="AY112" s="277"/>
      <c r="AZ112" s="277"/>
      <c r="BA112" s="277"/>
      <c r="BB112" s="277"/>
      <c r="BC112" s="277"/>
      <c r="BD112" s="277"/>
      <c r="BE112" s="277"/>
      <c r="BF112" s="277"/>
      <c r="BG112" s="277"/>
      <c r="BH112" s="277"/>
      <c r="BI112" s="277"/>
      <c r="BJ112" s="279"/>
    </row>
    <row r="113" spans="1:62" ht="15">
      <c r="A113" s="179" t="s">
        <v>377</v>
      </c>
      <c r="B113" s="374"/>
      <c r="C113" s="374"/>
      <c r="D113" s="436"/>
      <c r="E113" s="525"/>
      <c r="F113" s="434"/>
      <c r="G113" s="434">
        <v>0</v>
      </c>
      <c r="H113" s="374"/>
      <c r="I113" s="435"/>
      <c r="J113" s="435"/>
      <c r="K113" s="435"/>
      <c r="L113" s="435"/>
      <c r="M113" s="435"/>
      <c r="N113" s="374"/>
      <c r="O113" s="435">
        <v>0</v>
      </c>
      <c r="P113" s="435"/>
      <c r="Q113" s="435"/>
      <c r="R113" s="434"/>
      <c r="S113" s="438"/>
      <c r="T113" s="435"/>
      <c r="U113" s="435"/>
      <c r="V113" s="435"/>
      <c r="W113" s="435"/>
      <c r="X113" s="435"/>
      <c r="Y113" s="435"/>
      <c r="Z113" s="435"/>
      <c r="AA113" s="435">
        <v>0</v>
      </c>
      <c r="AB113" s="435"/>
      <c r="AC113" s="435"/>
      <c r="AD113" s="435"/>
      <c r="AE113" s="435"/>
      <c r="AF113" s="435"/>
      <c r="AG113" s="435"/>
      <c r="AH113" s="435"/>
      <c r="AI113" s="435"/>
      <c r="AJ113" s="435"/>
      <c r="AK113" s="435"/>
      <c r="AL113" s="435"/>
      <c r="AM113" s="435"/>
      <c r="AN113" s="435"/>
      <c r="AO113" s="435"/>
      <c r="AP113" s="435"/>
      <c r="AQ113" s="435"/>
      <c r="AR113" s="435"/>
      <c r="AS113" s="435"/>
      <c r="AT113" s="435"/>
      <c r="AU113" s="435"/>
      <c r="AV113" s="435"/>
      <c r="AW113" s="435"/>
      <c r="AX113" s="277"/>
      <c r="AY113" s="277"/>
      <c r="AZ113" s="277"/>
      <c r="BA113" s="277"/>
      <c r="BB113" s="277"/>
      <c r="BC113" s="277"/>
      <c r="BD113" s="277"/>
      <c r="BE113" s="277"/>
      <c r="BF113" s="277"/>
      <c r="BG113" s="277"/>
      <c r="BH113" s="277"/>
      <c r="BI113" s="277"/>
      <c r="BJ113" s="279"/>
    </row>
    <row r="114" spans="1:62" ht="15">
      <c r="A114" s="179" t="s">
        <v>378</v>
      </c>
      <c r="B114" s="374"/>
      <c r="C114" s="374"/>
      <c r="D114" s="436"/>
      <c r="E114" s="525"/>
      <c r="F114" s="434">
        <v>2000</v>
      </c>
      <c r="G114" s="434">
        <v>0</v>
      </c>
      <c r="H114" s="374"/>
      <c r="I114" s="435"/>
      <c r="J114" s="435"/>
      <c r="K114" s="435"/>
      <c r="L114" s="435"/>
      <c r="M114" s="435"/>
      <c r="N114" s="374"/>
      <c r="O114" s="435">
        <v>0</v>
      </c>
      <c r="P114" s="435"/>
      <c r="Q114" s="435"/>
      <c r="R114" s="434"/>
      <c r="S114" s="438"/>
      <c r="T114" s="435"/>
      <c r="U114" s="435"/>
      <c r="V114" s="435"/>
      <c r="W114" s="435"/>
      <c r="X114" s="435"/>
      <c r="Y114" s="435"/>
      <c r="Z114" s="435"/>
      <c r="AA114" s="435">
        <v>0</v>
      </c>
      <c r="AB114" s="435"/>
      <c r="AC114" s="435"/>
      <c r="AD114" s="435"/>
      <c r="AE114" s="435"/>
      <c r="AF114" s="435"/>
      <c r="AG114" s="435">
        <v>2000</v>
      </c>
      <c r="AH114" s="435"/>
      <c r="AI114" s="435"/>
      <c r="AJ114" s="435"/>
      <c r="AK114" s="435"/>
      <c r="AL114" s="435"/>
      <c r="AM114" s="435"/>
      <c r="AN114" s="435"/>
      <c r="AO114" s="435"/>
      <c r="AP114" s="435"/>
      <c r="AQ114" s="435"/>
      <c r="AR114" s="435"/>
      <c r="AS114" s="435"/>
      <c r="AT114" s="435"/>
      <c r="AU114" s="435"/>
      <c r="AV114" s="435"/>
      <c r="AW114" s="435"/>
      <c r="AX114" s="277"/>
      <c r="AY114" s="277"/>
      <c r="AZ114" s="277"/>
      <c r="BA114" s="277"/>
      <c r="BB114" s="277"/>
      <c r="BC114" s="277"/>
      <c r="BD114" s="277"/>
      <c r="BE114" s="277"/>
      <c r="BF114" s="277"/>
      <c r="BG114" s="277"/>
      <c r="BH114" s="277"/>
      <c r="BI114" s="277"/>
      <c r="BJ114" s="279"/>
    </row>
    <row r="115" spans="1:62" ht="15">
      <c r="A115" s="170" t="s">
        <v>379</v>
      </c>
      <c r="B115" s="428">
        <v>544188.84</v>
      </c>
      <c r="C115" s="428">
        <v>993414.45</v>
      </c>
      <c r="D115" s="439">
        <v>2010</v>
      </c>
      <c r="E115" s="525">
        <v>8200</v>
      </c>
      <c r="F115" s="437">
        <v>296706.01434999984</v>
      </c>
      <c r="G115" s="437">
        <v>178171.2</v>
      </c>
      <c r="H115" s="429">
        <v>12319.6</v>
      </c>
      <c r="I115" s="438">
        <v>10</v>
      </c>
      <c r="J115" s="438">
        <v>0</v>
      </c>
      <c r="K115" s="438">
        <v>1000</v>
      </c>
      <c r="L115" s="438">
        <v>1010</v>
      </c>
      <c r="M115" s="435">
        <v>2000</v>
      </c>
      <c r="N115" s="430">
        <v>500</v>
      </c>
      <c r="O115" s="438">
        <v>0</v>
      </c>
      <c r="P115" s="438">
        <v>1000</v>
      </c>
      <c r="Q115" s="438">
        <v>0</v>
      </c>
      <c r="R115" s="437">
        <v>1000</v>
      </c>
      <c r="S115" s="438">
        <v>82868.899999999994</v>
      </c>
      <c r="T115" s="438">
        <v>60457.47</v>
      </c>
      <c r="U115" s="438">
        <v>92000</v>
      </c>
      <c r="V115" s="438">
        <v>1000</v>
      </c>
      <c r="W115" s="438">
        <v>8960.08</v>
      </c>
      <c r="X115" s="438">
        <v>2000</v>
      </c>
      <c r="Y115" s="438">
        <v>2000</v>
      </c>
      <c r="Z115" s="438">
        <v>117120.625</v>
      </c>
      <c r="AA115" s="438">
        <v>1000</v>
      </c>
      <c r="AB115" s="438">
        <v>71000</v>
      </c>
      <c r="AC115" s="438">
        <v>2000</v>
      </c>
      <c r="AD115" s="438">
        <v>500</v>
      </c>
      <c r="AE115" s="438">
        <v>2000</v>
      </c>
      <c r="AF115" s="438">
        <v>1000</v>
      </c>
      <c r="AG115" s="438">
        <v>0</v>
      </c>
      <c r="AH115" s="438">
        <v>8579</v>
      </c>
      <c r="AI115" s="438">
        <v>0</v>
      </c>
      <c r="AJ115" s="438">
        <v>1000</v>
      </c>
      <c r="AK115" s="438">
        <v>110000</v>
      </c>
      <c r="AL115" s="438">
        <v>2000</v>
      </c>
      <c r="AM115" s="438">
        <v>1000</v>
      </c>
      <c r="AN115" s="438">
        <v>0</v>
      </c>
      <c r="AO115" s="438">
        <v>1000</v>
      </c>
      <c r="AP115" s="438">
        <v>0</v>
      </c>
      <c r="AQ115" s="438">
        <v>0</v>
      </c>
      <c r="AR115" s="438">
        <v>20000</v>
      </c>
      <c r="AS115" s="438">
        <v>1000</v>
      </c>
      <c r="AT115" s="438">
        <v>0</v>
      </c>
      <c r="AU115" s="438">
        <v>0</v>
      </c>
      <c r="AV115" s="438">
        <v>0</v>
      </c>
      <c r="AW115" s="438">
        <v>30000</v>
      </c>
      <c r="AX115" s="278">
        <v>0</v>
      </c>
      <c r="AY115" s="278">
        <v>0</v>
      </c>
      <c r="AZ115" s="278">
        <v>0</v>
      </c>
      <c r="BA115" s="278"/>
      <c r="BB115" s="278">
        <v>50400</v>
      </c>
      <c r="BC115" s="278"/>
      <c r="BD115" s="278"/>
      <c r="BE115" s="278"/>
      <c r="BF115" s="278"/>
      <c r="BG115" s="278"/>
      <c r="BH115" s="278"/>
      <c r="BI115" s="278"/>
      <c r="BJ115" s="279"/>
    </row>
    <row r="116" spans="1:62" ht="15">
      <c r="A116" s="173" t="s">
        <v>380</v>
      </c>
      <c r="B116" s="374">
        <v>17088.84</v>
      </c>
      <c r="C116" s="374">
        <v>47500</v>
      </c>
      <c r="D116" s="436">
        <v>2010</v>
      </c>
      <c r="E116" s="525">
        <v>8200</v>
      </c>
      <c r="F116" s="434"/>
      <c r="G116" s="434">
        <v>1171.2</v>
      </c>
      <c r="H116" s="374"/>
      <c r="I116" s="435">
        <v>10</v>
      </c>
      <c r="J116" s="435"/>
      <c r="K116" s="435">
        <v>1000</v>
      </c>
      <c r="L116" s="435">
        <v>1010</v>
      </c>
      <c r="M116" s="435">
        <v>2000</v>
      </c>
      <c r="N116" s="374"/>
      <c r="O116" s="435">
        <v>0</v>
      </c>
      <c r="P116" s="435"/>
      <c r="Q116" s="435"/>
      <c r="R116" s="434"/>
      <c r="S116" s="438">
        <v>2868.9</v>
      </c>
      <c r="T116" s="435">
        <v>457.47</v>
      </c>
      <c r="U116" s="435"/>
      <c r="V116" s="435"/>
      <c r="W116" s="435">
        <v>5438.62</v>
      </c>
      <c r="X116" s="435">
        <v>2000</v>
      </c>
      <c r="Y116" s="435">
        <v>2000</v>
      </c>
      <c r="Z116" s="435">
        <v>1320.625</v>
      </c>
      <c r="AA116" s="435">
        <v>1000</v>
      </c>
      <c r="AB116" s="435">
        <v>1000</v>
      </c>
      <c r="AC116" s="435">
        <v>2000</v>
      </c>
      <c r="AD116" s="435">
        <v>500</v>
      </c>
      <c r="AE116" s="435"/>
      <c r="AF116" s="435">
        <v>0</v>
      </c>
      <c r="AG116" s="435"/>
      <c r="AH116" s="435">
        <v>8579</v>
      </c>
      <c r="AI116" s="435"/>
      <c r="AJ116" s="435"/>
      <c r="AK116" s="435"/>
      <c r="AL116" s="435"/>
      <c r="AM116" s="435">
        <v>1000</v>
      </c>
      <c r="AN116" s="435"/>
      <c r="AO116" s="435">
        <v>1000</v>
      </c>
      <c r="AP116" s="435"/>
      <c r="AQ116" s="435"/>
      <c r="AR116" s="435"/>
      <c r="AS116" s="435">
        <v>0</v>
      </c>
      <c r="AT116" s="435"/>
      <c r="AU116" s="435"/>
      <c r="AV116" s="435"/>
      <c r="AW116" s="435"/>
      <c r="AX116" s="277"/>
      <c r="AY116" s="277"/>
      <c r="AZ116" s="277"/>
      <c r="BA116" s="277"/>
      <c r="BB116" s="277"/>
      <c r="BC116" s="277"/>
      <c r="BD116" s="277"/>
      <c r="BE116" s="277"/>
      <c r="BF116" s="277"/>
      <c r="BG116" s="277"/>
      <c r="BH116" s="277"/>
      <c r="BI116" s="277"/>
      <c r="BJ116" s="279"/>
    </row>
    <row r="117" spans="1:62" ht="15">
      <c r="A117" s="173" t="s">
        <v>381</v>
      </c>
      <c r="B117" s="374"/>
      <c r="C117" s="374"/>
      <c r="D117" s="436"/>
      <c r="E117" s="525"/>
      <c r="F117" s="434"/>
      <c r="G117" s="434">
        <v>0</v>
      </c>
      <c r="H117" s="374"/>
      <c r="I117" s="435"/>
      <c r="J117" s="435"/>
      <c r="K117" s="435"/>
      <c r="L117" s="435"/>
      <c r="M117" s="435"/>
      <c r="N117" s="374"/>
      <c r="O117" s="435">
        <v>0</v>
      </c>
      <c r="P117" s="435"/>
      <c r="Q117" s="435"/>
      <c r="R117" s="434"/>
      <c r="S117" s="438"/>
      <c r="T117" s="435"/>
      <c r="U117" s="435"/>
      <c r="V117" s="435"/>
      <c r="W117" s="435">
        <v>0</v>
      </c>
      <c r="X117" s="435"/>
      <c r="Y117" s="435"/>
      <c r="Z117" s="435"/>
      <c r="AA117" s="435">
        <v>0</v>
      </c>
      <c r="AB117" s="435"/>
      <c r="AC117" s="435"/>
      <c r="AD117" s="435"/>
      <c r="AE117" s="435"/>
      <c r="AF117" s="435"/>
      <c r="AG117" s="435"/>
      <c r="AH117" s="435"/>
      <c r="AI117" s="435"/>
      <c r="AJ117" s="435"/>
      <c r="AK117" s="435"/>
      <c r="AL117" s="435"/>
      <c r="AM117" s="435"/>
      <c r="AN117" s="435"/>
      <c r="AO117" s="435"/>
      <c r="AP117" s="435"/>
      <c r="AQ117" s="435"/>
      <c r="AR117" s="435"/>
      <c r="AS117" s="435"/>
      <c r="AT117" s="435"/>
      <c r="AU117" s="435"/>
      <c r="AV117" s="435"/>
      <c r="AW117" s="435"/>
      <c r="AX117" s="277"/>
      <c r="AY117" s="277"/>
      <c r="AZ117" s="277"/>
      <c r="BA117" s="277"/>
      <c r="BB117" s="277"/>
      <c r="BC117" s="277"/>
      <c r="BD117" s="277"/>
      <c r="BE117" s="277"/>
      <c r="BF117" s="277"/>
      <c r="BG117" s="277"/>
      <c r="BH117" s="277"/>
      <c r="BI117" s="277"/>
      <c r="BJ117" s="279"/>
    </row>
    <row r="118" spans="1:62" ht="15">
      <c r="A118" s="173" t="s">
        <v>382</v>
      </c>
      <c r="B118" s="374">
        <v>527100</v>
      </c>
      <c r="C118" s="374">
        <v>925100</v>
      </c>
      <c r="D118" s="436">
        <v>0</v>
      </c>
      <c r="E118" s="525"/>
      <c r="F118" s="434">
        <v>0</v>
      </c>
      <c r="G118" s="434">
        <v>177000</v>
      </c>
      <c r="H118" s="374">
        <v>10000</v>
      </c>
      <c r="I118" s="435"/>
      <c r="J118" s="435"/>
      <c r="K118" s="435"/>
      <c r="L118" s="435"/>
      <c r="M118" s="435"/>
      <c r="N118" s="374"/>
      <c r="O118" s="435">
        <v>0</v>
      </c>
      <c r="P118" s="435"/>
      <c r="Q118" s="435"/>
      <c r="R118" s="434"/>
      <c r="S118" s="438">
        <v>80000</v>
      </c>
      <c r="T118" s="435"/>
      <c r="U118" s="435">
        <v>90000</v>
      </c>
      <c r="V118" s="435"/>
      <c r="W118" s="435">
        <v>0</v>
      </c>
      <c r="X118" s="435"/>
      <c r="Y118" s="435">
        <v>0</v>
      </c>
      <c r="Z118" s="435">
        <v>115800</v>
      </c>
      <c r="AA118" s="435">
        <v>0</v>
      </c>
      <c r="AB118" s="435">
        <v>70000</v>
      </c>
      <c r="AC118" s="435"/>
      <c r="AD118" s="435"/>
      <c r="AE118" s="435"/>
      <c r="AF118" s="435"/>
      <c r="AG118" s="435"/>
      <c r="AH118" s="435">
        <v>0</v>
      </c>
      <c r="AI118" s="435"/>
      <c r="AJ118" s="435"/>
      <c r="AK118" s="435"/>
      <c r="AL118" s="435"/>
      <c r="AM118" s="435"/>
      <c r="AN118" s="435"/>
      <c r="AO118" s="435"/>
      <c r="AP118" s="435"/>
      <c r="AQ118" s="435"/>
      <c r="AR118" s="435">
        <v>20000</v>
      </c>
      <c r="AS118" s="435"/>
      <c r="AT118" s="435"/>
      <c r="AU118" s="435"/>
      <c r="AV118" s="435"/>
      <c r="AW118" s="435">
        <v>30000</v>
      </c>
      <c r="AX118" s="277"/>
      <c r="AY118" s="277"/>
      <c r="AZ118" s="277"/>
      <c r="BA118" s="277"/>
      <c r="BB118" s="277">
        <v>50400</v>
      </c>
      <c r="BC118" s="277"/>
      <c r="BD118" s="277"/>
      <c r="BE118" s="277"/>
      <c r="BF118" s="277"/>
      <c r="BG118" s="277"/>
      <c r="BH118" s="277"/>
      <c r="BI118" s="277"/>
      <c r="BJ118" s="279"/>
    </row>
    <row r="119" spans="1:62" ht="15">
      <c r="A119" s="173" t="s">
        <v>383</v>
      </c>
      <c r="B119" s="374"/>
      <c r="C119" s="374">
        <v>20814.45</v>
      </c>
      <c r="D119" s="436"/>
      <c r="E119" s="525"/>
      <c r="F119" s="434">
        <v>296706.01434999984</v>
      </c>
      <c r="G119" s="434">
        <v>0</v>
      </c>
      <c r="H119" s="374">
        <v>2319.6</v>
      </c>
      <c r="I119" s="435"/>
      <c r="J119" s="435"/>
      <c r="K119" s="435"/>
      <c r="L119" s="435"/>
      <c r="M119" s="435"/>
      <c r="N119" s="374">
        <v>500</v>
      </c>
      <c r="O119" s="435">
        <v>0</v>
      </c>
      <c r="P119" s="435">
        <v>1000</v>
      </c>
      <c r="Q119" s="435"/>
      <c r="R119" s="434">
        <v>1000</v>
      </c>
      <c r="S119" s="438"/>
      <c r="T119" s="435">
        <v>60000</v>
      </c>
      <c r="U119" s="435">
        <v>2000</v>
      </c>
      <c r="V119" s="435">
        <v>1000</v>
      </c>
      <c r="W119" s="435">
        <v>3521.46</v>
      </c>
      <c r="X119" s="435"/>
      <c r="Y119" s="435"/>
      <c r="Z119" s="435"/>
      <c r="AA119" s="435">
        <v>0</v>
      </c>
      <c r="AB119" s="435"/>
      <c r="AC119" s="435"/>
      <c r="AD119" s="435"/>
      <c r="AE119" s="435">
        <v>2000</v>
      </c>
      <c r="AF119" s="435">
        <v>1000</v>
      </c>
      <c r="AG119" s="435"/>
      <c r="AH119" s="435">
        <v>0</v>
      </c>
      <c r="AI119" s="435"/>
      <c r="AJ119" s="435">
        <v>1000</v>
      </c>
      <c r="AK119" s="435">
        <v>110000</v>
      </c>
      <c r="AL119" s="435">
        <v>2000</v>
      </c>
      <c r="AM119" s="435"/>
      <c r="AN119" s="435"/>
      <c r="AO119" s="435"/>
      <c r="AP119" s="435"/>
      <c r="AQ119" s="435"/>
      <c r="AR119" s="435"/>
      <c r="AS119" s="435">
        <v>1000</v>
      </c>
      <c r="AT119" s="435"/>
      <c r="AU119" s="435"/>
      <c r="AV119" s="435"/>
      <c r="AW119" s="435"/>
      <c r="AX119" s="277"/>
      <c r="AY119" s="277"/>
      <c r="AZ119" s="277"/>
      <c r="BA119" s="277"/>
      <c r="BB119" s="277"/>
      <c r="BC119" s="277"/>
      <c r="BD119" s="277"/>
      <c r="BE119" s="277"/>
      <c r="BF119" s="277"/>
      <c r="BG119" s="277"/>
      <c r="BH119" s="277"/>
      <c r="BI119" s="277"/>
      <c r="BJ119" s="279"/>
    </row>
    <row r="120" spans="1:62" ht="15">
      <c r="A120" s="170" t="s">
        <v>384</v>
      </c>
      <c r="B120" s="428">
        <v>12328428.49</v>
      </c>
      <c r="C120" s="428">
        <v>5757397.7599999998</v>
      </c>
      <c r="D120" s="439">
        <v>5531259</v>
      </c>
      <c r="E120" s="525">
        <v>12514202.016000001</v>
      </c>
      <c r="F120" s="437">
        <v>8189685.9510000004</v>
      </c>
      <c r="G120" s="437">
        <v>13994934.73</v>
      </c>
      <c r="H120" s="429">
        <v>3095240.1150000002</v>
      </c>
      <c r="I120" s="438">
        <v>188279</v>
      </c>
      <c r="J120" s="438">
        <v>443800.71600000001</v>
      </c>
      <c r="K120" s="438">
        <v>1087910.804</v>
      </c>
      <c r="L120" s="438">
        <v>1285153.3640000001</v>
      </c>
      <c r="M120" s="438">
        <v>3439320.7290000003</v>
      </c>
      <c r="N120" s="430">
        <v>624026.75</v>
      </c>
      <c r="O120" s="435">
        <v>769036</v>
      </c>
      <c r="P120" s="438">
        <v>825687.89300999988</v>
      </c>
      <c r="Q120" s="438">
        <v>581739.41</v>
      </c>
      <c r="R120" s="437">
        <v>658675.04940000002</v>
      </c>
      <c r="S120" s="438">
        <v>2216127.9158800002</v>
      </c>
      <c r="T120" s="438">
        <v>335564.033</v>
      </c>
      <c r="U120" s="438">
        <v>471936.62248000002</v>
      </c>
      <c r="V120" s="438">
        <v>617791.23</v>
      </c>
      <c r="W120" s="438">
        <v>894221.26858999999</v>
      </c>
      <c r="X120" s="438">
        <v>1826765.236</v>
      </c>
      <c r="Y120" s="438">
        <v>6229998.8700000001</v>
      </c>
      <c r="Z120" s="438">
        <v>457045.29573000001</v>
      </c>
      <c r="AA120" s="438">
        <v>1242889.023</v>
      </c>
      <c r="AB120" s="438">
        <v>641051.22430000012</v>
      </c>
      <c r="AC120" s="438">
        <v>2403296.5271399999</v>
      </c>
      <c r="AD120" s="438">
        <v>379283.63731999992</v>
      </c>
      <c r="AE120" s="438">
        <v>899156</v>
      </c>
      <c r="AF120" s="438">
        <v>543370.53700000001</v>
      </c>
      <c r="AG120" s="438">
        <v>1646397.59</v>
      </c>
      <c r="AH120" s="438">
        <v>7721787.3818999995</v>
      </c>
      <c r="AI120" s="438">
        <v>180400.989</v>
      </c>
      <c r="AJ120" s="438">
        <v>583695.84</v>
      </c>
      <c r="AK120" s="438">
        <v>1393367.3272899999</v>
      </c>
      <c r="AL120" s="438">
        <v>2071976.3629999999</v>
      </c>
      <c r="AM120" s="438">
        <v>265698.94699999999</v>
      </c>
      <c r="AN120" s="438">
        <v>290615.62367</v>
      </c>
      <c r="AO120" s="438">
        <v>216878.35399999999</v>
      </c>
      <c r="AP120" s="438">
        <v>385382.08100000001</v>
      </c>
      <c r="AQ120" s="438">
        <v>26490</v>
      </c>
      <c r="AR120" s="438">
        <v>391374.66899999999</v>
      </c>
      <c r="AS120" s="438">
        <v>206567.48</v>
      </c>
      <c r="AT120" s="438">
        <v>42195.553999999996</v>
      </c>
      <c r="AU120" s="438">
        <v>40323.599999999999</v>
      </c>
      <c r="AV120" s="438">
        <v>146752.97200000001</v>
      </c>
      <c r="AW120" s="438">
        <v>156544.05916</v>
      </c>
      <c r="AX120" s="278">
        <v>152315.51</v>
      </c>
      <c r="AY120" s="278">
        <v>70972.899999999994</v>
      </c>
      <c r="AZ120" s="278">
        <v>52151.303999999996</v>
      </c>
      <c r="BA120" s="278"/>
      <c r="BB120" s="278">
        <v>20</v>
      </c>
      <c r="BC120" s="278"/>
      <c r="BD120" s="278"/>
      <c r="BE120" s="278"/>
      <c r="BF120" s="278"/>
      <c r="BG120" s="278"/>
      <c r="BH120" s="278"/>
      <c r="BI120" s="278"/>
      <c r="BJ120" s="279"/>
    </row>
    <row r="121" spans="1:62" ht="15">
      <c r="A121" s="179" t="s">
        <v>385</v>
      </c>
      <c r="B121" s="374"/>
      <c r="C121" s="374">
        <v>5757397.7599999998</v>
      </c>
      <c r="D121" s="436"/>
      <c r="E121" s="525"/>
      <c r="F121" s="434"/>
      <c r="G121" s="434">
        <v>13994934.73</v>
      </c>
      <c r="H121" s="374"/>
      <c r="I121" s="435"/>
      <c r="J121" s="435"/>
      <c r="K121" s="435"/>
      <c r="L121" s="435"/>
      <c r="M121" s="435">
        <v>3439320.7290000003</v>
      </c>
      <c r="N121" s="374"/>
      <c r="O121" s="435">
        <v>0</v>
      </c>
      <c r="P121" s="435"/>
      <c r="Q121" s="435"/>
      <c r="R121" s="434"/>
      <c r="S121" s="438"/>
      <c r="T121" s="435"/>
      <c r="U121" s="435"/>
      <c r="V121" s="435"/>
      <c r="W121" s="435">
        <v>0</v>
      </c>
      <c r="X121" s="435"/>
      <c r="Y121" s="435"/>
      <c r="Z121" s="435"/>
      <c r="AA121" s="435"/>
      <c r="AB121" s="435"/>
      <c r="AC121" s="435"/>
      <c r="AD121" s="435"/>
      <c r="AE121" s="435">
        <v>899156</v>
      </c>
      <c r="AF121" s="435"/>
      <c r="AG121" s="435"/>
      <c r="AH121" s="435"/>
      <c r="AI121" s="435"/>
      <c r="AJ121" s="435"/>
      <c r="AK121" s="435"/>
      <c r="AL121" s="435"/>
      <c r="AM121" s="435"/>
      <c r="AN121" s="435"/>
      <c r="AO121" s="435"/>
      <c r="AP121" s="435"/>
      <c r="AQ121" s="435"/>
      <c r="AR121" s="435"/>
      <c r="AS121" s="435"/>
      <c r="AT121" s="435"/>
      <c r="AU121" s="435">
        <v>40323.599999999999</v>
      </c>
      <c r="AV121" s="435"/>
      <c r="AW121" s="435"/>
      <c r="AX121" s="277"/>
      <c r="AY121" s="277"/>
      <c r="AZ121" s="277"/>
      <c r="BA121" s="277"/>
      <c r="BB121" s="277"/>
      <c r="BC121" s="277"/>
      <c r="BD121" s="277"/>
      <c r="BE121" s="277"/>
      <c r="BF121" s="277"/>
      <c r="BG121" s="277"/>
      <c r="BH121" s="277"/>
      <c r="BI121" s="277"/>
      <c r="BJ121" s="279"/>
    </row>
    <row r="122" spans="1:62" ht="15">
      <c r="A122" s="179" t="s">
        <v>386</v>
      </c>
      <c r="B122" s="374">
        <v>12328428.49</v>
      </c>
      <c r="C122" s="374"/>
      <c r="D122" s="436">
        <v>5531259</v>
      </c>
      <c r="E122" s="525">
        <v>12514202.016000001</v>
      </c>
      <c r="F122" s="434">
        <v>8189685.9510000004</v>
      </c>
      <c r="G122" s="434"/>
      <c r="H122" s="374">
        <v>3095240.1150000002</v>
      </c>
      <c r="I122" s="435">
        <v>188279</v>
      </c>
      <c r="J122" s="435">
        <v>443800.71600000001</v>
      </c>
      <c r="K122" s="435">
        <v>1087910.804</v>
      </c>
      <c r="L122" s="435">
        <v>1285153.3640000001</v>
      </c>
      <c r="M122" s="435">
        <v>0</v>
      </c>
      <c r="N122" s="427">
        <v>624026.75</v>
      </c>
      <c r="O122" s="438">
        <v>769036</v>
      </c>
      <c r="P122" s="435">
        <v>825687.89300999988</v>
      </c>
      <c r="Q122" s="435">
        <v>581739.41</v>
      </c>
      <c r="R122" s="434">
        <v>658675.04940000002</v>
      </c>
      <c r="S122" s="438">
        <v>2216127.9158800002</v>
      </c>
      <c r="T122" s="435">
        <v>335564.033</v>
      </c>
      <c r="U122" s="435">
        <v>471936.62248000002</v>
      </c>
      <c r="V122" s="435">
        <v>617791.23</v>
      </c>
      <c r="W122" s="435">
        <v>894221.26858999999</v>
      </c>
      <c r="X122" s="435">
        <v>1826765.236</v>
      </c>
      <c r="Y122" s="435">
        <v>6229998.8700000001</v>
      </c>
      <c r="Z122" s="435">
        <v>457045.29573000001</v>
      </c>
      <c r="AA122" s="435">
        <v>1242889.023</v>
      </c>
      <c r="AB122" s="435">
        <v>641051.22430000012</v>
      </c>
      <c r="AC122" s="435">
        <v>2403296.5271399999</v>
      </c>
      <c r="AD122" s="435">
        <v>379283.63731999992</v>
      </c>
      <c r="AE122" s="435"/>
      <c r="AF122" s="435">
        <v>543370.53700000001</v>
      </c>
      <c r="AG122" s="435">
        <v>1646397.59</v>
      </c>
      <c r="AH122" s="435">
        <v>7721787.3818999995</v>
      </c>
      <c r="AI122" s="435">
        <v>180400.989</v>
      </c>
      <c r="AJ122" s="435">
        <v>583695.84</v>
      </c>
      <c r="AK122" s="435">
        <v>1393367.3272899999</v>
      </c>
      <c r="AL122" s="435">
        <v>2071976.3629999999</v>
      </c>
      <c r="AM122" s="435">
        <v>265698.94699999999</v>
      </c>
      <c r="AN122" s="435">
        <v>290615.62367</v>
      </c>
      <c r="AO122" s="435">
        <v>216878.35399999999</v>
      </c>
      <c r="AP122" s="435">
        <v>385382.08100000001</v>
      </c>
      <c r="AQ122" s="435">
        <v>26490</v>
      </c>
      <c r="AR122" s="435">
        <v>391374.66899999999</v>
      </c>
      <c r="AS122" s="435">
        <v>206567.48</v>
      </c>
      <c r="AT122" s="435">
        <v>42195.553999999996</v>
      </c>
      <c r="AU122" s="435"/>
      <c r="AV122" s="435">
        <v>146752.97200000001</v>
      </c>
      <c r="AW122" s="435">
        <v>156544.05916</v>
      </c>
      <c r="AX122" s="277">
        <v>152315.51</v>
      </c>
      <c r="AY122" s="277">
        <v>70972.899999999994</v>
      </c>
      <c r="AZ122" s="277">
        <v>52151.303999999996</v>
      </c>
      <c r="BA122" s="277"/>
      <c r="BB122" s="277">
        <v>20</v>
      </c>
      <c r="BC122" s="277"/>
      <c r="BD122" s="277"/>
      <c r="BE122" s="277"/>
      <c r="BF122" s="277"/>
      <c r="BG122" s="277"/>
      <c r="BH122" s="277"/>
      <c r="BI122" s="277"/>
      <c r="BJ122" s="279"/>
    </row>
    <row r="123" spans="1:62" ht="15">
      <c r="A123" s="170" t="s">
        <v>387</v>
      </c>
      <c r="B123" s="427">
        <v>289910.93</v>
      </c>
      <c r="C123" s="427">
        <v>4507.1400000000003</v>
      </c>
      <c r="D123" s="439">
        <v>23874</v>
      </c>
      <c r="E123" s="525">
        <v>152823.15065</v>
      </c>
      <c r="F123" s="437">
        <v>48864.231270000004</v>
      </c>
      <c r="G123" s="437">
        <v>18028</v>
      </c>
      <c r="H123" s="427">
        <v>32313.762260000003</v>
      </c>
      <c r="I123" s="438">
        <v>3056</v>
      </c>
      <c r="J123" s="438">
        <v>4299.2670499999995</v>
      </c>
      <c r="K123" s="438">
        <v>26256.565900000001</v>
      </c>
      <c r="L123" s="438">
        <v>31733.397630000003</v>
      </c>
      <c r="M123" s="438">
        <v>16403.253420000001</v>
      </c>
      <c r="N123" s="374">
        <v>11844.178959999999</v>
      </c>
      <c r="O123" s="435">
        <v>7968</v>
      </c>
      <c r="P123" s="438">
        <v>15843.875629999999</v>
      </c>
      <c r="Q123" s="438">
        <v>6553.81</v>
      </c>
      <c r="R123" s="437">
        <v>4682.0733</v>
      </c>
      <c r="S123" s="438">
        <v>32357.959890000002</v>
      </c>
      <c r="T123" s="438">
        <v>9555.6327099999999</v>
      </c>
      <c r="U123" s="438">
        <v>18062.324919999999</v>
      </c>
      <c r="V123" s="438">
        <v>21118.07</v>
      </c>
      <c r="W123" s="438">
        <v>18777.362660000003</v>
      </c>
      <c r="X123" s="438">
        <v>11541.758800000001</v>
      </c>
      <c r="Y123" s="438">
        <v>87051.281720000014</v>
      </c>
      <c r="Z123" s="438">
        <v>18085.70738</v>
      </c>
      <c r="AA123" s="438">
        <v>5427.7302500000023</v>
      </c>
      <c r="AB123" s="438">
        <v>10167.6373</v>
      </c>
      <c r="AC123" s="438">
        <v>47545.929010000007</v>
      </c>
      <c r="AD123" s="438">
        <v>6110.1220000000003</v>
      </c>
      <c r="AE123" s="438">
        <v>3225</v>
      </c>
      <c r="AF123" s="438">
        <v>19591.015579999999</v>
      </c>
      <c r="AG123" s="438">
        <v>24540.19</v>
      </c>
      <c r="AH123" s="438">
        <v>55624.695180000002</v>
      </c>
      <c r="AI123" s="438">
        <v>5565.5520000000006</v>
      </c>
      <c r="AJ123" s="438">
        <v>10095.59</v>
      </c>
      <c r="AK123" s="438">
        <v>26333.770950000006</v>
      </c>
      <c r="AL123" s="438">
        <v>10221.780124922036</v>
      </c>
      <c r="AM123" s="438">
        <v>3924.672</v>
      </c>
      <c r="AN123" s="438">
        <v>8510.2262100000007</v>
      </c>
      <c r="AO123" s="438">
        <v>2907.7317899999998</v>
      </c>
      <c r="AP123" s="438">
        <v>4997.5065299999997</v>
      </c>
      <c r="AQ123" s="438">
        <v>1299</v>
      </c>
      <c r="AR123" s="438">
        <v>22095.567859999996</v>
      </c>
      <c r="AS123" s="438">
        <v>6610.26</v>
      </c>
      <c r="AT123" s="438">
        <v>2264.6014</v>
      </c>
      <c r="AU123" s="438">
        <v>1960.52</v>
      </c>
      <c r="AV123" s="438">
        <v>6033.9754800000001</v>
      </c>
      <c r="AW123" s="438">
        <v>10674.968980000001</v>
      </c>
      <c r="AX123" s="278">
        <v>4015.42</v>
      </c>
      <c r="AY123" s="278">
        <v>3587.76</v>
      </c>
      <c r="AZ123" s="278">
        <v>5109.7556599999998</v>
      </c>
      <c r="BA123" s="278"/>
      <c r="BB123" s="278">
        <v>1449.27</v>
      </c>
      <c r="BC123" s="278"/>
      <c r="BD123" s="278"/>
      <c r="BE123" s="278"/>
      <c r="BF123" s="278"/>
      <c r="BG123" s="278"/>
      <c r="BH123" s="278"/>
      <c r="BI123" s="278"/>
      <c r="BJ123" s="279"/>
    </row>
    <row r="124" spans="1:62" ht="15">
      <c r="A124" s="172" t="s">
        <v>388</v>
      </c>
      <c r="B124" s="446">
        <v>27469.84</v>
      </c>
      <c r="C124" s="374"/>
      <c r="D124" s="436">
        <v>0</v>
      </c>
      <c r="E124" s="525">
        <v>52296.84</v>
      </c>
      <c r="F124" s="434"/>
      <c r="G124" s="434">
        <v>0</v>
      </c>
      <c r="H124" s="374">
        <v>10197.200000000001</v>
      </c>
      <c r="I124" s="435"/>
      <c r="J124" s="435"/>
      <c r="K124" s="435">
        <v>19921.683400000002</v>
      </c>
      <c r="L124" s="435">
        <v>15779.5</v>
      </c>
      <c r="M124" s="435">
        <v>0</v>
      </c>
      <c r="N124" s="374">
        <v>6884.4</v>
      </c>
      <c r="O124" s="435">
        <v>0</v>
      </c>
      <c r="P124" s="435"/>
      <c r="Q124" s="435"/>
      <c r="R124" s="434"/>
      <c r="S124" s="438">
        <v>6994.1176500000001</v>
      </c>
      <c r="T124" s="435"/>
      <c r="U124" s="435"/>
      <c r="V124" s="435">
        <v>6136</v>
      </c>
      <c r="W124" s="435">
        <v>0</v>
      </c>
      <c r="X124" s="435"/>
      <c r="Y124" s="435">
        <v>59556.125</v>
      </c>
      <c r="Z124" s="435">
        <v>11445.644</v>
      </c>
      <c r="AA124" s="435">
        <v>0</v>
      </c>
      <c r="AB124" s="435"/>
      <c r="AC124" s="435"/>
      <c r="AD124" s="435"/>
      <c r="AE124" s="435"/>
      <c r="AF124" s="435">
        <v>13755.491</v>
      </c>
      <c r="AG124" s="435"/>
      <c r="AH124" s="435">
        <v>4587.6887100000004</v>
      </c>
      <c r="AI124" s="435"/>
      <c r="AJ124" s="435"/>
      <c r="AK124" s="435"/>
      <c r="AL124" s="435"/>
      <c r="AM124" s="435"/>
      <c r="AN124" s="435"/>
      <c r="AO124" s="435"/>
      <c r="AP124" s="435"/>
      <c r="AQ124" s="435"/>
      <c r="AR124" s="435"/>
      <c r="AS124" s="435"/>
      <c r="AT124" s="435">
        <v>0</v>
      </c>
      <c r="AU124" s="435"/>
      <c r="AV124" s="435"/>
      <c r="AW124" s="435"/>
      <c r="AX124" s="277"/>
      <c r="AY124" s="277"/>
      <c r="AZ124" s="277"/>
      <c r="BA124" s="277"/>
      <c r="BB124" s="277"/>
      <c r="BC124" s="277"/>
      <c r="BD124" s="277"/>
      <c r="BE124" s="277"/>
      <c r="BF124" s="277"/>
      <c r="BG124" s="277"/>
      <c r="BH124" s="277"/>
      <c r="BI124" s="277"/>
      <c r="BJ124" s="279"/>
    </row>
    <row r="125" spans="1:62" ht="15">
      <c r="A125" s="172" t="s">
        <v>389</v>
      </c>
      <c r="B125" s="446">
        <v>87490.73</v>
      </c>
      <c r="C125" s="374"/>
      <c r="D125" s="436">
        <v>0</v>
      </c>
      <c r="E125" s="525">
        <v>42477.154609999998</v>
      </c>
      <c r="F125" s="434">
        <v>0</v>
      </c>
      <c r="G125" s="434">
        <v>0</v>
      </c>
      <c r="H125" s="374"/>
      <c r="I125" s="435"/>
      <c r="J125" s="435"/>
      <c r="K125" s="435"/>
      <c r="L125" s="435"/>
      <c r="M125" s="435">
        <v>0</v>
      </c>
      <c r="N125" s="374">
        <v>0</v>
      </c>
      <c r="O125" s="435">
        <v>0</v>
      </c>
      <c r="P125" s="435"/>
      <c r="Q125" s="435"/>
      <c r="R125" s="434"/>
      <c r="S125" s="438"/>
      <c r="T125" s="435"/>
      <c r="U125" s="435"/>
      <c r="V125" s="435"/>
      <c r="W125" s="435">
        <v>0</v>
      </c>
      <c r="X125" s="435"/>
      <c r="Y125" s="435">
        <v>810.70500000000004</v>
      </c>
      <c r="Z125" s="435"/>
      <c r="AA125" s="435">
        <v>0</v>
      </c>
      <c r="AB125" s="435"/>
      <c r="AC125" s="435"/>
      <c r="AD125" s="435"/>
      <c r="AE125" s="435"/>
      <c r="AF125" s="435"/>
      <c r="AG125" s="435"/>
      <c r="AH125" s="435">
        <v>2212.2933599999997</v>
      </c>
      <c r="AI125" s="435"/>
      <c r="AJ125" s="435"/>
      <c r="AK125" s="435"/>
      <c r="AL125" s="435"/>
      <c r="AM125" s="435"/>
      <c r="AN125" s="435"/>
      <c r="AO125" s="435"/>
      <c r="AP125" s="435"/>
      <c r="AQ125" s="435"/>
      <c r="AR125" s="435"/>
      <c r="AS125" s="435"/>
      <c r="AT125" s="435">
        <v>0</v>
      </c>
      <c r="AU125" s="435"/>
      <c r="AV125" s="435"/>
      <c r="AW125" s="435"/>
      <c r="AX125" s="277">
        <v>0</v>
      </c>
      <c r="AY125" s="277"/>
      <c r="AZ125" s="277"/>
      <c r="BA125" s="277"/>
      <c r="BB125" s="277">
        <v>0</v>
      </c>
      <c r="BC125" s="277"/>
      <c r="BD125" s="277"/>
      <c r="BE125" s="277"/>
      <c r="BF125" s="277"/>
      <c r="BG125" s="277"/>
      <c r="BH125" s="277"/>
      <c r="BI125" s="277"/>
      <c r="BJ125" s="279"/>
    </row>
    <row r="126" spans="1:62" ht="15">
      <c r="A126" s="172" t="s">
        <v>390</v>
      </c>
      <c r="B126" s="446">
        <v>34408.25</v>
      </c>
      <c r="C126" s="374"/>
      <c r="D126" s="436">
        <v>7581</v>
      </c>
      <c r="E126" s="525">
        <v>7134.88742</v>
      </c>
      <c r="F126" s="434">
        <v>7826.4565799999991</v>
      </c>
      <c r="G126" s="434">
        <v>1829.76</v>
      </c>
      <c r="H126" s="374">
        <v>5493.2512900000002</v>
      </c>
      <c r="I126" s="435">
        <v>365</v>
      </c>
      <c r="J126" s="435">
        <v>2187.3365399999998</v>
      </c>
      <c r="K126" s="435">
        <v>1809.3354999999999</v>
      </c>
      <c r="L126" s="435">
        <v>5805.1294400000006</v>
      </c>
      <c r="M126" s="435">
        <v>1537.1249499999999</v>
      </c>
      <c r="N126" s="374">
        <v>1052.4779699999999</v>
      </c>
      <c r="O126" s="435">
        <v>1662</v>
      </c>
      <c r="P126" s="435">
        <v>2599.6285500000004</v>
      </c>
      <c r="Q126" s="435">
        <v>1494.36</v>
      </c>
      <c r="R126" s="434">
        <v>1026.34808</v>
      </c>
      <c r="S126" s="438">
        <v>9153.591480000001</v>
      </c>
      <c r="T126" s="435">
        <v>4213.5092699999996</v>
      </c>
      <c r="U126" s="435">
        <v>2167.5139399999998</v>
      </c>
      <c r="V126" s="435">
        <v>2234.33</v>
      </c>
      <c r="W126" s="435">
        <v>3102.0821099999998</v>
      </c>
      <c r="X126" s="435">
        <v>4073.2457000000004</v>
      </c>
      <c r="Y126" s="435">
        <v>16470.970830000002</v>
      </c>
      <c r="Z126" s="435">
        <v>1529.6119799999997</v>
      </c>
      <c r="AA126" s="435">
        <v>1276.7327499999999</v>
      </c>
      <c r="AB126" s="435">
        <v>2382.0813899999998</v>
      </c>
      <c r="AC126" s="435">
        <v>13195.834150000001</v>
      </c>
      <c r="AD126" s="435">
        <v>1423.279</v>
      </c>
      <c r="AE126" s="435">
        <v>325</v>
      </c>
      <c r="AF126" s="435">
        <v>1475.93788</v>
      </c>
      <c r="AG126" s="435">
        <v>5614.56</v>
      </c>
      <c r="AH126" s="435">
        <v>21956.043809999999</v>
      </c>
      <c r="AI126" s="435">
        <v>816.41099999999994</v>
      </c>
      <c r="AJ126" s="435">
        <v>1564.29</v>
      </c>
      <c r="AK126" s="435">
        <v>6451.2612900000004</v>
      </c>
      <c r="AL126" s="435">
        <v>2431.9941030470386</v>
      </c>
      <c r="AM126" s="435">
        <v>517.428</v>
      </c>
      <c r="AN126" s="435">
        <v>2048.2022299999999</v>
      </c>
      <c r="AO126" s="435">
        <v>1217.25</v>
      </c>
      <c r="AP126" s="435">
        <v>2292.7358799999997</v>
      </c>
      <c r="AQ126" s="435">
        <v>421</v>
      </c>
      <c r="AR126" s="435">
        <v>5864.7820400000001</v>
      </c>
      <c r="AS126" s="435">
        <v>2129.9</v>
      </c>
      <c r="AT126" s="435">
        <v>496.30880999999999</v>
      </c>
      <c r="AU126" s="435">
        <v>324.62</v>
      </c>
      <c r="AV126" s="435">
        <v>1330.9996799999999</v>
      </c>
      <c r="AW126" s="435">
        <v>3737.4026100000005</v>
      </c>
      <c r="AX126" s="277">
        <v>1512.819</v>
      </c>
      <c r="AY126" s="277">
        <v>872.02</v>
      </c>
      <c r="AZ126" s="277">
        <v>1382.97066</v>
      </c>
      <c r="BA126" s="277"/>
      <c r="BB126" s="277">
        <v>526.75</v>
      </c>
      <c r="BC126" s="277"/>
      <c r="BD126" s="277"/>
      <c r="BE126" s="277"/>
      <c r="BF126" s="277"/>
      <c r="BG126" s="277"/>
      <c r="BH126" s="277"/>
      <c r="BI126" s="277"/>
      <c r="BJ126" s="279"/>
    </row>
    <row r="127" spans="1:62" ht="15">
      <c r="A127" s="172" t="s">
        <v>391</v>
      </c>
      <c r="B127" s="446">
        <v>23320.34</v>
      </c>
      <c r="C127" s="374">
        <v>546.14</v>
      </c>
      <c r="D127" s="436">
        <v>11216</v>
      </c>
      <c r="E127" s="525">
        <v>17528.597610000001</v>
      </c>
      <c r="F127" s="434">
        <v>14852.362300000001</v>
      </c>
      <c r="G127" s="434">
        <v>8117.11</v>
      </c>
      <c r="H127" s="374">
        <v>501.56200000000001</v>
      </c>
      <c r="I127" s="435">
        <v>967</v>
      </c>
      <c r="J127" s="435">
        <v>513.25184999999999</v>
      </c>
      <c r="K127" s="435">
        <v>230.27</v>
      </c>
      <c r="L127" s="435">
        <v>3243.2339999999999</v>
      </c>
      <c r="M127" s="435">
        <v>9527.8328000000001</v>
      </c>
      <c r="N127" s="374">
        <v>217.98699999999999</v>
      </c>
      <c r="O127" s="435">
        <v>335</v>
      </c>
      <c r="P127" s="435">
        <v>3993.6</v>
      </c>
      <c r="Q127" s="435">
        <v>478.77</v>
      </c>
      <c r="R127" s="434">
        <v>999.51582999999994</v>
      </c>
      <c r="S127" s="438">
        <v>8741.0125499999995</v>
      </c>
      <c r="T127" s="435">
        <v>1494.5311000000002</v>
      </c>
      <c r="U127" s="435">
        <v>5554.6940000000004</v>
      </c>
      <c r="V127" s="435">
        <v>2148.06</v>
      </c>
      <c r="W127" s="435">
        <v>7686.8262800000002</v>
      </c>
      <c r="X127" s="435">
        <v>1089.23308</v>
      </c>
      <c r="Y127" s="435">
        <v>3185.5410000000002</v>
      </c>
      <c r="Z127" s="435">
        <v>1692.9560100000001</v>
      </c>
      <c r="AA127" s="435">
        <v>700.18399999999997</v>
      </c>
      <c r="AB127" s="435">
        <v>4817.7169999999996</v>
      </c>
      <c r="AC127" s="435">
        <v>10337.4835</v>
      </c>
      <c r="AD127" s="435">
        <v>6</v>
      </c>
      <c r="AE127" s="435">
        <v>2123</v>
      </c>
      <c r="AF127" s="435">
        <v>1384.62862</v>
      </c>
      <c r="AG127" s="435">
        <v>7935.76</v>
      </c>
      <c r="AH127" s="435">
        <v>15444.85836</v>
      </c>
      <c r="AI127" s="435">
        <v>3420.348</v>
      </c>
      <c r="AJ127" s="435">
        <v>369.3</v>
      </c>
      <c r="AK127" s="435">
        <v>6093.8089900000004</v>
      </c>
      <c r="AL127" s="435">
        <v>2409.9297462499999</v>
      </c>
      <c r="AM127" s="435">
        <v>525.46299999999997</v>
      </c>
      <c r="AN127" s="435">
        <v>633.70000000000005</v>
      </c>
      <c r="AO127" s="435">
        <v>262.73599999999999</v>
      </c>
      <c r="AP127" s="435">
        <v>333.57366999999999</v>
      </c>
      <c r="AQ127" s="435">
        <v>139</v>
      </c>
      <c r="AR127" s="435">
        <v>6531.8980099999999</v>
      </c>
      <c r="AS127" s="435">
        <v>199.5</v>
      </c>
      <c r="AT127" s="435">
        <v>203.9</v>
      </c>
      <c r="AU127" s="435">
        <v>188.85</v>
      </c>
      <c r="AV127" s="435"/>
      <c r="AW127" s="435">
        <v>3335</v>
      </c>
      <c r="AX127" s="277">
        <v>151.9</v>
      </c>
      <c r="AY127" s="277">
        <v>179.57</v>
      </c>
      <c r="AZ127" s="277">
        <v>336.18700000000001</v>
      </c>
      <c r="BA127" s="277"/>
      <c r="BB127" s="277">
        <v>0</v>
      </c>
      <c r="BC127" s="277"/>
      <c r="BD127" s="277"/>
      <c r="BE127" s="277"/>
      <c r="BF127" s="277"/>
      <c r="BG127" s="277"/>
      <c r="BH127" s="277"/>
      <c r="BI127" s="277"/>
      <c r="BJ127" s="279"/>
    </row>
    <row r="128" spans="1:62" ht="15">
      <c r="A128" s="172" t="s">
        <v>392</v>
      </c>
      <c r="B128" s="446">
        <v>74792.7</v>
      </c>
      <c r="C128" s="374">
        <v>3530.25</v>
      </c>
      <c r="D128" s="436">
        <v>4001</v>
      </c>
      <c r="E128" s="525">
        <v>33385.671010000005</v>
      </c>
      <c r="F128" s="434">
        <v>25306.584220000004</v>
      </c>
      <c r="G128" s="434">
        <v>7167.74</v>
      </c>
      <c r="H128" s="374">
        <v>6916.8522599999997</v>
      </c>
      <c r="I128" s="435">
        <v>1050</v>
      </c>
      <c r="J128" s="435">
        <v>1131.6826599999999</v>
      </c>
      <c r="K128" s="435">
        <v>3451.4549999999999</v>
      </c>
      <c r="L128" s="435">
        <v>3285.6801600000003</v>
      </c>
      <c r="M128" s="435">
        <v>3367.6258800000001</v>
      </c>
      <c r="N128" s="374">
        <v>2577.15335</v>
      </c>
      <c r="O128" s="435">
        <v>3490</v>
      </c>
      <c r="P128" s="435">
        <v>3051.6723000000002</v>
      </c>
      <c r="Q128" s="435">
        <v>3538.57</v>
      </c>
      <c r="R128" s="434">
        <v>2100.1253500000003</v>
      </c>
      <c r="S128" s="438">
        <v>4243.9462700000004</v>
      </c>
      <c r="T128" s="435">
        <v>2037.5681299999999</v>
      </c>
      <c r="U128" s="435">
        <v>4985.0796400000008</v>
      </c>
      <c r="V128" s="435">
        <v>4940.92</v>
      </c>
      <c r="W128" s="435">
        <v>6759.0336699999998</v>
      </c>
      <c r="X128" s="435">
        <v>3688.2686600000002</v>
      </c>
      <c r="Y128" s="435">
        <v>6253.4036400000005</v>
      </c>
      <c r="Z128" s="435">
        <v>1728.9349999999999</v>
      </c>
      <c r="AA128" s="435">
        <v>3450.813500000002</v>
      </c>
      <c r="AB128" s="435">
        <v>1824.9484799999991</v>
      </c>
      <c r="AC128" s="435">
        <v>20958.517639999998</v>
      </c>
      <c r="AD128" s="435">
        <v>2563.9160000000002</v>
      </c>
      <c r="AE128" s="435">
        <v>257</v>
      </c>
      <c r="AF128" s="435">
        <v>1294.4510299999999</v>
      </c>
      <c r="AG128" s="435">
        <v>3817.37</v>
      </c>
      <c r="AH128" s="435">
        <v>8075.0932599999996</v>
      </c>
      <c r="AI128" s="435">
        <v>492.08199999999999</v>
      </c>
      <c r="AJ128" s="435">
        <v>4317.2299999999996</v>
      </c>
      <c r="AK128" s="435">
        <v>12060.565000000001</v>
      </c>
      <c r="AL128" s="435">
        <v>4756.7587193749996</v>
      </c>
      <c r="AM128" s="435">
        <v>1259.039</v>
      </c>
      <c r="AN128" s="435">
        <v>1996.10303</v>
      </c>
      <c r="AO128" s="435">
        <v>689.4</v>
      </c>
      <c r="AP128" s="435">
        <v>1789.76298</v>
      </c>
      <c r="AQ128" s="435">
        <v>285</v>
      </c>
      <c r="AR128" s="435">
        <v>3557.2436899999998</v>
      </c>
      <c r="AS128" s="435">
        <v>2829.2</v>
      </c>
      <c r="AT128" s="435">
        <v>850.74421999999993</v>
      </c>
      <c r="AU128" s="435">
        <v>583.24</v>
      </c>
      <c r="AV128" s="435">
        <v>1927.8610900000001</v>
      </c>
      <c r="AW128" s="435">
        <v>1051.93777</v>
      </c>
      <c r="AX128" s="277">
        <v>1215.7660000000001</v>
      </c>
      <c r="AY128" s="277">
        <v>1168.49</v>
      </c>
      <c r="AZ128" s="277">
        <v>1917.617</v>
      </c>
      <c r="BA128" s="277"/>
      <c r="BB128" s="277">
        <v>830.3</v>
      </c>
      <c r="BC128" s="277"/>
      <c r="BD128" s="277"/>
      <c r="BE128" s="277"/>
      <c r="BF128" s="277"/>
      <c r="BG128" s="277"/>
      <c r="BH128" s="277"/>
      <c r="BI128" s="277"/>
      <c r="BJ128" s="279"/>
    </row>
    <row r="129" spans="1:62" ht="15">
      <c r="A129" s="172" t="s">
        <v>393</v>
      </c>
      <c r="B129" s="447">
        <v>0</v>
      </c>
      <c r="C129" s="374"/>
      <c r="D129" s="436"/>
      <c r="E129" s="525">
        <v>0</v>
      </c>
      <c r="F129" s="434"/>
      <c r="G129" s="434">
        <v>0</v>
      </c>
      <c r="H129" s="374">
        <v>3994.9872099999998</v>
      </c>
      <c r="I129" s="435"/>
      <c r="J129" s="435"/>
      <c r="K129" s="435"/>
      <c r="L129" s="435"/>
      <c r="M129" s="435">
        <v>0</v>
      </c>
      <c r="N129" s="374">
        <v>0</v>
      </c>
      <c r="O129" s="435">
        <v>0</v>
      </c>
      <c r="P129" s="435"/>
      <c r="Q129" s="435"/>
      <c r="R129" s="434"/>
      <c r="S129" s="438">
        <v>3005.8823500000003</v>
      </c>
      <c r="T129" s="435"/>
      <c r="U129" s="435">
        <v>0</v>
      </c>
      <c r="V129" s="435"/>
      <c r="W129" s="435">
        <v>0</v>
      </c>
      <c r="X129" s="435"/>
      <c r="Y129" s="435"/>
      <c r="Z129" s="435"/>
      <c r="AA129" s="435">
        <v>0</v>
      </c>
      <c r="AB129" s="435"/>
      <c r="AC129" s="435"/>
      <c r="AD129" s="435"/>
      <c r="AE129" s="435">
        <v>0</v>
      </c>
      <c r="AF129" s="435"/>
      <c r="AG129" s="435"/>
      <c r="AH129" s="435"/>
      <c r="AI129" s="435"/>
      <c r="AJ129" s="435"/>
      <c r="AK129" s="435"/>
      <c r="AL129" s="435"/>
      <c r="AM129" s="435"/>
      <c r="AN129" s="435"/>
      <c r="AO129" s="435"/>
      <c r="AP129" s="435"/>
      <c r="AQ129" s="435"/>
      <c r="AR129" s="435"/>
      <c r="AS129" s="435"/>
      <c r="AT129" s="435"/>
      <c r="AU129" s="435"/>
      <c r="AV129" s="435"/>
      <c r="AW129" s="435"/>
      <c r="AX129" s="277">
        <v>0</v>
      </c>
      <c r="AY129" s="277"/>
      <c r="AZ129" s="277"/>
      <c r="BA129" s="277"/>
      <c r="BB129" s="277">
        <v>0</v>
      </c>
      <c r="BC129" s="277"/>
      <c r="BD129" s="277"/>
      <c r="BE129" s="277"/>
      <c r="BF129" s="277"/>
      <c r="BG129" s="277"/>
      <c r="BH129" s="277"/>
      <c r="BI129" s="277"/>
      <c r="BJ129" s="279"/>
    </row>
    <row r="130" spans="1:62" ht="15">
      <c r="A130" s="172" t="s">
        <v>394</v>
      </c>
      <c r="B130" s="447">
        <v>0</v>
      </c>
      <c r="C130" s="374"/>
      <c r="D130" s="436"/>
      <c r="E130" s="525">
        <v>0</v>
      </c>
      <c r="F130" s="434"/>
      <c r="G130" s="434">
        <v>0</v>
      </c>
      <c r="H130" s="374"/>
      <c r="I130" s="435"/>
      <c r="J130" s="435"/>
      <c r="K130" s="435">
        <v>156.69300000000001</v>
      </c>
      <c r="L130" s="435"/>
      <c r="M130" s="435">
        <v>1688.1697900000001</v>
      </c>
      <c r="N130" s="374">
        <v>40</v>
      </c>
      <c r="O130" s="435">
        <v>275</v>
      </c>
      <c r="P130" s="435">
        <v>1138.4171599999997</v>
      </c>
      <c r="Q130" s="435">
        <v>417.67</v>
      </c>
      <c r="R130" s="434"/>
      <c r="S130" s="438">
        <v>219.40958999999998</v>
      </c>
      <c r="T130" s="435"/>
      <c r="U130" s="435">
        <v>873.53276999999991</v>
      </c>
      <c r="V130" s="435">
        <v>1045.1400000000001</v>
      </c>
      <c r="W130" s="435">
        <v>212.39723000000001</v>
      </c>
      <c r="X130" s="435">
        <v>621.35505000000001</v>
      </c>
      <c r="Y130" s="435"/>
      <c r="Z130" s="435"/>
      <c r="AA130" s="435">
        <v>0</v>
      </c>
      <c r="AB130" s="435"/>
      <c r="AC130" s="435">
        <v>1232.69372</v>
      </c>
      <c r="AD130" s="435"/>
      <c r="AE130" s="435">
        <v>97</v>
      </c>
      <c r="AF130" s="435"/>
      <c r="AG130" s="435">
        <v>474.61</v>
      </c>
      <c r="AH130" s="435"/>
      <c r="AI130" s="435"/>
      <c r="AJ130" s="435">
        <v>195.97</v>
      </c>
      <c r="AK130" s="435"/>
      <c r="AL130" s="435">
        <v>65.681305624999993</v>
      </c>
      <c r="AM130" s="435">
        <v>59.006</v>
      </c>
      <c r="AN130" s="435">
        <v>1914.5051299999998</v>
      </c>
      <c r="AO130" s="435"/>
      <c r="AP130" s="435"/>
      <c r="AQ130" s="435"/>
      <c r="AR130" s="435">
        <v>1479.2095999999999</v>
      </c>
      <c r="AS130" s="435">
        <v>431.24</v>
      </c>
      <c r="AT130" s="435">
        <v>20.25</v>
      </c>
      <c r="AU130" s="435">
        <v>127.59</v>
      </c>
      <c r="AV130" s="435">
        <v>364.11750000000001</v>
      </c>
      <c r="AW130" s="435"/>
      <c r="AX130" s="277">
        <v>965.43499999999995</v>
      </c>
      <c r="AY130" s="277"/>
      <c r="AZ130" s="277">
        <v>306.19</v>
      </c>
      <c r="BA130" s="277"/>
      <c r="BB130" s="277">
        <v>92.22</v>
      </c>
      <c r="BC130" s="277"/>
      <c r="BD130" s="277"/>
      <c r="BE130" s="277"/>
      <c r="BF130" s="277"/>
      <c r="BG130" s="277"/>
      <c r="BH130" s="277"/>
      <c r="BI130" s="277"/>
      <c r="BJ130" s="279"/>
    </row>
    <row r="131" spans="1:62" ht="15">
      <c r="A131" s="172" t="s">
        <v>395</v>
      </c>
      <c r="B131" s="447"/>
      <c r="C131" s="374">
        <v>396.8</v>
      </c>
      <c r="D131" s="436">
        <v>1076</v>
      </c>
      <c r="E131" s="525"/>
      <c r="F131" s="434"/>
      <c r="G131" s="434">
        <v>0</v>
      </c>
      <c r="H131" s="374"/>
      <c r="I131" s="435">
        <v>543</v>
      </c>
      <c r="J131" s="435">
        <v>466.99599999999998</v>
      </c>
      <c r="K131" s="435">
        <v>449.83699999999999</v>
      </c>
      <c r="L131" s="435">
        <v>580.65</v>
      </c>
      <c r="M131" s="435">
        <v>282.5</v>
      </c>
      <c r="N131" s="374">
        <v>708.1303200000001</v>
      </c>
      <c r="O131" s="435">
        <v>115</v>
      </c>
      <c r="P131" s="435">
        <v>2395.6</v>
      </c>
      <c r="Q131" s="435">
        <v>432.79</v>
      </c>
      <c r="R131" s="434">
        <v>556.08404000000007</v>
      </c>
      <c r="S131" s="438">
        <v>0</v>
      </c>
      <c r="T131" s="435">
        <v>557.56332999999995</v>
      </c>
      <c r="U131" s="435">
        <v>2075.8808199999999</v>
      </c>
      <c r="V131" s="435">
        <v>1247.8499999999999</v>
      </c>
      <c r="W131" s="435">
        <v>1011.8026600000001</v>
      </c>
      <c r="X131" s="435">
        <v>246.55656999999999</v>
      </c>
      <c r="Y131" s="435"/>
      <c r="Z131" s="435">
        <v>918.79700000000003</v>
      </c>
      <c r="AA131" s="435">
        <v>0</v>
      </c>
      <c r="AB131" s="435">
        <v>960.101</v>
      </c>
      <c r="AC131" s="435">
        <v>1627.9</v>
      </c>
      <c r="AD131" s="435">
        <v>680.22</v>
      </c>
      <c r="AE131" s="435">
        <v>172</v>
      </c>
      <c r="AF131" s="435">
        <v>489.83</v>
      </c>
      <c r="AG131" s="435">
        <v>1989.73</v>
      </c>
      <c r="AH131" s="435"/>
      <c r="AI131" s="435">
        <v>407.75099999999998</v>
      </c>
      <c r="AJ131" s="435">
        <v>1506.92</v>
      </c>
      <c r="AK131" s="435">
        <v>1226.0386699999999</v>
      </c>
      <c r="AL131" s="435">
        <v>335.31865249999998</v>
      </c>
      <c r="AM131" s="435">
        <v>514.20899999999995</v>
      </c>
      <c r="AN131" s="435">
        <v>889.56925999999999</v>
      </c>
      <c r="AO131" s="435">
        <v>435.75599999999997</v>
      </c>
      <c r="AP131" s="435">
        <v>466.125</v>
      </c>
      <c r="AQ131" s="435">
        <v>301</v>
      </c>
      <c r="AR131" s="435">
        <v>1356</v>
      </c>
      <c r="AS131" s="435">
        <v>391.2</v>
      </c>
      <c r="AT131" s="435">
        <v>492.68</v>
      </c>
      <c r="AU131" s="435">
        <v>512.4</v>
      </c>
      <c r="AV131" s="435">
        <v>666.7</v>
      </c>
      <c r="AW131" s="435">
        <v>926.6</v>
      </c>
      <c r="AX131" s="277">
        <v>169.5</v>
      </c>
      <c r="AY131" s="277">
        <v>662.94</v>
      </c>
      <c r="AZ131" s="277">
        <v>784.40800000000002</v>
      </c>
      <c r="BA131" s="277"/>
      <c r="BB131" s="277">
        <v>0</v>
      </c>
      <c r="BC131" s="277"/>
      <c r="BD131" s="277"/>
      <c r="BE131" s="277"/>
      <c r="BF131" s="277"/>
      <c r="BG131" s="277"/>
      <c r="BH131" s="277"/>
      <c r="BI131" s="277"/>
      <c r="BJ131" s="279"/>
    </row>
    <row r="132" spans="1:62" ht="15">
      <c r="A132" s="172" t="s">
        <v>396</v>
      </c>
      <c r="B132" s="447">
        <v>42429.07</v>
      </c>
      <c r="C132" s="374">
        <v>33.950000000000003</v>
      </c>
      <c r="D132" s="436"/>
      <c r="E132" s="525"/>
      <c r="F132" s="434">
        <v>878.82816999999989</v>
      </c>
      <c r="G132" s="434">
        <v>913.39</v>
      </c>
      <c r="H132" s="374">
        <v>5209.9094999999998</v>
      </c>
      <c r="I132" s="435">
        <v>131</v>
      </c>
      <c r="J132" s="435"/>
      <c r="K132" s="435">
        <v>237.292</v>
      </c>
      <c r="L132" s="435">
        <v>3039.2040299999999</v>
      </c>
      <c r="M132" s="435">
        <v>0</v>
      </c>
      <c r="N132" s="430">
        <v>364.03032000000002</v>
      </c>
      <c r="O132" s="438">
        <v>2091</v>
      </c>
      <c r="P132" s="435">
        <v>2664.9576199999997</v>
      </c>
      <c r="Q132" s="435">
        <v>191.65</v>
      </c>
      <c r="R132" s="434"/>
      <c r="S132" s="438">
        <v>0</v>
      </c>
      <c r="T132" s="435">
        <v>1252.4608799999999</v>
      </c>
      <c r="U132" s="435">
        <v>2405.6237500000002</v>
      </c>
      <c r="V132" s="435">
        <v>3365.77</v>
      </c>
      <c r="W132" s="435">
        <v>5.2207100000000004</v>
      </c>
      <c r="X132" s="435">
        <v>1823.0997400000001</v>
      </c>
      <c r="Y132" s="435">
        <v>774.53625</v>
      </c>
      <c r="Z132" s="435">
        <v>769.76338999999996</v>
      </c>
      <c r="AA132" s="435">
        <v>0</v>
      </c>
      <c r="AB132" s="435">
        <v>182.78942999999998</v>
      </c>
      <c r="AC132" s="435">
        <v>193.5</v>
      </c>
      <c r="AD132" s="435">
        <v>1436.7070000000001</v>
      </c>
      <c r="AE132" s="435">
        <v>251</v>
      </c>
      <c r="AF132" s="435">
        <v>1190.67705</v>
      </c>
      <c r="AG132" s="435">
        <v>4708.16</v>
      </c>
      <c r="AH132" s="435">
        <v>3348.7176800000002</v>
      </c>
      <c r="AI132" s="435">
        <v>428.96</v>
      </c>
      <c r="AJ132" s="435">
        <v>2141.88</v>
      </c>
      <c r="AK132" s="435">
        <v>502.09699999999998</v>
      </c>
      <c r="AL132" s="435">
        <v>222.09759812500002</v>
      </c>
      <c r="AM132" s="435">
        <v>1049.527</v>
      </c>
      <c r="AN132" s="435">
        <v>1028.1465600000001</v>
      </c>
      <c r="AO132" s="435">
        <v>302.58978999999999</v>
      </c>
      <c r="AP132" s="435">
        <v>115.309</v>
      </c>
      <c r="AQ132" s="435">
        <v>153</v>
      </c>
      <c r="AR132" s="435">
        <v>3306.4345199999998</v>
      </c>
      <c r="AS132" s="435">
        <v>629.22</v>
      </c>
      <c r="AT132" s="435">
        <v>200.71836999999999</v>
      </c>
      <c r="AU132" s="435">
        <v>223.82</v>
      </c>
      <c r="AV132" s="435">
        <v>1744.29721</v>
      </c>
      <c r="AW132" s="435">
        <v>1624.0285999999996</v>
      </c>
      <c r="AX132" s="277">
        <v>0</v>
      </c>
      <c r="AY132" s="277">
        <v>704.74</v>
      </c>
      <c r="AZ132" s="277">
        <v>382.38299999999998</v>
      </c>
      <c r="BA132" s="277"/>
      <c r="BB132" s="277">
        <v>0</v>
      </c>
      <c r="BC132" s="277"/>
      <c r="BD132" s="277"/>
      <c r="BE132" s="277"/>
      <c r="BF132" s="277"/>
      <c r="BG132" s="277"/>
      <c r="BH132" s="277"/>
      <c r="BI132" s="277"/>
      <c r="BJ132" s="279"/>
    </row>
    <row r="133" spans="1:62" ht="15">
      <c r="A133" s="170" t="s">
        <v>397</v>
      </c>
      <c r="B133" s="428">
        <v>1063176.93</v>
      </c>
      <c r="C133" s="428">
        <v>137209.85</v>
      </c>
      <c r="D133" s="439">
        <v>359505</v>
      </c>
      <c r="E133" s="525">
        <v>166868.37182999999</v>
      </c>
      <c r="F133" s="437">
        <v>425006.37842000002</v>
      </c>
      <c r="G133" s="437">
        <v>92038.88</v>
      </c>
      <c r="H133" s="429">
        <v>111281.63812</v>
      </c>
      <c r="I133" s="438">
        <v>13137</v>
      </c>
      <c r="J133" s="438">
        <v>11843.131530000001</v>
      </c>
      <c r="K133" s="438">
        <v>29840.399819999999</v>
      </c>
      <c r="L133" s="438">
        <v>22236.80229</v>
      </c>
      <c r="M133" s="438">
        <v>51562.240570000002</v>
      </c>
      <c r="N133" s="430">
        <v>23471.171979999999</v>
      </c>
      <c r="O133" s="435">
        <v>23697</v>
      </c>
      <c r="P133" s="438">
        <v>32325.060689999998</v>
      </c>
      <c r="Q133" s="438">
        <v>14319.24</v>
      </c>
      <c r="R133" s="437">
        <v>20478.451570000001</v>
      </c>
      <c r="S133" s="438">
        <v>68550.197140000004</v>
      </c>
      <c r="T133" s="438">
        <v>7820.0875599999999</v>
      </c>
      <c r="U133" s="438">
        <v>17685.97003</v>
      </c>
      <c r="V133" s="438">
        <v>22758.080000000002</v>
      </c>
      <c r="W133" s="438">
        <v>25379.936390000003</v>
      </c>
      <c r="X133" s="438">
        <v>43794.288229999998</v>
      </c>
      <c r="Y133" s="438">
        <v>25125.659064367515</v>
      </c>
      <c r="Z133" s="438">
        <v>31456.682760000003</v>
      </c>
      <c r="AA133" s="438">
        <v>43274.198279999997</v>
      </c>
      <c r="AB133" s="438">
        <v>20489.7575</v>
      </c>
      <c r="AC133" s="438">
        <v>81955.624929999991</v>
      </c>
      <c r="AD133" s="438">
        <v>12810.711111020626</v>
      </c>
      <c r="AE133" s="438">
        <v>11327</v>
      </c>
      <c r="AF133" s="438">
        <v>31460.321079999998</v>
      </c>
      <c r="AG133" s="438">
        <v>46216.38</v>
      </c>
      <c r="AH133" s="438">
        <v>1409218.5790300001</v>
      </c>
      <c r="AI133" s="438">
        <v>2987.2910000000002</v>
      </c>
      <c r="AJ133" s="438">
        <v>12605.82</v>
      </c>
      <c r="AK133" s="438">
        <v>29612.531461949999</v>
      </c>
      <c r="AL133" s="438">
        <v>121373.49262999999</v>
      </c>
      <c r="AM133" s="438">
        <v>5323.2801099999997</v>
      </c>
      <c r="AN133" s="438">
        <v>4072.4526799999999</v>
      </c>
      <c r="AO133" s="438">
        <v>620.29499999999996</v>
      </c>
      <c r="AP133" s="438">
        <v>7231.3431999999993</v>
      </c>
      <c r="AQ133" s="438">
        <v>385</v>
      </c>
      <c r="AR133" s="438">
        <v>4449.3753900000002</v>
      </c>
      <c r="AS133" s="438">
        <v>1052.03</v>
      </c>
      <c r="AT133" s="438">
        <v>450.83937000000003</v>
      </c>
      <c r="AU133" s="438">
        <v>492.14</v>
      </c>
      <c r="AV133" s="438">
        <v>493.52093000000002</v>
      </c>
      <c r="AW133" s="438">
        <v>2574.0908099999997</v>
      </c>
      <c r="AX133" s="278">
        <v>420.67599999999999</v>
      </c>
      <c r="AY133" s="278">
        <v>206</v>
      </c>
      <c r="AZ133" s="278">
        <v>1049.4208000000001</v>
      </c>
      <c r="BA133" s="278"/>
      <c r="BB133" s="278">
        <v>580.19000000000005</v>
      </c>
      <c r="BC133" s="278"/>
      <c r="BD133" s="278"/>
      <c r="BE133" s="278"/>
      <c r="BF133" s="278"/>
      <c r="BG133" s="278"/>
      <c r="BH133" s="278"/>
      <c r="BI133" s="278"/>
      <c r="BJ133" s="279"/>
    </row>
    <row r="134" spans="1:62" ht="15">
      <c r="A134" s="173" t="s">
        <v>398</v>
      </c>
      <c r="B134" s="428">
        <v>144726.28</v>
      </c>
      <c r="C134" s="428">
        <v>15399.74</v>
      </c>
      <c r="D134" s="436">
        <v>69299</v>
      </c>
      <c r="E134" s="525">
        <v>1420.046</v>
      </c>
      <c r="F134" s="434">
        <v>0</v>
      </c>
      <c r="G134" s="434">
        <v>190.59</v>
      </c>
      <c r="H134" s="429">
        <v>25101.317999999999</v>
      </c>
      <c r="I134" s="435">
        <v>7771</v>
      </c>
      <c r="J134" s="435">
        <v>6073.08</v>
      </c>
      <c r="K134" s="435">
        <v>0</v>
      </c>
      <c r="L134" s="435">
        <v>0</v>
      </c>
      <c r="M134" s="435">
        <v>0</v>
      </c>
      <c r="N134" s="374">
        <v>7811.86</v>
      </c>
      <c r="O134" s="435">
        <v>12</v>
      </c>
      <c r="P134" s="435">
        <v>9907.0224199999993</v>
      </c>
      <c r="Q134" s="435">
        <v>0</v>
      </c>
      <c r="R134" s="434">
        <v>5737.42</v>
      </c>
      <c r="S134" s="438">
        <v>24845.519059999999</v>
      </c>
      <c r="T134" s="435">
        <v>3632.0587699999996</v>
      </c>
      <c r="U134" s="435">
        <v>8655.7895800000006</v>
      </c>
      <c r="V134" s="435">
        <v>0</v>
      </c>
      <c r="W134" s="435">
        <v>9367.361640000001</v>
      </c>
      <c r="X134" s="435">
        <v>17873.054250000001</v>
      </c>
      <c r="Y134" s="435">
        <v>0</v>
      </c>
      <c r="Z134" s="435">
        <v>4949.2530700000007</v>
      </c>
      <c r="AA134" s="435">
        <v>18332.570949999998</v>
      </c>
      <c r="AB134" s="435">
        <v>6791.7871800000003</v>
      </c>
      <c r="AC134" s="435">
        <v>24428.13464</v>
      </c>
      <c r="AD134" s="435">
        <v>3615.1346400000007</v>
      </c>
      <c r="AE134" s="435">
        <v>61</v>
      </c>
      <c r="AF134" s="435">
        <v>0</v>
      </c>
      <c r="AG134" s="435">
        <v>14821.26</v>
      </c>
      <c r="AH134" s="435">
        <v>0</v>
      </c>
      <c r="AI134" s="435">
        <v>1755</v>
      </c>
      <c r="AJ134" s="435">
        <v>4890.79</v>
      </c>
      <c r="AK134" s="435">
        <v>15663.153989999999</v>
      </c>
      <c r="AL134" s="435">
        <v>0</v>
      </c>
      <c r="AM134" s="435">
        <v>2567.7662300000002</v>
      </c>
      <c r="AN134" s="435">
        <v>2503.7036499999999</v>
      </c>
      <c r="AO134" s="435">
        <v>0</v>
      </c>
      <c r="AP134" s="435">
        <v>3529.2141399999996</v>
      </c>
      <c r="AQ134" s="435">
        <v>185</v>
      </c>
      <c r="AR134" s="435">
        <v>3143.056</v>
      </c>
      <c r="AS134" s="435">
        <v>86.16</v>
      </c>
      <c r="AT134" s="435">
        <v>0</v>
      </c>
      <c r="AU134" s="435">
        <v>0</v>
      </c>
      <c r="AV134" s="435">
        <v>0</v>
      </c>
      <c r="AW134" s="435">
        <v>1453.73712</v>
      </c>
      <c r="AX134" s="277">
        <v>1.387</v>
      </c>
      <c r="AY134" s="277">
        <v>0</v>
      </c>
      <c r="AZ134" s="277">
        <v>382.06743999999998</v>
      </c>
      <c r="BA134" s="277"/>
      <c r="BB134" s="277">
        <v>265.14</v>
      </c>
      <c r="BC134" s="277"/>
      <c r="BD134" s="277"/>
      <c r="BE134" s="277"/>
      <c r="BF134" s="277"/>
      <c r="BG134" s="277"/>
      <c r="BH134" s="277"/>
      <c r="BI134" s="277"/>
      <c r="BJ134" s="279"/>
    </row>
    <row r="135" spans="1:62" ht="15">
      <c r="A135" s="175" t="s">
        <v>399</v>
      </c>
      <c r="B135" s="446"/>
      <c r="C135" s="374">
        <v>0</v>
      </c>
      <c r="D135" s="436"/>
      <c r="E135" s="525">
        <v>0</v>
      </c>
      <c r="F135" s="434"/>
      <c r="G135" s="434">
        <v>0</v>
      </c>
      <c r="H135" s="374"/>
      <c r="I135" s="435"/>
      <c r="J135" s="435"/>
      <c r="K135" s="435"/>
      <c r="L135" s="435"/>
      <c r="M135" s="435">
        <v>0</v>
      </c>
      <c r="N135" s="374"/>
      <c r="O135" s="435">
        <v>0</v>
      </c>
      <c r="P135" s="435"/>
      <c r="Q135" s="435"/>
      <c r="R135" s="434"/>
      <c r="S135" s="438"/>
      <c r="T135" s="435"/>
      <c r="U135" s="435"/>
      <c r="V135" s="435"/>
      <c r="W135" s="435">
        <v>0</v>
      </c>
      <c r="X135" s="435"/>
      <c r="Y135" s="435"/>
      <c r="Z135" s="435"/>
      <c r="AA135" s="435">
        <v>0</v>
      </c>
      <c r="AB135" s="435"/>
      <c r="AC135" s="435"/>
      <c r="AD135" s="435"/>
      <c r="AE135" s="435"/>
      <c r="AF135" s="435">
        <v>0</v>
      </c>
      <c r="AG135" s="435"/>
      <c r="AH135" s="435"/>
      <c r="AI135" s="435"/>
      <c r="AJ135" s="435"/>
      <c r="AK135" s="435"/>
      <c r="AL135" s="435"/>
      <c r="AM135" s="435"/>
      <c r="AN135" s="435"/>
      <c r="AO135" s="435"/>
      <c r="AP135" s="435"/>
      <c r="AQ135" s="435"/>
      <c r="AR135" s="435"/>
      <c r="AS135" s="435"/>
      <c r="AT135" s="435"/>
      <c r="AU135" s="435"/>
      <c r="AV135" s="435"/>
      <c r="AW135" s="435"/>
      <c r="AX135" s="277"/>
      <c r="AY135" s="277"/>
      <c r="AZ135" s="277"/>
      <c r="BA135" s="277"/>
      <c r="BB135" s="277"/>
      <c r="BC135" s="277"/>
      <c r="BD135" s="277"/>
      <c r="BE135" s="277"/>
      <c r="BF135" s="277"/>
      <c r="BG135" s="277"/>
      <c r="BH135" s="277"/>
      <c r="BI135" s="277"/>
      <c r="BJ135" s="279"/>
    </row>
    <row r="136" spans="1:62" ht="15">
      <c r="A136" s="175" t="s">
        <v>400</v>
      </c>
      <c r="B136" s="446">
        <v>10987.14</v>
      </c>
      <c r="C136" s="374">
        <v>12766.87</v>
      </c>
      <c r="D136" s="436"/>
      <c r="E136" s="525">
        <v>0</v>
      </c>
      <c r="F136" s="434"/>
      <c r="G136" s="434">
        <v>0</v>
      </c>
      <c r="H136" s="374">
        <v>25101.317999999999</v>
      </c>
      <c r="I136" s="435"/>
      <c r="J136" s="435"/>
      <c r="K136" s="435"/>
      <c r="L136" s="435"/>
      <c r="M136" s="435">
        <v>0</v>
      </c>
      <c r="N136" s="374"/>
      <c r="O136" s="435">
        <v>0</v>
      </c>
      <c r="P136" s="435"/>
      <c r="Q136" s="435"/>
      <c r="R136" s="434"/>
      <c r="S136" s="438">
        <v>3172.4493700000003</v>
      </c>
      <c r="T136" s="435"/>
      <c r="U136" s="435"/>
      <c r="V136" s="435"/>
      <c r="W136" s="435">
        <v>0</v>
      </c>
      <c r="X136" s="435"/>
      <c r="Y136" s="435"/>
      <c r="Z136" s="435"/>
      <c r="AA136" s="435">
        <v>0</v>
      </c>
      <c r="AB136" s="435"/>
      <c r="AC136" s="435"/>
      <c r="AD136" s="435"/>
      <c r="AE136" s="435"/>
      <c r="AF136" s="435"/>
      <c r="AG136" s="435"/>
      <c r="AH136" s="435"/>
      <c r="AI136" s="435"/>
      <c r="AJ136" s="435"/>
      <c r="AK136" s="435">
        <v>1218.1304300000002</v>
      </c>
      <c r="AL136" s="435"/>
      <c r="AM136" s="435"/>
      <c r="AN136" s="435">
        <v>0</v>
      </c>
      <c r="AO136" s="435"/>
      <c r="AP136" s="435">
        <v>5.4000000000000001E-4</v>
      </c>
      <c r="AQ136" s="435"/>
      <c r="AR136" s="435"/>
      <c r="AS136" s="435"/>
      <c r="AT136" s="435"/>
      <c r="AU136" s="435"/>
      <c r="AV136" s="435"/>
      <c r="AW136" s="435">
        <v>88.767120000000006</v>
      </c>
      <c r="AX136" s="277">
        <v>0</v>
      </c>
      <c r="AY136" s="277"/>
      <c r="AZ136" s="277"/>
      <c r="BA136" s="277"/>
      <c r="BB136" s="277">
        <v>265.12</v>
      </c>
      <c r="BC136" s="277"/>
      <c r="BD136" s="277"/>
      <c r="BE136" s="277"/>
      <c r="BF136" s="277"/>
      <c r="BG136" s="277"/>
      <c r="BH136" s="277"/>
      <c r="BI136" s="277"/>
      <c r="BJ136" s="279"/>
    </row>
    <row r="137" spans="1:62" ht="15">
      <c r="A137" s="175" t="s">
        <v>401</v>
      </c>
      <c r="B137" s="446">
        <v>133739.14000000001</v>
      </c>
      <c r="C137" s="374">
        <v>2632.87</v>
      </c>
      <c r="D137" s="436">
        <v>69299</v>
      </c>
      <c r="E137" s="525">
        <v>1420.046</v>
      </c>
      <c r="F137" s="434">
        <v>0</v>
      </c>
      <c r="G137" s="434">
        <v>190.59</v>
      </c>
      <c r="H137" s="374"/>
      <c r="I137" s="435">
        <v>7771</v>
      </c>
      <c r="J137" s="435">
        <v>6073.08</v>
      </c>
      <c r="K137" s="435"/>
      <c r="L137" s="435"/>
      <c r="M137" s="435">
        <v>0</v>
      </c>
      <c r="N137" s="374">
        <v>7811.86</v>
      </c>
      <c r="O137" s="435">
        <v>12</v>
      </c>
      <c r="P137" s="435">
        <v>9907.0224199999993</v>
      </c>
      <c r="Q137" s="435"/>
      <c r="R137" s="434">
        <v>5737.42</v>
      </c>
      <c r="S137" s="438">
        <v>21673.06969</v>
      </c>
      <c r="T137" s="435">
        <v>3632.0587699999996</v>
      </c>
      <c r="U137" s="435">
        <v>8655.7895800000006</v>
      </c>
      <c r="V137" s="435"/>
      <c r="W137" s="435">
        <v>9367.361640000001</v>
      </c>
      <c r="X137" s="435">
        <v>17873.054250000001</v>
      </c>
      <c r="Y137" s="435"/>
      <c r="Z137" s="435">
        <v>4949.2530700000007</v>
      </c>
      <c r="AA137" s="435">
        <v>18332.570949999998</v>
      </c>
      <c r="AB137" s="435">
        <v>6791.7871800000003</v>
      </c>
      <c r="AC137" s="435">
        <v>24428.13464</v>
      </c>
      <c r="AD137" s="435">
        <v>3615.1346400000007</v>
      </c>
      <c r="AE137" s="435">
        <v>61</v>
      </c>
      <c r="AF137" s="435"/>
      <c r="AG137" s="435">
        <v>14821.26</v>
      </c>
      <c r="AH137" s="435"/>
      <c r="AI137" s="435">
        <v>1755</v>
      </c>
      <c r="AJ137" s="435">
        <v>4890.79</v>
      </c>
      <c r="AK137" s="435">
        <v>14445.023559999998</v>
      </c>
      <c r="AL137" s="435"/>
      <c r="AM137" s="435">
        <v>2567.7662300000002</v>
      </c>
      <c r="AN137" s="435">
        <v>2503.7036499999999</v>
      </c>
      <c r="AO137" s="435"/>
      <c r="AP137" s="435">
        <v>3529.2135999999996</v>
      </c>
      <c r="AQ137" s="435">
        <v>185</v>
      </c>
      <c r="AR137" s="435">
        <v>3143.056</v>
      </c>
      <c r="AS137" s="435">
        <v>86.16</v>
      </c>
      <c r="AT137" s="435"/>
      <c r="AU137" s="435"/>
      <c r="AV137" s="435"/>
      <c r="AW137" s="435">
        <v>1364.97</v>
      </c>
      <c r="AX137" s="277">
        <v>1.387</v>
      </c>
      <c r="AY137" s="277">
        <v>0</v>
      </c>
      <c r="AZ137" s="277">
        <v>382.06743999999998</v>
      </c>
      <c r="BA137" s="277"/>
      <c r="BB137" s="277">
        <v>0.02</v>
      </c>
      <c r="BC137" s="277"/>
      <c r="BD137" s="277"/>
      <c r="BE137" s="277"/>
      <c r="BF137" s="277"/>
      <c r="BG137" s="277"/>
      <c r="BH137" s="277"/>
      <c r="BI137" s="277"/>
      <c r="BJ137" s="279"/>
    </row>
    <row r="138" spans="1:62" ht="15">
      <c r="A138" s="173" t="s">
        <v>402</v>
      </c>
      <c r="B138" s="446">
        <v>5190.08</v>
      </c>
      <c r="C138" s="374">
        <v>17.309999999999999</v>
      </c>
      <c r="D138" s="436">
        <v>3932</v>
      </c>
      <c r="E138" s="525">
        <v>5110.7769200000002</v>
      </c>
      <c r="F138" s="434">
        <v>5511.2094800000004</v>
      </c>
      <c r="G138" s="434">
        <v>159.75</v>
      </c>
      <c r="H138" s="374">
        <v>3273.83806</v>
      </c>
      <c r="I138" s="435">
        <v>289</v>
      </c>
      <c r="J138" s="435">
        <v>563.71038999999996</v>
      </c>
      <c r="K138" s="435">
        <v>617.24163999999996</v>
      </c>
      <c r="L138" s="435">
        <v>693.09199999999998</v>
      </c>
      <c r="M138" s="435">
        <v>0</v>
      </c>
      <c r="N138" s="374">
        <v>315.72395999999998</v>
      </c>
      <c r="O138" s="435">
        <v>316</v>
      </c>
      <c r="P138" s="435">
        <v>354.36550000000005</v>
      </c>
      <c r="Q138" s="435">
        <v>583.15</v>
      </c>
      <c r="R138" s="434">
        <v>157.51564000000002</v>
      </c>
      <c r="S138" s="438">
        <v>0</v>
      </c>
      <c r="T138" s="435">
        <v>66.952939999999998</v>
      </c>
      <c r="U138" s="435">
        <v>905.03388000000007</v>
      </c>
      <c r="V138" s="435">
        <v>322.33999999999997</v>
      </c>
      <c r="W138" s="435">
        <v>561.83456999999999</v>
      </c>
      <c r="X138" s="435">
        <v>669.23820000000001</v>
      </c>
      <c r="Y138" s="435">
        <v>4219.1083909999998</v>
      </c>
      <c r="Z138" s="435">
        <v>362.57971999999995</v>
      </c>
      <c r="AA138" s="435">
        <v>1809.8384799999999</v>
      </c>
      <c r="AB138" s="435">
        <v>238.11346</v>
      </c>
      <c r="AC138" s="435">
        <v>2730.07843</v>
      </c>
      <c r="AD138" s="435">
        <v>254.74120000000002</v>
      </c>
      <c r="AE138" s="435"/>
      <c r="AF138" s="435">
        <v>0</v>
      </c>
      <c r="AG138" s="435">
        <v>816.92</v>
      </c>
      <c r="AH138" s="435">
        <v>4794.8950500000001</v>
      </c>
      <c r="AI138" s="435"/>
      <c r="AJ138" s="435">
        <v>574.84</v>
      </c>
      <c r="AK138" s="435">
        <v>775.11766</v>
      </c>
      <c r="AL138" s="435">
        <v>126.10707000000001</v>
      </c>
      <c r="AM138" s="435">
        <v>145.90092999999999</v>
      </c>
      <c r="AN138" s="435">
        <v>261.94504000000001</v>
      </c>
      <c r="AO138" s="435">
        <v>52.500999999999998</v>
      </c>
      <c r="AP138" s="435"/>
      <c r="AQ138" s="435">
        <v>90</v>
      </c>
      <c r="AR138" s="435">
        <v>743.50135</v>
      </c>
      <c r="AS138" s="435">
        <v>323.81</v>
      </c>
      <c r="AT138" s="435">
        <v>76.667929999999998</v>
      </c>
      <c r="AU138" s="435"/>
      <c r="AV138" s="435">
        <v>320.25905999999998</v>
      </c>
      <c r="AW138" s="435">
        <v>293.65591999999998</v>
      </c>
      <c r="AX138" s="277">
        <v>292.98500000000001</v>
      </c>
      <c r="AY138" s="277">
        <v>192.7</v>
      </c>
      <c r="AZ138" s="277">
        <v>109.45883000000001</v>
      </c>
      <c r="BA138" s="277"/>
      <c r="BB138" s="277">
        <v>0</v>
      </c>
      <c r="BC138" s="277"/>
      <c r="BD138" s="277"/>
      <c r="BE138" s="277"/>
      <c r="BF138" s="277"/>
      <c r="BG138" s="277"/>
      <c r="BH138" s="277"/>
      <c r="BI138" s="277"/>
      <c r="BJ138" s="279"/>
    </row>
    <row r="139" spans="1:62" ht="15">
      <c r="A139" s="173" t="s">
        <v>403</v>
      </c>
      <c r="B139" s="446">
        <v>243932.15</v>
      </c>
      <c r="C139" s="374">
        <v>11819.05</v>
      </c>
      <c r="D139" s="436">
        <v>144907</v>
      </c>
      <c r="E139" s="525">
        <v>103566.70224</v>
      </c>
      <c r="F139" s="434">
        <v>146085.99436000001</v>
      </c>
      <c r="G139" s="434">
        <v>47667.16</v>
      </c>
      <c r="H139" s="374">
        <v>6575.1520600000003</v>
      </c>
      <c r="I139" s="435">
        <v>366</v>
      </c>
      <c r="J139" s="435">
        <v>20</v>
      </c>
      <c r="K139" s="435"/>
      <c r="L139" s="435">
        <v>5980.5839400000004</v>
      </c>
      <c r="M139" s="435">
        <v>15830</v>
      </c>
      <c r="N139" s="374">
        <v>0</v>
      </c>
      <c r="O139" s="435">
        <v>3256</v>
      </c>
      <c r="P139" s="435">
        <v>13801.688469999999</v>
      </c>
      <c r="Q139" s="435">
        <v>12256.43</v>
      </c>
      <c r="R139" s="434">
        <v>5300.8879999999999</v>
      </c>
      <c r="S139" s="438">
        <v>3606.4295899999997</v>
      </c>
      <c r="T139" s="435">
        <v>664.37933999999996</v>
      </c>
      <c r="U139" s="435">
        <v>325.39753999999999</v>
      </c>
      <c r="V139" s="435">
        <v>9218.8700000000008</v>
      </c>
      <c r="W139" s="435">
        <v>0</v>
      </c>
      <c r="X139" s="435">
        <v>3787.2919999999999</v>
      </c>
      <c r="Y139" s="435">
        <v>1379.69</v>
      </c>
      <c r="Z139" s="435">
        <v>38</v>
      </c>
      <c r="AA139" s="435">
        <v>34</v>
      </c>
      <c r="AB139" s="435">
        <v>2296.3750899999995</v>
      </c>
      <c r="AC139" s="435">
        <v>4293.1540500000001</v>
      </c>
      <c r="AD139" s="435">
        <v>1671.1933700000002</v>
      </c>
      <c r="AE139" s="435">
        <v>1971</v>
      </c>
      <c r="AF139" s="435">
        <v>690.0829</v>
      </c>
      <c r="AG139" s="435">
        <v>270.5</v>
      </c>
      <c r="AH139" s="435">
        <v>248507.50413999998</v>
      </c>
      <c r="AI139" s="435">
        <v>432.56200000000001</v>
      </c>
      <c r="AJ139" s="435"/>
      <c r="AK139" s="435">
        <v>29</v>
      </c>
      <c r="AL139" s="435">
        <v>77177.8</v>
      </c>
      <c r="AM139" s="435">
        <v>2</v>
      </c>
      <c r="AN139" s="435">
        <v>590.51400000000001</v>
      </c>
      <c r="AO139" s="435"/>
      <c r="AP139" s="435"/>
      <c r="AQ139" s="435">
        <v>40</v>
      </c>
      <c r="AR139" s="435">
        <v>165.25</v>
      </c>
      <c r="AS139" s="435"/>
      <c r="AT139" s="435">
        <v>359.99934000000002</v>
      </c>
      <c r="AU139" s="435">
        <v>58.45</v>
      </c>
      <c r="AV139" s="435"/>
      <c r="AW139" s="435">
        <v>610.15857000000005</v>
      </c>
      <c r="AX139" s="277">
        <v>3</v>
      </c>
      <c r="AY139" s="277"/>
      <c r="AZ139" s="277">
        <v>0</v>
      </c>
      <c r="BA139" s="277"/>
      <c r="BB139" s="277">
        <v>0</v>
      </c>
      <c r="BC139" s="277"/>
      <c r="BD139" s="277"/>
      <c r="BE139" s="277"/>
      <c r="BF139" s="277"/>
      <c r="BG139" s="277"/>
      <c r="BH139" s="277"/>
      <c r="BI139" s="277"/>
      <c r="BJ139" s="279"/>
    </row>
    <row r="140" spans="1:62" ht="15">
      <c r="A140" s="173" t="s">
        <v>404</v>
      </c>
      <c r="B140" s="446">
        <v>75173.820000000007</v>
      </c>
      <c r="C140" s="374">
        <v>8472.18</v>
      </c>
      <c r="D140" s="436">
        <v>0</v>
      </c>
      <c r="E140" s="525">
        <v>40791.810359999981</v>
      </c>
      <c r="F140" s="434">
        <v>8166.0076300000001</v>
      </c>
      <c r="G140" s="434">
        <v>22927.7</v>
      </c>
      <c r="H140" s="374">
        <v>9646.3801199999998</v>
      </c>
      <c r="I140" s="435">
        <v>528</v>
      </c>
      <c r="J140" s="435">
        <v>0</v>
      </c>
      <c r="K140" s="435">
        <v>0.80900000000000005</v>
      </c>
      <c r="L140" s="435">
        <v>311.08600000000001</v>
      </c>
      <c r="M140" s="435">
        <v>0</v>
      </c>
      <c r="N140" s="374">
        <v>23.35</v>
      </c>
      <c r="O140" s="435">
        <v>0</v>
      </c>
      <c r="P140" s="435">
        <v>32.1</v>
      </c>
      <c r="Q140" s="435">
        <v>51</v>
      </c>
      <c r="R140" s="434">
        <v>0</v>
      </c>
      <c r="S140" s="438">
        <v>1100.0506699999999</v>
      </c>
      <c r="T140" s="435">
        <v>0.27300000000000002</v>
      </c>
      <c r="U140" s="435">
        <v>20.660520000000012</v>
      </c>
      <c r="V140" s="435">
        <v>2964.77</v>
      </c>
      <c r="W140" s="435">
        <v>116.80018</v>
      </c>
      <c r="X140" s="435">
        <v>1144.43154</v>
      </c>
      <c r="Y140" s="435">
        <v>11454.313590000003</v>
      </c>
      <c r="Z140" s="435">
        <v>19295.921890000001</v>
      </c>
      <c r="AA140" s="435">
        <v>33.562510000000003</v>
      </c>
      <c r="AB140" s="435">
        <v>252.34414000000001</v>
      </c>
      <c r="AC140" s="435">
        <v>797.92418999999995</v>
      </c>
      <c r="AD140" s="435">
        <v>6139.9939199999999</v>
      </c>
      <c r="AE140" s="435">
        <v>305</v>
      </c>
      <c r="AF140" s="435">
        <v>0</v>
      </c>
      <c r="AG140" s="435">
        <v>0</v>
      </c>
      <c r="AH140" s="435">
        <v>56738.67338</v>
      </c>
      <c r="AI140" s="435"/>
      <c r="AJ140" s="435">
        <v>258.16000000000003</v>
      </c>
      <c r="AK140" s="435"/>
      <c r="AL140" s="435">
        <v>994.83179000000007</v>
      </c>
      <c r="AM140" s="435">
        <v>547.91051000000004</v>
      </c>
      <c r="AN140" s="435">
        <v>35.850580000000001</v>
      </c>
      <c r="AO140" s="435"/>
      <c r="AP140" s="435">
        <v>2.9670000000000001</v>
      </c>
      <c r="AQ140" s="435">
        <v>50</v>
      </c>
      <c r="AR140" s="435">
        <v>100.4</v>
      </c>
      <c r="AS140" s="435">
        <v>7.87</v>
      </c>
      <c r="AT140" s="435"/>
      <c r="AU140" s="435">
        <v>234.74</v>
      </c>
      <c r="AV140" s="435"/>
      <c r="AW140" s="435"/>
      <c r="AX140" s="277">
        <v>0</v>
      </c>
      <c r="AY140" s="277">
        <v>0</v>
      </c>
      <c r="AZ140" s="277"/>
      <c r="BA140" s="277"/>
      <c r="BB140" s="277">
        <v>0</v>
      </c>
      <c r="BC140" s="277"/>
      <c r="BD140" s="277"/>
      <c r="BE140" s="277"/>
      <c r="BF140" s="277"/>
      <c r="BG140" s="277"/>
      <c r="BH140" s="277"/>
      <c r="BI140" s="277"/>
      <c r="BJ140" s="279"/>
    </row>
    <row r="141" spans="1:62" ht="15">
      <c r="A141" s="173" t="s">
        <v>405</v>
      </c>
      <c r="B141" s="446">
        <v>6538.98</v>
      </c>
      <c r="C141" s="374">
        <v>154.19</v>
      </c>
      <c r="D141" s="436"/>
      <c r="E141" s="525">
        <v>0</v>
      </c>
      <c r="F141" s="434">
        <v>4235.7717899999998</v>
      </c>
      <c r="G141" s="434">
        <v>257.95</v>
      </c>
      <c r="H141" s="374"/>
      <c r="I141" s="435"/>
      <c r="J141" s="435">
        <v>51.367899999999999</v>
      </c>
      <c r="K141" s="435">
        <v>1581.18326</v>
      </c>
      <c r="L141" s="435">
        <v>86.781000000000006</v>
      </c>
      <c r="M141" s="435">
        <v>525.12383</v>
      </c>
      <c r="N141" s="374">
        <v>600.25909999999999</v>
      </c>
      <c r="O141" s="435">
        <v>0</v>
      </c>
      <c r="P141" s="435">
        <v>615.05196999999987</v>
      </c>
      <c r="Q141" s="435"/>
      <c r="R141" s="434">
        <v>0</v>
      </c>
      <c r="S141" s="438">
        <v>277.10316</v>
      </c>
      <c r="T141" s="435">
        <v>66.623850000000004</v>
      </c>
      <c r="U141" s="435">
        <v>331.20356000000004</v>
      </c>
      <c r="V141" s="435">
        <v>27.97</v>
      </c>
      <c r="W141" s="435">
        <v>454.7</v>
      </c>
      <c r="X141" s="435">
        <v>75.63</v>
      </c>
      <c r="Y141" s="435"/>
      <c r="Z141" s="435">
        <v>225.97773000000001</v>
      </c>
      <c r="AA141" s="435">
        <v>6497.1047700000008</v>
      </c>
      <c r="AB141" s="435"/>
      <c r="AC141" s="435">
        <v>344.87291999999997</v>
      </c>
      <c r="AD141" s="435">
        <v>188.99199999999999</v>
      </c>
      <c r="AE141" s="435">
        <v>27</v>
      </c>
      <c r="AF141" s="435"/>
      <c r="AG141" s="435"/>
      <c r="AH141" s="435">
        <v>4067.2023099999997</v>
      </c>
      <c r="AI141" s="435">
        <v>44.845999999999997</v>
      </c>
      <c r="AJ141" s="435"/>
      <c r="AK141" s="435">
        <v>185.01088000000001</v>
      </c>
      <c r="AL141" s="435">
        <v>1528.15444</v>
      </c>
      <c r="AM141" s="435"/>
      <c r="AN141" s="435"/>
      <c r="AO141" s="435">
        <v>12.476000000000001</v>
      </c>
      <c r="AP141" s="435">
        <v>28.534050000000001</v>
      </c>
      <c r="AQ141" s="435"/>
      <c r="AR141" s="435">
        <v>61.094999999999999</v>
      </c>
      <c r="AS141" s="435">
        <v>477.62</v>
      </c>
      <c r="AT141" s="435"/>
      <c r="AU141" s="435"/>
      <c r="AV141" s="435">
        <v>9.0399999999999991</v>
      </c>
      <c r="AW141" s="435">
        <v>78.584149999999994</v>
      </c>
      <c r="AX141" s="277">
        <v>117.304</v>
      </c>
      <c r="AY141" s="277"/>
      <c r="AZ141" s="277"/>
      <c r="BA141" s="277"/>
      <c r="BB141" s="277">
        <v>0</v>
      </c>
      <c r="BC141" s="277"/>
      <c r="BD141" s="277"/>
      <c r="BE141" s="277"/>
      <c r="BF141" s="277"/>
      <c r="BG141" s="277"/>
      <c r="BH141" s="277"/>
      <c r="BI141" s="277"/>
      <c r="BJ141" s="279"/>
    </row>
    <row r="142" spans="1:62" ht="15">
      <c r="A142" s="180" t="s">
        <v>406</v>
      </c>
      <c r="B142" s="446">
        <v>0</v>
      </c>
      <c r="C142" s="374"/>
      <c r="D142" s="436"/>
      <c r="E142" s="525">
        <v>0</v>
      </c>
      <c r="F142" s="434">
        <v>0</v>
      </c>
      <c r="G142" s="434">
        <v>0</v>
      </c>
      <c r="H142" s="374"/>
      <c r="I142" s="435"/>
      <c r="J142" s="435"/>
      <c r="K142" s="435"/>
      <c r="L142" s="435"/>
      <c r="M142" s="435"/>
      <c r="N142" s="374">
        <v>0</v>
      </c>
      <c r="O142" s="435">
        <v>0</v>
      </c>
      <c r="P142" s="435"/>
      <c r="Q142" s="435"/>
      <c r="R142" s="434"/>
      <c r="S142" s="438"/>
      <c r="T142" s="435"/>
      <c r="U142" s="435"/>
      <c r="V142" s="435"/>
      <c r="W142" s="435">
        <v>0</v>
      </c>
      <c r="X142" s="435"/>
      <c r="Y142" s="435"/>
      <c r="Z142" s="435"/>
      <c r="AA142" s="435">
        <v>0</v>
      </c>
      <c r="AB142" s="435"/>
      <c r="AC142" s="435"/>
      <c r="AD142" s="435">
        <v>0</v>
      </c>
      <c r="AE142" s="435"/>
      <c r="AF142" s="435"/>
      <c r="AG142" s="435"/>
      <c r="AH142" s="435">
        <v>50</v>
      </c>
      <c r="AI142" s="435"/>
      <c r="AJ142" s="435"/>
      <c r="AK142" s="435"/>
      <c r="AL142" s="435"/>
      <c r="AM142" s="435"/>
      <c r="AN142" s="435"/>
      <c r="AO142" s="435"/>
      <c r="AP142" s="435"/>
      <c r="AQ142" s="435"/>
      <c r="AR142" s="435"/>
      <c r="AS142" s="435">
        <v>0</v>
      </c>
      <c r="AT142" s="435"/>
      <c r="AU142" s="435"/>
      <c r="AV142" s="435"/>
      <c r="AW142" s="435"/>
      <c r="AX142" s="277">
        <v>0</v>
      </c>
      <c r="AY142" s="277"/>
      <c r="AZ142" s="277"/>
      <c r="BA142" s="277"/>
      <c r="BB142" s="277">
        <v>0</v>
      </c>
      <c r="BC142" s="277"/>
      <c r="BD142" s="277"/>
      <c r="BE142" s="277"/>
      <c r="BF142" s="277"/>
      <c r="BG142" s="277"/>
      <c r="BH142" s="277"/>
      <c r="BI142" s="277"/>
      <c r="BJ142" s="279"/>
    </row>
    <row r="143" spans="1:62" ht="15">
      <c r="A143" s="172" t="s">
        <v>407</v>
      </c>
      <c r="B143" s="446">
        <v>263816.27</v>
      </c>
      <c r="C143" s="374">
        <v>92326.77</v>
      </c>
      <c r="D143" s="436">
        <v>121703</v>
      </c>
      <c r="E143" s="525">
        <v>14799.702819999993</v>
      </c>
      <c r="F143" s="434">
        <v>253856.93900000001</v>
      </c>
      <c r="G143" s="434">
        <v>0</v>
      </c>
      <c r="H143" s="374">
        <v>52516.6967</v>
      </c>
      <c r="I143" s="435">
        <v>3465</v>
      </c>
      <c r="J143" s="435">
        <v>4225.9552400000002</v>
      </c>
      <c r="K143" s="435">
        <v>24039.315399999999</v>
      </c>
      <c r="L143" s="435">
        <v>12766.08935</v>
      </c>
      <c r="M143" s="435">
        <v>34588.576359999999</v>
      </c>
      <c r="N143" s="374">
        <v>14503.936</v>
      </c>
      <c r="O143" s="435">
        <v>0</v>
      </c>
      <c r="P143" s="435">
        <v>7400.8</v>
      </c>
      <c r="Q143" s="435">
        <v>840.06</v>
      </c>
      <c r="R143" s="434">
        <v>9000</v>
      </c>
      <c r="S143" s="438"/>
      <c r="T143" s="435">
        <v>3363.0822000000003</v>
      </c>
      <c r="U143" s="435">
        <v>4888.5453500000003</v>
      </c>
      <c r="V143" s="435">
        <v>9495</v>
      </c>
      <c r="W143" s="435">
        <v>14099.91</v>
      </c>
      <c r="X143" s="435">
        <v>20096.272239999998</v>
      </c>
      <c r="Y143" s="435">
        <v>8072.5470833675117</v>
      </c>
      <c r="Z143" s="435">
        <v>5662.5298700000003</v>
      </c>
      <c r="AA143" s="435">
        <v>15186.129660000001</v>
      </c>
      <c r="AB143" s="435">
        <v>10901.387630000001</v>
      </c>
      <c r="AC143" s="435">
        <v>45320.101619999994</v>
      </c>
      <c r="AD143" s="435"/>
      <c r="AE143" s="435">
        <v>8963</v>
      </c>
      <c r="AF143" s="435">
        <v>2473.4140000000002</v>
      </c>
      <c r="AG143" s="435">
        <v>29555.01</v>
      </c>
      <c r="AH143" s="435">
        <v>150072.80367000002</v>
      </c>
      <c r="AI143" s="435">
        <v>231.01</v>
      </c>
      <c r="AJ143" s="435">
        <v>6500</v>
      </c>
      <c r="AK143" s="435">
        <v>12441.24891</v>
      </c>
      <c r="AL143" s="435">
        <v>40933.163079999998</v>
      </c>
      <c r="AM143" s="435">
        <v>973.01048000000003</v>
      </c>
      <c r="AN143" s="435"/>
      <c r="AO143" s="435">
        <v>547.31799999999998</v>
      </c>
      <c r="AP143" s="435">
        <v>2902.1397900000002</v>
      </c>
      <c r="AQ143" s="435">
        <v>20</v>
      </c>
      <c r="AR143" s="435">
        <v>12.53781</v>
      </c>
      <c r="AS143" s="435">
        <v>79</v>
      </c>
      <c r="AT143" s="435"/>
      <c r="AU143" s="435"/>
      <c r="AV143" s="435">
        <v>0</v>
      </c>
      <c r="AW143" s="435">
        <v>104.90451</v>
      </c>
      <c r="AX143" s="277"/>
      <c r="AY143" s="277">
        <v>2.5499999999999998</v>
      </c>
      <c r="AZ143" s="277"/>
      <c r="BA143" s="277"/>
      <c r="BB143" s="277">
        <v>0</v>
      </c>
      <c r="BC143" s="277"/>
      <c r="BD143" s="277"/>
      <c r="BE143" s="277"/>
      <c r="BF143" s="277"/>
      <c r="BG143" s="277"/>
      <c r="BH143" s="277"/>
      <c r="BI143" s="277"/>
      <c r="BJ143" s="279"/>
    </row>
    <row r="144" spans="1:62" ht="15">
      <c r="A144" s="172" t="s">
        <v>408</v>
      </c>
      <c r="B144" s="446"/>
      <c r="C144" s="374"/>
      <c r="D144" s="436">
        <v>0</v>
      </c>
      <c r="E144" s="525"/>
      <c r="F144" s="434"/>
      <c r="G144" s="434">
        <v>0</v>
      </c>
      <c r="H144" s="374"/>
      <c r="I144" s="435"/>
      <c r="J144" s="435"/>
      <c r="K144" s="435"/>
      <c r="L144" s="435"/>
      <c r="M144" s="435">
        <v>0</v>
      </c>
      <c r="N144" s="374">
        <v>0</v>
      </c>
      <c r="O144" s="435">
        <v>0</v>
      </c>
      <c r="P144" s="435"/>
      <c r="Q144" s="435"/>
      <c r="R144" s="434"/>
      <c r="S144" s="438"/>
      <c r="T144" s="435"/>
      <c r="U144" s="435"/>
      <c r="V144" s="435"/>
      <c r="W144" s="435">
        <v>0</v>
      </c>
      <c r="X144" s="435"/>
      <c r="Y144" s="435"/>
      <c r="Z144" s="435"/>
      <c r="AA144" s="435">
        <v>0</v>
      </c>
      <c r="AB144" s="435"/>
      <c r="AC144" s="435"/>
      <c r="AD144" s="435"/>
      <c r="AE144" s="435"/>
      <c r="AF144" s="435">
        <v>24998.281360000001</v>
      </c>
      <c r="AG144" s="435"/>
      <c r="AH144" s="435"/>
      <c r="AI144" s="435"/>
      <c r="AJ144" s="435"/>
      <c r="AK144" s="435"/>
      <c r="AL144" s="435"/>
      <c r="AM144" s="435"/>
      <c r="AN144" s="435"/>
      <c r="AO144" s="435"/>
      <c r="AP144" s="435"/>
      <c r="AQ144" s="435"/>
      <c r="AR144" s="435"/>
      <c r="AS144" s="435">
        <v>0</v>
      </c>
      <c r="AT144" s="435"/>
      <c r="AU144" s="435"/>
      <c r="AV144" s="435"/>
      <c r="AW144" s="435"/>
      <c r="AX144" s="277"/>
      <c r="AY144" s="277"/>
      <c r="AZ144" s="277"/>
      <c r="BA144" s="277"/>
      <c r="BB144" s="277"/>
      <c r="BC144" s="277"/>
      <c r="BD144" s="277"/>
      <c r="BE144" s="277"/>
      <c r="BF144" s="277"/>
      <c r="BG144" s="277"/>
      <c r="BH144" s="277"/>
      <c r="BI144" s="277"/>
      <c r="BJ144" s="279"/>
    </row>
    <row r="145" spans="1:62" ht="15">
      <c r="A145" s="172" t="s">
        <v>409</v>
      </c>
      <c r="B145" s="446">
        <v>323799.34999999998</v>
      </c>
      <c r="C145" s="374">
        <v>9020.61</v>
      </c>
      <c r="D145" s="436">
        <v>19664</v>
      </c>
      <c r="E145" s="525">
        <v>1179.33349</v>
      </c>
      <c r="F145" s="434">
        <v>7150.4561599999997</v>
      </c>
      <c r="G145" s="434">
        <v>20835.73</v>
      </c>
      <c r="H145" s="374">
        <v>14168.25318</v>
      </c>
      <c r="I145" s="435">
        <v>718</v>
      </c>
      <c r="J145" s="435">
        <v>909.01800000000003</v>
      </c>
      <c r="K145" s="435">
        <v>3601.85052</v>
      </c>
      <c r="L145" s="435">
        <v>2399.17</v>
      </c>
      <c r="M145" s="435">
        <v>618.54038000000003</v>
      </c>
      <c r="N145" s="434">
        <v>216.04292000000001</v>
      </c>
      <c r="O145" s="438">
        <v>20113</v>
      </c>
      <c r="P145" s="435">
        <v>214.03233</v>
      </c>
      <c r="Q145" s="435">
        <v>588.6</v>
      </c>
      <c r="R145" s="434">
        <v>282.62792999999999</v>
      </c>
      <c r="S145" s="438">
        <v>38721.094660000002</v>
      </c>
      <c r="T145" s="435">
        <v>26.717459999999999</v>
      </c>
      <c r="U145" s="435">
        <v>2559.3396000000002</v>
      </c>
      <c r="V145" s="435">
        <v>729.13</v>
      </c>
      <c r="W145" s="435">
        <v>779.33</v>
      </c>
      <c r="X145" s="435">
        <v>148.37</v>
      </c>
      <c r="Y145" s="435">
        <v>0</v>
      </c>
      <c r="Z145" s="435">
        <v>922.42048</v>
      </c>
      <c r="AA145" s="435">
        <v>1380.9919100000002</v>
      </c>
      <c r="AB145" s="435">
        <v>9.75</v>
      </c>
      <c r="AC145" s="435">
        <v>4041.3590800000002</v>
      </c>
      <c r="AD145" s="435">
        <v>940.65598102062495</v>
      </c>
      <c r="AE145" s="435">
        <v>0</v>
      </c>
      <c r="AF145" s="435">
        <v>3298.5428200000001</v>
      </c>
      <c r="AG145" s="435">
        <v>752.69</v>
      </c>
      <c r="AH145" s="435">
        <v>944987.50048000005</v>
      </c>
      <c r="AI145" s="435">
        <v>523.87300000000005</v>
      </c>
      <c r="AJ145" s="435">
        <v>382.03</v>
      </c>
      <c r="AK145" s="435">
        <v>519.00002194999752</v>
      </c>
      <c r="AL145" s="435">
        <v>613.43624999999997</v>
      </c>
      <c r="AM145" s="435">
        <v>1086.6919599999999</v>
      </c>
      <c r="AN145" s="435">
        <v>680.43940999999995</v>
      </c>
      <c r="AO145" s="435">
        <v>8</v>
      </c>
      <c r="AP145" s="435">
        <v>768.48821999999996</v>
      </c>
      <c r="AQ145" s="435"/>
      <c r="AR145" s="435">
        <v>223.53523000000001</v>
      </c>
      <c r="AS145" s="435">
        <v>77.569999999999993</v>
      </c>
      <c r="AT145" s="435">
        <v>14.1721</v>
      </c>
      <c r="AU145" s="435">
        <v>198.95</v>
      </c>
      <c r="AV145" s="435">
        <v>164.22187</v>
      </c>
      <c r="AW145" s="435">
        <v>33.050539999999998</v>
      </c>
      <c r="AX145" s="277">
        <v>6</v>
      </c>
      <c r="AY145" s="277">
        <v>10.75</v>
      </c>
      <c r="AZ145" s="277">
        <v>557.89453000000003</v>
      </c>
      <c r="BA145" s="277"/>
      <c r="BB145" s="277">
        <v>315.05</v>
      </c>
      <c r="BC145" s="277"/>
      <c r="BD145" s="277"/>
      <c r="BE145" s="277"/>
      <c r="BF145" s="277"/>
      <c r="BG145" s="277"/>
      <c r="BH145" s="277"/>
      <c r="BI145" s="277"/>
      <c r="BJ145" s="279"/>
    </row>
    <row r="146" spans="1:62" ht="15">
      <c r="A146" s="170" t="s">
        <v>410</v>
      </c>
      <c r="B146" s="428">
        <v>0</v>
      </c>
      <c r="C146" s="428">
        <v>0</v>
      </c>
      <c r="D146" s="439">
        <v>0</v>
      </c>
      <c r="E146" s="525">
        <v>0</v>
      </c>
      <c r="F146" s="437">
        <v>0</v>
      </c>
      <c r="G146" s="437">
        <v>0</v>
      </c>
      <c r="H146" s="429">
        <v>0</v>
      </c>
      <c r="I146" s="438">
        <v>0</v>
      </c>
      <c r="J146" s="438">
        <v>0</v>
      </c>
      <c r="K146" s="438">
        <v>0</v>
      </c>
      <c r="L146" s="438">
        <v>0</v>
      </c>
      <c r="M146" s="438">
        <v>0</v>
      </c>
      <c r="N146" s="436">
        <v>0</v>
      </c>
      <c r="O146" s="435">
        <v>0</v>
      </c>
      <c r="P146" s="438">
        <v>0</v>
      </c>
      <c r="Q146" s="438">
        <v>0</v>
      </c>
      <c r="R146" s="437">
        <v>0</v>
      </c>
      <c r="S146" s="438">
        <v>0</v>
      </c>
      <c r="T146" s="438">
        <v>0</v>
      </c>
      <c r="U146" s="438">
        <v>0</v>
      </c>
      <c r="V146" s="438">
        <v>1115.1199999999999</v>
      </c>
      <c r="W146" s="438">
        <v>0</v>
      </c>
      <c r="X146" s="438">
        <v>1169.1315</v>
      </c>
      <c r="Y146" s="438">
        <v>0</v>
      </c>
      <c r="Z146" s="438">
        <v>0</v>
      </c>
      <c r="AA146" s="438">
        <v>0</v>
      </c>
      <c r="AB146" s="438">
        <v>0</v>
      </c>
      <c r="AC146" s="438">
        <v>0</v>
      </c>
      <c r="AD146" s="438">
        <v>0</v>
      </c>
      <c r="AE146" s="438">
        <v>4214</v>
      </c>
      <c r="AF146" s="438">
        <v>0</v>
      </c>
      <c r="AG146" s="438">
        <v>0</v>
      </c>
      <c r="AH146" s="438">
        <v>0</v>
      </c>
      <c r="AI146" s="438">
        <v>92.263000000000005</v>
      </c>
      <c r="AJ146" s="438">
        <v>0</v>
      </c>
      <c r="AK146" s="438">
        <v>0</v>
      </c>
      <c r="AL146" s="438">
        <v>0</v>
      </c>
      <c r="AM146" s="438">
        <v>130.56899999999999</v>
      </c>
      <c r="AN146" s="438">
        <v>0</v>
      </c>
      <c r="AO146" s="438">
        <v>189.148</v>
      </c>
      <c r="AP146" s="438">
        <v>250.69358</v>
      </c>
      <c r="AQ146" s="438">
        <v>2596</v>
      </c>
      <c r="AR146" s="438">
        <v>0</v>
      </c>
      <c r="AS146" s="438">
        <v>0</v>
      </c>
      <c r="AT146" s="438">
        <v>399.29701</v>
      </c>
      <c r="AU146" s="438">
        <v>0</v>
      </c>
      <c r="AV146" s="438">
        <v>0</v>
      </c>
      <c r="AW146" s="438">
        <v>43.392000000000003</v>
      </c>
      <c r="AX146" s="278">
        <v>0</v>
      </c>
      <c r="AY146" s="278">
        <v>0</v>
      </c>
      <c r="AZ146" s="278">
        <v>967.14300000000003</v>
      </c>
      <c r="BA146" s="278"/>
      <c r="BB146" s="278">
        <v>0</v>
      </c>
      <c r="BC146" s="278"/>
      <c r="BD146" s="278"/>
      <c r="BE146" s="278"/>
      <c r="BF146" s="278"/>
      <c r="BG146" s="278"/>
      <c r="BH146" s="278"/>
      <c r="BI146" s="278"/>
      <c r="BJ146" s="279"/>
    </row>
    <row r="147" spans="1:62" ht="15">
      <c r="A147" s="172" t="s">
        <v>411</v>
      </c>
      <c r="B147" s="374"/>
      <c r="C147" s="374"/>
      <c r="D147" s="436"/>
      <c r="E147" s="525"/>
      <c r="F147" s="434"/>
      <c r="G147" s="434">
        <v>0</v>
      </c>
      <c r="H147" s="374"/>
      <c r="I147" s="435"/>
      <c r="J147" s="435"/>
      <c r="K147" s="435"/>
      <c r="L147" s="435"/>
      <c r="M147" s="435"/>
      <c r="N147" s="430"/>
      <c r="O147" s="435">
        <v>0</v>
      </c>
      <c r="P147" s="435"/>
      <c r="Q147" s="435"/>
      <c r="R147" s="434"/>
      <c r="S147" s="438"/>
      <c r="T147" s="435"/>
      <c r="U147" s="435"/>
      <c r="V147" s="435"/>
      <c r="W147" s="435"/>
      <c r="X147" s="435"/>
      <c r="Y147" s="435"/>
      <c r="Z147" s="435"/>
      <c r="AA147" s="435">
        <v>0</v>
      </c>
      <c r="AB147" s="435"/>
      <c r="AC147" s="435"/>
      <c r="AD147" s="435"/>
      <c r="AE147" s="435"/>
      <c r="AF147" s="435"/>
      <c r="AG147" s="435"/>
      <c r="AH147" s="435"/>
      <c r="AI147" s="435">
        <v>92.263000000000005</v>
      </c>
      <c r="AJ147" s="435"/>
      <c r="AK147" s="435"/>
      <c r="AL147" s="435"/>
      <c r="AM147" s="435">
        <v>130.56899999999999</v>
      </c>
      <c r="AN147" s="435"/>
      <c r="AO147" s="435">
        <v>189.148</v>
      </c>
      <c r="AP147" s="435">
        <v>250.69358</v>
      </c>
      <c r="AQ147" s="435">
        <v>1543</v>
      </c>
      <c r="AR147" s="435"/>
      <c r="AS147" s="435"/>
      <c r="AT147" s="435">
        <v>399.29701</v>
      </c>
      <c r="AU147" s="435"/>
      <c r="AV147" s="435"/>
      <c r="AW147" s="435"/>
      <c r="AX147" s="277"/>
      <c r="AY147" s="277"/>
      <c r="AZ147" s="277">
        <v>967.14300000000003</v>
      </c>
      <c r="BA147" s="277"/>
      <c r="BB147" s="277"/>
      <c r="BC147" s="277"/>
      <c r="BD147" s="277"/>
      <c r="BE147" s="277"/>
      <c r="BF147" s="277"/>
      <c r="BG147" s="277"/>
      <c r="BH147" s="277"/>
      <c r="BI147" s="277"/>
      <c r="BJ147" s="279"/>
    </row>
    <row r="148" spans="1:62" ht="15">
      <c r="A148" s="172" t="s">
        <v>412</v>
      </c>
      <c r="B148" s="374"/>
      <c r="C148" s="374"/>
      <c r="D148" s="436"/>
      <c r="E148" s="525"/>
      <c r="F148" s="434"/>
      <c r="G148" s="434">
        <v>0</v>
      </c>
      <c r="H148" s="374"/>
      <c r="I148" s="435"/>
      <c r="J148" s="435"/>
      <c r="K148" s="435"/>
      <c r="L148" s="435"/>
      <c r="M148" s="435"/>
      <c r="N148" s="374"/>
      <c r="O148" s="435">
        <v>0</v>
      </c>
      <c r="P148" s="435"/>
      <c r="Q148" s="435"/>
      <c r="R148" s="434"/>
      <c r="S148" s="438"/>
      <c r="T148" s="435"/>
      <c r="U148" s="435"/>
      <c r="V148" s="435"/>
      <c r="W148" s="435"/>
      <c r="X148" s="435"/>
      <c r="Y148" s="435"/>
      <c r="Z148" s="435"/>
      <c r="AA148" s="435">
        <v>0</v>
      </c>
      <c r="AB148" s="435"/>
      <c r="AC148" s="435"/>
      <c r="AD148" s="435"/>
      <c r="AE148" s="435"/>
      <c r="AF148" s="435"/>
      <c r="AG148" s="435"/>
      <c r="AH148" s="435"/>
      <c r="AI148" s="435"/>
      <c r="AJ148" s="435"/>
      <c r="AK148" s="435"/>
      <c r="AL148" s="435"/>
      <c r="AM148" s="435"/>
      <c r="AN148" s="435"/>
      <c r="AO148" s="435"/>
      <c r="AP148" s="435"/>
      <c r="AQ148" s="435">
        <v>1053</v>
      </c>
      <c r="AR148" s="435"/>
      <c r="AS148" s="435"/>
      <c r="AT148" s="435"/>
      <c r="AU148" s="435"/>
      <c r="AV148" s="435"/>
      <c r="AW148" s="435"/>
      <c r="AX148" s="277"/>
      <c r="AY148" s="277"/>
      <c r="AZ148" s="277"/>
      <c r="BA148" s="277"/>
      <c r="BB148" s="277"/>
      <c r="BC148" s="277"/>
      <c r="BD148" s="277"/>
      <c r="BE148" s="277"/>
      <c r="BF148" s="277"/>
      <c r="BG148" s="277"/>
      <c r="BH148" s="277"/>
      <c r="BI148" s="277"/>
      <c r="BJ148" s="279"/>
    </row>
    <row r="149" spans="1:62" ht="15">
      <c r="A149" s="172" t="s">
        <v>413</v>
      </c>
      <c r="B149" s="374"/>
      <c r="C149" s="374"/>
      <c r="D149" s="436"/>
      <c r="E149" s="525"/>
      <c r="F149" s="434"/>
      <c r="G149" s="434">
        <v>0</v>
      </c>
      <c r="H149" s="374"/>
      <c r="I149" s="435"/>
      <c r="J149" s="435"/>
      <c r="K149" s="435"/>
      <c r="L149" s="435"/>
      <c r="M149" s="435"/>
      <c r="N149" s="374"/>
      <c r="O149" s="438">
        <v>0</v>
      </c>
      <c r="P149" s="435"/>
      <c r="Q149" s="435"/>
      <c r="R149" s="434"/>
      <c r="S149" s="438"/>
      <c r="T149" s="435"/>
      <c r="U149" s="435"/>
      <c r="V149" s="435">
        <v>1115.1199999999999</v>
      </c>
      <c r="W149" s="435"/>
      <c r="X149" s="435">
        <v>1169.1315</v>
      </c>
      <c r="Y149" s="435"/>
      <c r="Z149" s="435"/>
      <c r="AA149" s="435">
        <v>0</v>
      </c>
      <c r="AB149" s="435"/>
      <c r="AC149" s="435"/>
      <c r="AD149" s="435"/>
      <c r="AE149" s="435">
        <v>4214</v>
      </c>
      <c r="AF149" s="435"/>
      <c r="AG149" s="435"/>
      <c r="AH149" s="435"/>
      <c r="AI149" s="435"/>
      <c r="AJ149" s="435"/>
      <c r="AK149" s="435"/>
      <c r="AL149" s="435"/>
      <c r="AM149" s="435"/>
      <c r="AN149" s="435"/>
      <c r="AO149" s="435"/>
      <c r="AP149" s="435"/>
      <c r="AQ149" s="435"/>
      <c r="AR149" s="435"/>
      <c r="AS149" s="435"/>
      <c r="AT149" s="435"/>
      <c r="AU149" s="435"/>
      <c r="AV149" s="435"/>
      <c r="AW149" s="435">
        <v>43.392000000000003</v>
      </c>
      <c r="AX149" s="277"/>
      <c r="AY149" s="277"/>
      <c r="AZ149" s="277"/>
      <c r="BA149" s="277"/>
      <c r="BB149" s="277"/>
      <c r="BC149" s="277"/>
      <c r="BD149" s="277"/>
      <c r="BE149" s="277"/>
      <c r="BF149" s="277"/>
      <c r="BG149" s="277"/>
      <c r="BH149" s="277"/>
      <c r="BI149" s="277"/>
      <c r="BJ149" s="279"/>
    </row>
    <row r="150" spans="1:62" ht="15">
      <c r="A150" s="170" t="s">
        <v>414</v>
      </c>
      <c r="B150" s="374"/>
      <c r="C150" s="374"/>
      <c r="D150" s="439"/>
      <c r="E150" s="525"/>
      <c r="F150" s="437"/>
      <c r="G150" s="437">
        <v>0</v>
      </c>
      <c r="H150" s="374"/>
      <c r="I150" s="438"/>
      <c r="J150" s="438"/>
      <c r="K150" s="438"/>
      <c r="L150" s="438"/>
      <c r="M150" s="438"/>
      <c r="N150" s="374"/>
      <c r="O150" s="438">
        <v>0</v>
      </c>
      <c r="P150" s="438"/>
      <c r="Q150" s="438"/>
      <c r="R150" s="437"/>
      <c r="S150" s="438"/>
      <c r="T150" s="438"/>
      <c r="U150" s="438"/>
      <c r="V150" s="438"/>
      <c r="W150" s="438"/>
      <c r="X150" s="438"/>
      <c r="Y150" s="438"/>
      <c r="Z150" s="438"/>
      <c r="AA150" s="438">
        <v>0</v>
      </c>
      <c r="AB150" s="438"/>
      <c r="AC150" s="438"/>
      <c r="AD150" s="438"/>
      <c r="AE150" s="438"/>
      <c r="AF150" s="438"/>
      <c r="AG150" s="438"/>
      <c r="AH150" s="438"/>
      <c r="AI150" s="438"/>
      <c r="AJ150" s="438"/>
      <c r="AK150" s="438"/>
      <c r="AL150" s="438"/>
      <c r="AM150" s="438"/>
      <c r="AN150" s="438"/>
      <c r="AO150" s="438"/>
      <c r="AP150" s="438"/>
      <c r="AQ150" s="438"/>
      <c r="AR150" s="438"/>
      <c r="AS150" s="438"/>
      <c r="AT150" s="438"/>
      <c r="AU150" s="438"/>
      <c r="AV150" s="438"/>
      <c r="AW150" s="438"/>
      <c r="AX150" s="278"/>
      <c r="AY150" s="278"/>
      <c r="AZ150" s="278"/>
      <c r="BA150" s="278"/>
      <c r="BB150" s="278"/>
      <c r="BC150" s="278"/>
      <c r="BD150" s="278"/>
      <c r="BE150" s="278"/>
      <c r="BF150" s="278"/>
      <c r="BG150" s="278"/>
      <c r="BH150" s="278"/>
      <c r="BI150" s="278"/>
      <c r="BJ150" s="279"/>
    </row>
    <row r="151" spans="1:62" ht="15">
      <c r="A151" s="170" t="s">
        <v>415</v>
      </c>
      <c r="B151" s="428">
        <v>0</v>
      </c>
      <c r="C151" s="428">
        <v>0</v>
      </c>
      <c r="D151" s="439">
        <v>0</v>
      </c>
      <c r="E151" s="525">
        <v>2944087.8973999997</v>
      </c>
      <c r="F151" s="437">
        <v>5787.4176799990237</v>
      </c>
      <c r="G151" s="437">
        <v>4.5999999999999996</v>
      </c>
      <c r="H151" s="429">
        <v>1787692.9201199999</v>
      </c>
      <c r="I151" s="438">
        <v>0</v>
      </c>
      <c r="J151" s="438">
        <v>11519.140669999999</v>
      </c>
      <c r="K151" s="438">
        <v>589850.58218999999</v>
      </c>
      <c r="L151" s="438">
        <v>0</v>
      </c>
      <c r="M151" s="438">
        <v>0</v>
      </c>
      <c r="N151" s="374">
        <v>0</v>
      </c>
      <c r="O151" s="435">
        <v>0</v>
      </c>
      <c r="P151" s="438">
        <v>512.38626999990083</v>
      </c>
      <c r="Q151" s="438">
        <v>0</v>
      </c>
      <c r="R151" s="437">
        <v>0</v>
      </c>
      <c r="S151" s="438">
        <v>0</v>
      </c>
      <c r="T151" s="438">
        <v>0</v>
      </c>
      <c r="U151" s="438">
        <v>3.3007300000000002</v>
      </c>
      <c r="V151" s="438">
        <v>0</v>
      </c>
      <c r="W151" s="438">
        <v>0</v>
      </c>
      <c r="X151" s="438">
        <v>0</v>
      </c>
      <c r="Y151" s="438">
        <v>27638.658440000534</v>
      </c>
      <c r="Z151" s="438">
        <v>0</v>
      </c>
      <c r="AA151" s="438">
        <v>0</v>
      </c>
      <c r="AB151" s="438">
        <v>0</v>
      </c>
      <c r="AC151" s="438">
        <v>0</v>
      </c>
      <c r="AD151" s="438">
        <v>0</v>
      </c>
      <c r="AE151" s="438">
        <v>0</v>
      </c>
      <c r="AF151" s="438">
        <v>363390.74129999999</v>
      </c>
      <c r="AG151" s="438">
        <v>0</v>
      </c>
      <c r="AH151" s="438">
        <v>0</v>
      </c>
      <c r="AI151" s="438">
        <v>0</v>
      </c>
      <c r="AJ151" s="438">
        <v>0</v>
      </c>
      <c r="AK151" s="438">
        <v>0</v>
      </c>
      <c r="AL151" s="438">
        <v>0</v>
      </c>
      <c r="AM151" s="438">
        <v>0</v>
      </c>
      <c r="AN151" s="438">
        <v>0</v>
      </c>
      <c r="AO151" s="438">
        <v>0</v>
      </c>
      <c r="AP151" s="438">
        <v>0</v>
      </c>
      <c r="AQ151" s="438">
        <v>0</v>
      </c>
      <c r="AR151" s="438">
        <v>0</v>
      </c>
      <c r="AS151" s="438">
        <v>174454.40652000002</v>
      </c>
      <c r="AT151" s="438">
        <v>0</v>
      </c>
      <c r="AU151" s="438">
        <v>0</v>
      </c>
      <c r="AV151" s="438">
        <v>0</v>
      </c>
      <c r="AW151" s="438">
        <v>0</v>
      </c>
      <c r="AX151" s="278">
        <v>0</v>
      </c>
      <c r="AY151" s="278">
        <v>0</v>
      </c>
      <c r="AZ151" s="278">
        <v>0</v>
      </c>
      <c r="BA151" s="278"/>
      <c r="BB151" s="278">
        <v>0.09</v>
      </c>
      <c r="BC151" s="278"/>
      <c r="BD151" s="278"/>
      <c r="BE151" s="278"/>
      <c r="BF151" s="278"/>
      <c r="BG151" s="278"/>
      <c r="BH151" s="278"/>
      <c r="BI151" s="278"/>
      <c r="BJ151" s="279"/>
    </row>
    <row r="152" spans="1:62" ht="15">
      <c r="A152" s="172" t="s">
        <v>416</v>
      </c>
      <c r="B152" s="374">
        <v>12605727.869999999</v>
      </c>
      <c r="C152" s="374"/>
      <c r="D152" s="436"/>
      <c r="E152" s="525"/>
      <c r="F152" s="434">
        <v>0</v>
      </c>
      <c r="G152" s="434">
        <v>4.5999999999999996</v>
      </c>
      <c r="H152" s="374">
        <v>1787692.9201199999</v>
      </c>
      <c r="I152" s="435"/>
      <c r="J152" s="435">
        <v>11519.140669999999</v>
      </c>
      <c r="K152" s="435"/>
      <c r="L152" s="435"/>
      <c r="M152" s="435"/>
      <c r="N152" s="430"/>
      <c r="O152" s="435">
        <v>0</v>
      </c>
      <c r="P152" s="435">
        <v>621561.85647</v>
      </c>
      <c r="Q152" s="435"/>
      <c r="R152" s="434"/>
      <c r="S152" s="438"/>
      <c r="T152" s="435"/>
      <c r="U152" s="435"/>
      <c r="V152" s="435"/>
      <c r="W152" s="435">
        <v>0</v>
      </c>
      <c r="X152" s="435"/>
      <c r="Y152" s="435"/>
      <c r="Z152" s="435"/>
      <c r="AA152" s="435">
        <v>0</v>
      </c>
      <c r="AB152" s="435">
        <v>398213.86517</v>
      </c>
      <c r="AC152" s="435"/>
      <c r="AD152" s="435"/>
      <c r="AE152" s="435"/>
      <c r="AF152" s="435"/>
      <c r="AG152" s="435"/>
      <c r="AH152" s="435"/>
      <c r="AI152" s="435"/>
      <c r="AJ152" s="435"/>
      <c r="AK152" s="435"/>
      <c r="AL152" s="435">
        <v>0</v>
      </c>
      <c r="AM152" s="435"/>
      <c r="AN152" s="435">
        <v>262386.72136999998</v>
      </c>
      <c r="AO152" s="435"/>
      <c r="AP152" s="435"/>
      <c r="AQ152" s="435"/>
      <c r="AR152" s="435"/>
      <c r="AS152" s="435"/>
      <c r="AT152" s="435">
        <v>-36682.018649999998</v>
      </c>
      <c r="AU152" s="435"/>
      <c r="AV152" s="435"/>
      <c r="AW152" s="435"/>
      <c r="AX152" s="277"/>
      <c r="AY152" s="277"/>
      <c r="AZ152" s="277"/>
      <c r="BA152" s="277"/>
      <c r="BB152" s="277"/>
      <c r="BC152" s="277"/>
      <c r="BD152" s="277"/>
      <c r="BE152" s="277"/>
      <c r="BF152" s="277"/>
      <c r="BG152" s="277"/>
      <c r="BH152" s="277"/>
      <c r="BI152" s="277"/>
      <c r="BJ152" s="279"/>
    </row>
    <row r="153" spans="1:62" ht="15">
      <c r="A153" s="172" t="s">
        <v>417</v>
      </c>
      <c r="B153" s="374">
        <v>-12605727.869999999</v>
      </c>
      <c r="C153" s="374"/>
      <c r="D153" s="436"/>
      <c r="E153" s="525">
        <v>2944087.8973999997</v>
      </c>
      <c r="F153" s="434">
        <v>5787.4176799990237</v>
      </c>
      <c r="G153" s="434">
        <v>0</v>
      </c>
      <c r="H153" s="374"/>
      <c r="I153" s="435"/>
      <c r="J153" s="435"/>
      <c r="K153" s="435">
        <v>589850.58218999999</v>
      </c>
      <c r="L153" s="435"/>
      <c r="M153" s="435"/>
      <c r="N153" s="374"/>
      <c r="O153" s="438">
        <v>0</v>
      </c>
      <c r="P153" s="435">
        <v>-621049.4702000001</v>
      </c>
      <c r="Q153" s="435"/>
      <c r="R153" s="434"/>
      <c r="S153" s="438"/>
      <c r="T153" s="435"/>
      <c r="U153" s="435">
        <v>3.3007300000000002</v>
      </c>
      <c r="V153" s="435"/>
      <c r="W153" s="435"/>
      <c r="X153" s="435"/>
      <c r="Y153" s="435">
        <v>27638.658440000534</v>
      </c>
      <c r="Z153" s="435"/>
      <c r="AA153" s="435"/>
      <c r="AB153" s="435">
        <v>-398213.86517</v>
      </c>
      <c r="AC153" s="435"/>
      <c r="AD153" s="435"/>
      <c r="AE153" s="435"/>
      <c r="AF153" s="435">
        <v>363390.74129999999</v>
      </c>
      <c r="AG153" s="435"/>
      <c r="AH153" s="435"/>
      <c r="AI153" s="435"/>
      <c r="AJ153" s="435"/>
      <c r="AK153" s="435"/>
      <c r="AL153" s="435"/>
      <c r="AM153" s="435"/>
      <c r="AN153" s="435">
        <v>-262386.72136999998</v>
      </c>
      <c r="AO153" s="435"/>
      <c r="AP153" s="435"/>
      <c r="AQ153" s="435"/>
      <c r="AR153" s="435"/>
      <c r="AS153" s="435">
        <v>174454.40652000002</v>
      </c>
      <c r="AT153" s="435">
        <v>36682.018649999998</v>
      </c>
      <c r="AU153" s="435"/>
      <c r="AV153" s="435"/>
      <c r="AW153" s="435"/>
      <c r="AX153" s="277"/>
      <c r="AY153" s="277"/>
      <c r="AZ153" s="277"/>
      <c r="BA153" s="277"/>
      <c r="BB153" s="277">
        <v>0.09</v>
      </c>
      <c r="BC153" s="277"/>
      <c r="BD153" s="277"/>
      <c r="BE153" s="277"/>
      <c r="BF153" s="277"/>
      <c r="BG153" s="277"/>
      <c r="BH153" s="277"/>
      <c r="BI153" s="277"/>
      <c r="BJ153" s="279"/>
    </row>
    <row r="154" spans="1:62" ht="15">
      <c r="A154" s="170" t="s">
        <v>418</v>
      </c>
      <c r="B154" s="427">
        <v>0</v>
      </c>
      <c r="C154" s="427">
        <v>0</v>
      </c>
      <c r="D154" s="439">
        <v>0</v>
      </c>
      <c r="E154" s="525">
        <v>0</v>
      </c>
      <c r="F154" s="437">
        <v>0</v>
      </c>
      <c r="G154" s="437">
        <v>0</v>
      </c>
      <c r="H154" s="427">
        <v>0</v>
      </c>
      <c r="I154" s="438">
        <v>0</v>
      </c>
      <c r="J154" s="438">
        <v>0</v>
      </c>
      <c r="K154" s="438">
        <v>0</v>
      </c>
      <c r="L154" s="438">
        <v>0</v>
      </c>
      <c r="M154" s="438">
        <v>0</v>
      </c>
      <c r="N154" s="374">
        <v>0</v>
      </c>
      <c r="O154" s="435">
        <v>0</v>
      </c>
      <c r="P154" s="438">
        <v>0</v>
      </c>
      <c r="Q154" s="438">
        <v>0</v>
      </c>
      <c r="R154" s="437">
        <v>0</v>
      </c>
      <c r="S154" s="438">
        <v>0</v>
      </c>
      <c r="T154" s="438">
        <v>0</v>
      </c>
      <c r="U154" s="438">
        <v>0</v>
      </c>
      <c r="V154" s="438">
        <v>8136.57</v>
      </c>
      <c r="W154" s="438">
        <v>7532.65</v>
      </c>
      <c r="X154" s="438">
        <v>0</v>
      </c>
      <c r="Y154" s="438">
        <v>0</v>
      </c>
      <c r="Z154" s="438">
        <v>0</v>
      </c>
      <c r="AA154" s="438">
        <v>0</v>
      </c>
      <c r="AB154" s="438">
        <v>0</v>
      </c>
      <c r="AC154" s="438">
        <v>0</v>
      </c>
      <c r="AD154" s="438">
        <v>0</v>
      </c>
      <c r="AE154" s="438">
        <v>0</v>
      </c>
      <c r="AF154" s="438">
        <v>0</v>
      </c>
      <c r="AG154" s="438">
        <v>0</v>
      </c>
      <c r="AH154" s="438">
        <v>0</v>
      </c>
      <c r="AI154" s="438">
        <v>0</v>
      </c>
      <c r="AJ154" s="438">
        <v>0</v>
      </c>
      <c r="AK154" s="438">
        <v>0</v>
      </c>
      <c r="AL154" s="438">
        <v>0</v>
      </c>
      <c r="AM154" s="438">
        <v>0</v>
      </c>
      <c r="AN154" s="438">
        <v>0</v>
      </c>
      <c r="AO154" s="438">
        <v>0</v>
      </c>
      <c r="AP154" s="438">
        <v>0</v>
      </c>
      <c r="AQ154" s="438">
        <v>0</v>
      </c>
      <c r="AR154" s="438">
        <v>12824.71312</v>
      </c>
      <c r="AS154" s="438">
        <v>5098.5431100000005</v>
      </c>
      <c r="AT154" s="438">
        <v>2961.5914100000082</v>
      </c>
      <c r="AU154" s="438">
        <v>0</v>
      </c>
      <c r="AV154" s="438">
        <v>6948.6260000000002</v>
      </c>
      <c r="AW154" s="438">
        <v>11916.194320000001</v>
      </c>
      <c r="AX154" s="278">
        <v>5622.12</v>
      </c>
      <c r="AY154" s="278">
        <v>5660.58</v>
      </c>
      <c r="AZ154" s="278">
        <v>2933.6366200000002</v>
      </c>
      <c r="BA154" s="278"/>
      <c r="BB154" s="278">
        <v>0</v>
      </c>
      <c r="BC154" s="278"/>
      <c r="BD154" s="278"/>
      <c r="BE154" s="278"/>
      <c r="BF154" s="278"/>
      <c r="BG154" s="278"/>
      <c r="BH154" s="278"/>
      <c r="BI154" s="278"/>
      <c r="BJ154" s="279"/>
    </row>
    <row r="155" spans="1:62" ht="15">
      <c r="A155" s="172" t="s">
        <v>419</v>
      </c>
      <c r="B155" s="374"/>
      <c r="C155" s="374"/>
      <c r="D155" s="436"/>
      <c r="E155" s="525"/>
      <c r="F155" s="434">
        <v>0</v>
      </c>
      <c r="G155" s="434">
        <v>0</v>
      </c>
      <c r="H155" s="374"/>
      <c r="I155" s="435"/>
      <c r="J155" s="435"/>
      <c r="K155" s="435"/>
      <c r="L155" s="435"/>
      <c r="M155" s="435"/>
      <c r="N155" s="427"/>
      <c r="O155" s="435">
        <v>0</v>
      </c>
      <c r="P155" s="435"/>
      <c r="Q155" s="435"/>
      <c r="R155" s="434"/>
      <c r="S155" s="438"/>
      <c r="T155" s="435"/>
      <c r="U155" s="435"/>
      <c r="V155" s="435"/>
      <c r="W155" s="435"/>
      <c r="X155" s="435"/>
      <c r="Y155" s="435"/>
      <c r="Z155" s="435"/>
      <c r="AA155" s="435">
        <v>0</v>
      </c>
      <c r="AB155" s="435"/>
      <c r="AC155" s="435"/>
      <c r="AD155" s="435"/>
      <c r="AE155" s="435"/>
      <c r="AF155" s="435"/>
      <c r="AG155" s="435"/>
      <c r="AH155" s="435"/>
      <c r="AI155" s="435"/>
      <c r="AJ155" s="435"/>
      <c r="AK155" s="435"/>
      <c r="AL155" s="435"/>
      <c r="AM155" s="435"/>
      <c r="AN155" s="435">
        <v>0</v>
      </c>
      <c r="AO155" s="435"/>
      <c r="AP155" s="435"/>
      <c r="AQ155" s="435"/>
      <c r="AR155" s="435">
        <v>7988.99863</v>
      </c>
      <c r="AS155" s="435">
        <v>5098.5431100000005</v>
      </c>
      <c r="AT155" s="435">
        <v>2394.281170000002</v>
      </c>
      <c r="AU155" s="435"/>
      <c r="AV155" s="435">
        <v>6121.5375099999983</v>
      </c>
      <c r="AW155" s="435">
        <v>8507.2900000000009</v>
      </c>
      <c r="AX155" s="277">
        <v>4297.16</v>
      </c>
      <c r="AY155" s="277">
        <v>3161.7</v>
      </c>
      <c r="AZ155" s="277">
        <v>1953.25297</v>
      </c>
      <c r="BA155" s="277"/>
      <c r="BB155" s="277"/>
      <c r="BC155" s="277"/>
      <c r="BD155" s="277"/>
      <c r="BE155" s="277"/>
      <c r="BF155" s="277"/>
      <c r="BG155" s="277"/>
      <c r="BH155" s="277"/>
      <c r="BI155" s="277"/>
      <c r="BJ155" s="279"/>
    </row>
    <row r="156" spans="1:62" ht="15">
      <c r="A156" s="172" t="s">
        <v>420</v>
      </c>
      <c r="B156" s="374"/>
      <c r="C156" s="374"/>
      <c r="D156" s="436"/>
      <c r="E156" s="525"/>
      <c r="F156" s="434">
        <v>0</v>
      </c>
      <c r="G156" s="434">
        <v>0</v>
      </c>
      <c r="H156" s="374"/>
      <c r="I156" s="435"/>
      <c r="J156" s="435"/>
      <c r="K156" s="435"/>
      <c r="L156" s="435"/>
      <c r="M156" s="435"/>
      <c r="N156" s="374"/>
      <c r="O156" s="435">
        <v>0</v>
      </c>
      <c r="P156" s="435"/>
      <c r="Q156" s="435"/>
      <c r="R156" s="434"/>
      <c r="S156" s="438"/>
      <c r="T156" s="435"/>
      <c r="U156" s="435"/>
      <c r="V156" s="435">
        <v>8136.57</v>
      </c>
      <c r="W156" s="435">
        <v>7532.65</v>
      </c>
      <c r="X156" s="435"/>
      <c r="Y156" s="435"/>
      <c r="Z156" s="435"/>
      <c r="AA156" s="435">
        <v>0</v>
      </c>
      <c r="AB156" s="435"/>
      <c r="AC156" s="435"/>
      <c r="AD156" s="435"/>
      <c r="AE156" s="435"/>
      <c r="AF156" s="435"/>
      <c r="AG156" s="435"/>
      <c r="AH156" s="435"/>
      <c r="AI156" s="435"/>
      <c r="AJ156" s="435"/>
      <c r="AK156" s="435"/>
      <c r="AL156" s="435"/>
      <c r="AM156" s="435"/>
      <c r="AN156" s="435">
        <v>0</v>
      </c>
      <c r="AO156" s="435"/>
      <c r="AP156" s="435"/>
      <c r="AQ156" s="435"/>
      <c r="AR156" s="435">
        <v>4835.7144900000003</v>
      </c>
      <c r="AS156" s="435"/>
      <c r="AT156" s="435">
        <v>567.31024000000616</v>
      </c>
      <c r="AU156" s="435"/>
      <c r="AV156" s="435">
        <v>827.08849000000191</v>
      </c>
      <c r="AW156" s="435">
        <v>3408.9043200000001</v>
      </c>
      <c r="AX156" s="277">
        <v>1324.96</v>
      </c>
      <c r="AY156" s="277">
        <v>2498.88</v>
      </c>
      <c r="AZ156" s="277">
        <v>980.38364999999999</v>
      </c>
      <c r="BA156" s="277"/>
      <c r="BB156" s="277"/>
      <c r="BC156" s="277"/>
      <c r="BD156" s="277"/>
      <c r="BE156" s="277"/>
      <c r="BF156" s="277"/>
      <c r="BG156" s="277"/>
      <c r="BH156" s="277"/>
      <c r="BI156" s="277"/>
      <c r="BJ156" s="279"/>
    </row>
    <row r="157" spans="1:62" ht="15">
      <c r="A157" s="170"/>
      <c r="B157" s="427"/>
      <c r="C157" s="427"/>
      <c r="D157" s="436"/>
      <c r="E157" s="525"/>
      <c r="F157" s="434"/>
      <c r="G157" s="434"/>
      <c r="H157" s="427"/>
      <c r="I157" s="435"/>
      <c r="J157" s="435"/>
      <c r="K157" s="435"/>
      <c r="L157" s="435"/>
      <c r="M157" s="435"/>
      <c r="N157" s="374"/>
      <c r="O157" s="435"/>
      <c r="P157" s="435"/>
      <c r="Q157" s="435"/>
      <c r="R157" s="434"/>
      <c r="S157" s="438"/>
      <c r="T157" s="435"/>
      <c r="U157" s="435"/>
      <c r="V157" s="435"/>
      <c r="W157" s="435"/>
      <c r="X157" s="435"/>
      <c r="Y157" s="435"/>
      <c r="Z157" s="435"/>
      <c r="AA157" s="435"/>
      <c r="AB157" s="435"/>
      <c r="AC157" s="435"/>
      <c r="AD157" s="435"/>
      <c r="AE157" s="435"/>
      <c r="AF157" s="435"/>
      <c r="AG157" s="435"/>
      <c r="AH157" s="435"/>
      <c r="AI157" s="435"/>
      <c r="AJ157" s="435"/>
      <c r="AK157" s="435"/>
      <c r="AL157" s="435"/>
      <c r="AM157" s="435"/>
      <c r="AN157" s="435"/>
      <c r="AO157" s="435"/>
      <c r="AP157" s="435"/>
      <c r="AQ157" s="435"/>
      <c r="AR157" s="435"/>
      <c r="AS157" s="435"/>
      <c r="AT157" s="435"/>
      <c r="AU157" s="435"/>
      <c r="AV157" s="435"/>
      <c r="AW157" s="435"/>
      <c r="AX157" s="277"/>
      <c r="AY157" s="277"/>
      <c r="AZ157" s="277"/>
      <c r="BA157" s="277"/>
      <c r="BB157" s="277"/>
      <c r="BC157" s="277"/>
      <c r="BD157" s="277"/>
      <c r="BE157" s="277"/>
      <c r="BF157" s="277"/>
      <c r="BG157" s="277"/>
      <c r="BH157" s="277"/>
      <c r="BI157" s="277"/>
      <c r="BJ157" s="279"/>
    </row>
    <row r="158" spans="1:62" ht="15">
      <c r="A158" s="172"/>
      <c r="B158" s="427"/>
      <c r="C158" s="427"/>
      <c r="D158" s="436"/>
      <c r="E158" s="525"/>
      <c r="F158" s="434"/>
      <c r="G158" s="434"/>
      <c r="H158" s="427"/>
      <c r="I158" s="435"/>
      <c r="J158" s="435"/>
      <c r="K158" s="435"/>
      <c r="L158" s="435"/>
      <c r="M158" s="435"/>
      <c r="N158" s="427"/>
      <c r="O158" s="435"/>
      <c r="P158" s="435"/>
      <c r="Q158" s="435"/>
      <c r="R158" s="434"/>
      <c r="S158" s="438"/>
      <c r="T158" s="435"/>
      <c r="U158" s="435"/>
      <c r="V158" s="435"/>
      <c r="W158" s="435"/>
      <c r="X158" s="435"/>
      <c r="Y158" s="435"/>
      <c r="Z158" s="435"/>
      <c r="AA158" s="435"/>
      <c r="AB158" s="435"/>
      <c r="AC158" s="435"/>
      <c r="AD158" s="435"/>
      <c r="AE158" s="435"/>
      <c r="AF158" s="435"/>
      <c r="AG158" s="435"/>
      <c r="AH158" s="435"/>
      <c r="AI158" s="435"/>
      <c r="AJ158" s="435"/>
      <c r="AK158" s="435"/>
      <c r="AL158" s="435"/>
      <c r="AM158" s="435"/>
      <c r="AN158" s="435"/>
      <c r="AO158" s="435"/>
      <c r="AP158" s="435"/>
      <c r="AQ158" s="435"/>
      <c r="AR158" s="435"/>
      <c r="AS158" s="435"/>
      <c r="AT158" s="435"/>
      <c r="AU158" s="435"/>
      <c r="AV158" s="435"/>
      <c r="AW158" s="435"/>
      <c r="AX158" s="277"/>
      <c r="AY158" s="277"/>
      <c r="AZ158" s="277"/>
      <c r="BA158" s="277"/>
      <c r="BB158" s="277"/>
      <c r="BC158" s="277"/>
      <c r="BD158" s="277"/>
      <c r="BE158" s="277"/>
      <c r="BF158" s="277"/>
      <c r="BG158" s="277"/>
      <c r="BH158" s="277"/>
      <c r="BI158" s="277"/>
      <c r="BJ158" s="279"/>
    </row>
    <row r="159" spans="1:62" ht="15">
      <c r="A159" s="172"/>
      <c r="B159" s="427"/>
      <c r="C159" s="427"/>
      <c r="D159" s="436"/>
      <c r="E159" s="525"/>
      <c r="F159" s="434"/>
      <c r="G159" s="434"/>
      <c r="H159" s="427"/>
      <c r="I159" s="435"/>
      <c r="J159" s="435"/>
      <c r="K159" s="435"/>
      <c r="L159" s="435"/>
      <c r="M159" s="435"/>
      <c r="N159" s="427"/>
      <c r="O159" s="435"/>
      <c r="P159" s="435"/>
      <c r="Q159" s="435"/>
      <c r="R159" s="434"/>
      <c r="S159" s="438"/>
      <c r="T159" s="435"/>
      <c r="U159" s="435"/>
      <c r="V159" s="435"/>
      <c r="W159" s="435"/>
      <c r="X159" s="435"/>
      <c r="Y159" s="435"/>
      <c r="Z159" s="435"/>
      <c r="AA159" s="435"/>
      <c r="AB159" s="435"/>
      <c r="AC159" s="435"/>
      <c r="AD159" s="435"/>
      <c r="AE159" s="435"/>
      <c r="AF159" s="435"/>
      <c r="AG159" s="435"/>
      <c r="AH159" s="435"/>
      <c r="AI159" s="435"/>
      <c r="AJ159" s="435"/>
      <c r="AK159" s="435"/>
      <c r="AL159" s="435"/>
      <c r="AM159" s="435"/>
      <c r="AN159" s="435"/>
      <c r="AO159" s="435"/>
      <c r="AP159" s="435"/>
      <c r="AQ159" s="435"/>
      <c r="AR159" s="435"/>
      <c r="AS159" s="435"/>
      <c r="AT159" s="435"/>
      <c r="AU159" s="435"/>
      <c r="AV159" s="435"/>
      <c r="AW159" s="435"/>
      <c r="AX159" s="277"/>
      <c r="AY159" s="277"/>
      <c r="AZ159" s="277"/>
      <c r="BA159" s="277"/>
      <c r="BB159" s="277"/>
      <c r="BC159" s="277"/>
      <c r="BD159" s="277"/>
      <c r="BE159" s="277"/>
      <c r="BF159" s="277"/>
      <c r="BG159" s="277"/>
      <c r="BH159" s="277"/>
      <c r="BI159" s="277"/>
      <c r="BJ159" s="279"/>
    </row>
    <row r="160" spans="1:62" ht="15">
      <c r="A160" s="172"/>
      <c r="B160" s="427"/>
      <c r="C160" s="427"/>
      <c r="D160" s="436"/>
      <c r="E160" s="525"/>
      <c r="F160" s="434"/>
      <c r="G160" s="434"/>
      <c r="H160" s="427"/>
      <c r="I160" s="435"/>
      <c r="J160" s="435"/>
      <c r="K160" s="435"/>
      <c r="L160" s="435"/>
      <c r="M160" s="435"/>
      <c r="N160" s="427"/>
      <c r="O160" s="435"/>
      <c r="P160" s="435"/>
      <c r="Q160" s="435"/>
      <c r="R160" s="434"/>
      <c r="S160" s="438"/>
      <c r="T160" s="435"/>
      <c r="U160" s="435"/>
      <c r="V160" s="435"/>
      <c r="W160" s="435"/>
      <c r="X160" s="435"/>
      <c r="Y160" s="435"/>
      <c r="Z160" s="435"/>
      <c r="AA160" s="435"/>
      <c r="AB160" s="435"/>
      <c r="AC160" s="435"/>
      <c r="AD160" s="435"/>
      <c r="AE160" s="435"/>
      <c r="AF160" s="435"/>
      <c r="AG160" s="435"/>
      <c r="AH160" s="435"/>
      <c r="AI160" s="435"/>
      <c r="AJ160" s="435"/>
      <c r="AK160" s="435"/>
      <c r="AL160" s="435"/>
      <c r="AM160" s="435"/>
      <c r="AN160" s="435"/>
      <c r="AO160" s="435"/>
      <c r="AP160" s="435"/>
      <c r="AQ160" s="435"/>
      <c r="AR160" s="435"/>
      <c r="AS160" s="435"/>
      <c r="AT160" s="435"/>
      <c r="AU160" s="435"/>
      <c r="AV160" s="435"/>
      <c r="AW160" s="435"/>
      <c r="AX160" s="277"/>
      <c r="AY160" s="277"/>
      <c r="AZ160" s="277"/>
      <c r="BA160" s="277"/>
      <c r="BB160" s="277"/>
      <c r="BC160" s="277"/>
      <c r="BD160" s="277"/>
      <c r="BE160" s="277"/>
      <c r="BF160" s="277"/>
      <c r="BG160" s="277"/>
      <c r="BH160" s="277"/>
      <c r="BI160" s="277"/>
      <c r="BJ160" s="279"/>
    </row>
    <row r="161" spans="1:62" ht="15">
      <c r="A161" s="172"/>
      <c r="B161" s="427"/>
      <c r="C161" s="427"/>
      <c r="D161" s="436"/>
      <c r="E161" s="525"/>
      <c r="F161" s="434"/>
      <c r="G161" s="434"/>
      <c r="H161" s="427"/>
      <c r="I161" s="435"/>
      <c r="J161" s="435"/>
      <c r="K161" s="435"/>
      <c r="L161" s="435"/>
      <c r="M161" s="435"/>
      <c r="N161" s="427"/>
      <c r="O161" s="435"/>
      <c r="P161" s="435"/>
      <c r="Q161" s="435"/>
      <c r="R161" s="434"/>
      <c r="S161" s="438"/>
      <c r="T161" s="435"/>
      <c r="U161" s="435"/>
      <c r="V161" s="435"/>
      <c r="W161" s="435"/>
      <c r="X161" s="435"/>
      <c r="Y161" s="435"/>
      <c r="Z161" s="435"/>
      <c r="AA161" s="435"/>
      <c r="AB161" s="435"/>
      <c r="AC161" s="435"/>
      <c r="AD161" s="435"/>
      <c r="AE161" s="435"/>
      <c r="AF161" s="435"/>
      <c r="AG161" s="435"/>
      <c r="AH161" s="435"/>
      <c r="AI161" s="435"/>
      <c r="AJ161" s="435"/>
      <c r="AK161" s="435"/>
      <c r="AL161" s="435"/>
      <c r="AM161" s="435"/>
      <c r="AN161" s="435"/>
      <c r="AO161" s="435"/>
      <c r="AP161" s="435"/>
      <c r="AQ161" s="435"/>
      <c r="AR161" s="435"/>
      <c r="AS161" s="435"/>
      <c r="AT161" s="435"/>
      <c r="AU161" s="435"/>
      <c r="AV161" s="435"/>
      <c r="AW161" s="435"/>
      <c r="AX161" s="277"/>
      <c r="AY161" s="277"/>
      <c r="AZ161" s="277"/>
      <c r="BA161" s="277"/>
      <c r="BB161" s="277"/>
      <c r="BC161" s="277"/>
      <c r="BD161" s="277"/>
      <c r="BE161" s="277"/>
      <c r="BF161" s="277"/>
      <c r="BG161" s="277"/>
      <c r="BH161" s="277"/>
      <c r="BI161" s="277"/>
      <c r="BJ161" s="279"/>
    </row>
    <row r="162" spans="1:62" ht="15">
      <c r="A162" s="172"/>
      <c r="B162" s="427"/>
      <c r="C162" s="427"/>
      <c r="D162" s="436"/>
      <c r="E162" s="525"/>
      <c r="F162" s="434"/>
      <c r="G162" s="434"/>
      <c r="H162" s="427"/>
      <c r="I162" s="435"/>
      <c r="J162" s="435"/>
      <c r="K162" s="435"/>
      <c r="L162" s="435"/>
      <c r="M162" s="435"/>
      <c r="N162" s="427"/>
      <c r="O162" s="435"/>
      <c r="P162" s="435"/>
      <c r="Q162" s="435"/>
      <c r="R162" s="434"/>
      <c r="S162" s="438"/>
      <c r="T162" s="435"/>
      <c r="U162" s="435"/>
      <c r="V162" s="435"/>
      <c r="W162" s="435"/>
      <c r="X162" s="435"/>
      <c r="Y162" s="435"/>
      <c r="Z162" s="435"/>
      <c r="AA162" s="435"/>
      <c r="AB162" s="435"/>
      <c r="AC162" s="435"/>
      <c r="AD162" s="435"/>
      <c r="AE162" s="435"/>
      <c r="AF162" s="435"/>
      <c r="AG162" s="435"/>
      <c r="AH162" s="435"/>
      <c r="AI162" s="435"/>
      <c r="AJ162" s="435"/>
      <c r="AK162" s="435"/>
      <c r="AL162" s="435"/>
      <c r="AM162" s="435"/>
      <c r="AN162" s="435"/>
      <c r="AO162" s="435"/>
      <c r="AP162" s="435"/>
      <c r="AQ162" s="435"/>
      <c r="AR162" s="435"/>
      <c r="AS162" s="435"/>
      <c r="AT162" s="435"/>
      <c r="AU162" s="435"/>
      <c r="AV162" s="435"/>
      <c r="AW162" s="435"/>
      <c r="AX162" s="277"/>
      <c r="AY162" s="277"/>
      <c r="AZ162" s="277"/>
      <c r="BA162" s="277"/>
      <c r="BB162" s="277"/>
      <c r="BC162" s="277"/>
      <c r="BD162" s="277"/>
      <c r="BE162" s="277"/>
      <c r="BF162" s="277"/>
      <c r="BG162" s="277"/>
      <c r="BH162" s="277"/>
      <c r="BI162" s="277"/>
      <c r="BJ162" s="279"/>
    </row>
    <row r="163" spans="1:62" ht="15">
      <c r="A163" s="172"/>
      <c r="B163" s="427"/>
      <c r="C163" s="427"/>
      <c r="D163" s="436"/>
      <c r="E163" s="525"/>
      <c r="F163" s="434"/>
      <c r="G163" s="434"/>
      <c r="H163" s="427"/>
      <c r="I163" s="435"/>
      <c r="J163" s="435"/>
      <c r="K163" s="435"/>
      <c r="L163" s="435"/>
      <c r="M163" s="435"/>
      <c r="N163" s="427"/>
      <c r="O163" s="435"/>
      <c r="P163" s="435"/>
      <c r="Q163" s="435"/>
      <c r="R163" s="434"/>
      <c r="S163" s="438"/>
      <c r="T163" s="435"/>
      <c r="U163" s="435"/>
      <c r="V163" s="435"/>
      <c r="W163" s="435"/>
      <c r="X163" s="435"/>
      <c r="Y163" s="435"/>
      <c r="Z163" s="435"/>
      <c r="AA163" s="435"/>
      <c r="AB163" s="435"/>
      <c r="AC163" s="435"/>
      <c r="AD163" s="435"/>
      <c r="AE163" s="435"/>
      <c r="AF163" s="435"/>
      <c r="AG163" s="435"/>
      <c r="AH163" s="435"/>
      <c r="AI163" s="435"/>
      <c r="AJ163" s="435"/>
      <c r="AK163" s="435"/>
      <c r="AL163" s="435"/>
      <c r="AM163" s="435"/>
      <c r="AN163" s="435"/>
      <c r="AO163" s="435"/>
      <c r="AP163" s="435"/>
      <c r="AQ163" s="435"/>
      <c r="AR163" s="435"/>
      <c r="AS163" s="435"/>
      <c r="AT163" s="435"/>
      <c r="AU163" s="435"/>
      <c r="AV163" s="435"/>
      <c r="AW163" s="435"/>
      <c r="AX163" s="277"/>
      <c r="AY163" s="277"/>
      <c r="AZ163" s="277"/>
      <c r="BA163" s="277"/>
      <c r="BB163" s="277"/>
      <c r="BC163" s="277"/>
      <c r="BD163" s="277"/>
      <c r="BE163" s="277"/>
      <c r="BF163" s="277"/>
      <c r="BG163" s="277"/>
      <c r="BH163" s="277"/>
      <c r="BI163" s="277"/>
      <c r="BJ163" s="279"/>
    </row>
    <row r="164" spans="1:62" ht="15">
      <c r="A164" s="172"/>
      <c r="B164" s="427"/>
      <c r="C164" s="427"/>
      <c r="D164" s="436"/>
      <c r="E164" s="525"/>
      <c r="F164" s="434"/>
      <c r="G164" s="434"/>
      <c r="H164" s="427"/>
      <c r="I164" s="435"/>
      <c r="J164" s="435"/>
      <c r="K164" s="435"/>
      <c r="L164" s="435"/>
      <c r="M164" s="435"/>
      <c r="N164" s="427"/>
      <c r="O164" s="435"/>
      <c r="P164" s="435"/>
      <c r="Q164" s="435"/>
      <c r="R164" s="434"/>
      <c r="S164" s="438"/>
      <c r="T164" s="435"/>
      <c r="U164" s="435"/>
      <c r="V164" s="435"/>
      <c r="W164" s="435"/>
      <c r="X164" s="435"/>
      <c r="Y164" s="435"/>
      <c r="Z164" s="435"/>
      <c r="AA164" s="435"/>
      <c r="AB164" s="435"/>
      <c r="AC164" s="435"/>
      <c r="AD164" s="435"/>
      <c r="AE164" s="435"/>
      <c r="AF164" s="435"/>
      <c r="AG164" s="435"/>
      <c r="AH164" s="435"/>
      <c r="AI164" s="435"/>
      <c r="AJ164" s="435"/>
      <c r="AK164" s="435"/>
      <c r="AL164" s="435"/>
      <c r="AM164" s="435"/>
      <c r="AN164" s="435"/>
      <c r="AO164" s="435"/>
      <c r="AP164" s="435"/>
      <c r="AQ164" s="435"/>
      <c r="AR164" s="435"/>
      <c r="AS164" s="435"/>
      <c r="AT164" s="435"/>
      <c r="AU164" s="435"/>
      <c r="AV164" s="435"/>
      <c r="AW164" s="435"/>
      <c r="AX164" s="277"/>
      <c r="AY164" s="277"/>
      <c r="AZ164" s="277"/>
      <c r="BA164" s="277"/>
      <c r="BB164" s="277"/>
      <c r="BC164" s="277"/>
      <c r="BD164" s="277"/>
      <c r="BE164" s="277"/>
      <c r="BF164" s="277"/>
      <c r="BG164" s="277"/>
      <c r="BH164" s="277"/>
      <c r="BI164" s="277"/>
      <c r="BJ164" s="279"/>
    </row>
    <row r="165" spans="1:62" ht="15.75" thickBot="1">
      <c r="A165" s="181"/>
      <c r="B165" s="427"/>
      <c r="C165" s="427"/>
      <c r="D165" s="436"/>
      <c r="E165" s="525"/>
      <c r="F165" s="434"/>
      <c r="G165" s="434"/>
      <c r="H165" s="427"/>
      <c r="I165" s="435"/>
      <c r="J165" s="435"/>
      <c r="K165" s="435"/>
      <c r="L165" s="435"/>
      <c r="M165" s="435"/>
      <c r="N165" s="427"/>
      <c r="O165" s="435"/>
      <c r="P165" s="435"/>
      <c r="Q165" s="435"/>
      <c r="R165" s="434"/>
      <c r="S165" s="438"/>
      <c r="T165" s="435"/>
      <c r="U165" s="435"/>
      <c r="V165" s="435"/>
      <c r="W165" s="435"/>
      <c r="X165" s="435"/>
      <c r="Y165" s="435"/>
      <c r="Z165" s="435"/>
      <c r="AA165" s="435"/>
      <c r="AB165" s="435"/>
      <c r="AC165" s="435"/>
      <c r="AD165" s="435"/>
      <c r="AE165" s="435"/>
      <c r="AF165" s="435"/>
      <c r="AG165" s="435"/>
      <c r="AH165" s="435"/>
      <c r="AI165" s="435"/>
      <c r="AJ165" s="435"/>
      <c r="AK165" s="435"/>
      <c r="AL165" s="435"/>
      <c r="AM165" s="435"/>
      <c r="AN165" s="435"/>
      <c r="AO165" s="435"/>
      <c r="AP165" s="435"/>
      <c r="AQ165" s="435"/>
      <c r="AR165" s="435"/>
      <c r="AS165" s="435"/>
      <c r="AT165" s="435"/>
      <c r="AU165" s="435"/>
      <c r="AV165" s="435"/>
      <c r="AW165" s="435"/>
      <c r="AX165" s="277"/>
      <c r="AY165" s="277"/>
      <c r="AZ165" s="277"/>
      <c r="BA165" s="277"/>
      <c r="BB165" s="277"/>
      <c r="BC165" s="277"/>
      <c r="BD165" s="277"/>
      <c r="BE165" s="277"/>
      <c r="BF165" s="277"/>
      <c r="BG165" s="277"/>
      <c r="BH165" s="277"/>
      <c r="BI165" s="277"/>
      <c r="BJ165" s="279"/>
    </row>
    <row r="166" spans="1:62" ht="15.75" thickBot="1">
      <c r="A166" s="181"/>
      <c r="B166" s="427"/>
      <c r="C166" s="427"/>
      <c r="D166" s="436"/>
      <c r="E166" s="525"/>
      <c r="F166" s="434"/>
      <c r="G166" s="434"/>
      <c r="H166" s="427"/>
      <c r="I166" s="435"/>
      <c r="J166" s="436"/>
      <c r="K166" s="435"/>
      <c r="L166" s="435"/>
      <c r="M166" s="435"/>
      <c r="N166" s="427"/>
      <c r="O166" s="436"/>
      <c r="P166" s="435"/>
      <c r="Q166" s="435"/>
      <c r="R166" s="434"/>
      <c r="S166" s="438"/>
      <c r="T166" s="435"/>
      <c r="U166" s="436"/>
      <c r="V166" s="435"/>
      <c r="W166" s="435"/>
      <c r="X166" s="435"/>
      <c r="Y166" s="435"/>
      <c r="Z166" s="435"/>
      <c r="AA166" s="435"/>
      <c r="AB166" s="435"/>
      <c r="AC166" s="435"/>
      <c r="AD166" s="435"/>
      <c r="AE166" s="435"/>
      <c r="AF166" s="435"/>
      <c r="AG166" s="435"/>
      <c r="AH166" s="435"/>
      <c r="AI166" s="435"/>
      <c r="AJ166" s="435"/>
      <c r="AK166" s="435"/>
      <c r="AL166" s="435"/>
      <c r="AM166" s="435"/>
      <c r="AN166" s="435"/>
      <c r="AO166" s="435"/>
      <c r="AP166" s="435"/>
      <c r="AQ166" s="435"/>
      <c r="AR166" s="435"/>
      <c r="AS166" s="435"/>
      <c r="AT166" s="435"/>
      <c r="AU166" s="435"/>
      <c r="AV166" s="435"/>
      <c r="AW166" s="435"/>
      <c r="AX166" s="277"/>
      <c r="AY166" s="277"/>
      <c r="AZ166" s="277"/>
      <c r="BA166" s="277"/>
      <c r="BB166" s="277"/>
      <c r="BC166" s="277"/>
      <c r="BD166" s="277"/>
      <c r="BE166" s="277"/>
      <c r="BF166" s="277"/>
      <c r="BG166" s="277"/>
      <c r="BH166" s="277"/>
      <c r="BI166" s="277"/>
      <c r="BJ166" s="279"/>
    </row>
    <row r="167" spans="1:62" ht="15.75" thickBot="1">
      <c r="A167" s="167" t="s">
        <v>11</v>
      </c>
      <c r="B167" s="444">
        <v>15961358.99</v>
      </c>
      <c r="C167" s="444">
        <v>7241266.879999999</v>
      </c>
      <c r="D167" s="437">
        <v>6329608</v>
      </c>
      <c r="E167" s="606">
        <v>18586640.352189999</v>
      </c>
      <c r="F167" s="437">
        <v>10260932.137050001</v>
      </c>
      <c r="G167" s="437">
        <v>14941844.590000002</v>
      </c>
      <c r="H167" s="437">
        <v>5615364.39824</v>
      </c>
      <c r="I167" s="437">
        <v>249496</v>
      </c>
      <c r="J167" s="437">
        <v>493352.98659000004</v>
      </c>
      <c r="K167" s="437">
        <v>1849833.79578</v>
      </c>
      <c r="L167" s="437">
        <v>1432596.06125</v>
      </c>
      <c r="M167" s="437">
        <v>3863333.5756200003</v>
      </c>
      <c r="N167" s="444">
        <v>783307.80358000007</v>
      </c>
      <c r="O167" s="437">
        <v>922314</v>
      </c>
      <c r="P167" s="437">
        <v>1081405.2673999998</v>
      </c>
      <c r="Q167" s="437">
        <v>671147.86</v>
      </c>
      <c r="R167" s="437">
        <v>742361.31719000009</v>
      </c>
      <c r="S167" s="438">
        <v>2468734.8499099999</v>
      </c>
      <c r="T167" s="437">
        <v>433446.87972999999</v>
      </c>
      <c r="U167" s="438">
        <v>666195.0660600001</v>
      </c>
      <c r="V167" s="437">
        <v>829459.01999999979</v>
      </c>
      <c r="W167" s="437">
        <v>1076333.7116599998</v>
      </c>
      <c r="X167" s="437">
        <v>2215641.3988200002</v>
      </c>
      <c r="Y167" s="437">
        <v>7048290.72245437</v>
      </c>
      <c r="Z167" s="437">
        <v>731387.57944</v>
      </c>
      <c r="AA167" s="437">
        <v>1436053.88588</v>
      </c>
      <c r="AB167" s="437">
        <v>781404.33195999998</v>
      </c>
      <c r="AC167" s="437">
        <v>2789320.26082</v>
      </c>
      <c r="AD167" s="437">
        <v>436605.52794102055</v>
      </c>
      <c r="AE167" s="437">
        <v>944632</v>
      </c>
      <c r="AF167" s="437">
        <v>1025965.28718</v>
      </c>
      <c r="AG167" s="437">
        <v>2027319.9</v>
      </c>
      <c r="AH167" s="437">
        <v>9750595.1271499991</v>
      </c>
      <c r="AI167" s="437">
        <v>222601.38308</v>
      </c>
      <c r="AJ167" s="437">
        <v>704265.25</v>
      </c>
      <c r="AK167" s="437">
        <v>1600047.0420119499</v>
      </c>
      <c r="AL167" s="437">
        <v>2262626.1472549215</v>
      </c>
      <c r="AM167" s="437">
        <v>320701.12239999999</v>
      </c>
      <c r="AN167" s="437">
        <v>360099.20905999996</v>
      </c>
      <c r="AO167" s="437">
        <v>254849.15978999998</v>
      </c>
      <c r="AP167" s="437">
        <v>438556.74021000002</v>
      </c>
      <c r="AQ167" s="437">
        <v>31613</v>
      </c>
      <c r="AR167" s="437">
        <v>487030.30359000002</v>
      </c>
      <c r="AS167" s="437">
        <v>408913.38963000005</v>
      </c>
      <c r="AT167" s="437">
        <v>48848.385980000006</v>
      </c>
      <c r="AU167" s="437">
        <v>53463.1</v>
      </c>
      <c r="AV167" s="437">
        <v>194242.64744</v>
      </c>
      <c r="AW167" s="437">
        <v>251843.99431000001</v>
      </c>
      <c r="AX167" s="279">
        <v>207040.40160000001</v>
      </c>
      <c r="AY167" s="279">
        <v>114519.52</v>
      </c>
      <c r="AZ167" s="279">
        <v>94752.566309999995</v>
      </c>
      <c r="BA167" s="279"/>
      <c r="BB167" s="279">
        <v>114186.23</v>
      </c>
      <c r="BC167" s="279"/>
      <c r="BD167" s="279"/>
      <c r="BE167" s="279"/>
      <c r="BF167" s="279"/>
      <c r="BG167" s="279"/>
      <c r="BH167" s="279"/>
      <c r="BI167" s="279"/>
      <c r="BJ167" s="279"/>
    </row>
    <row r="168" spans="1:62" ht="15" thickTop="1">
      <c r="S168" s="71" t="s">
        <v>123</v>
      </c>
    </row>
    <row r="169" spans="1:62">
      <c r="B169" s="184"/>
      <c r="C169" s="184"/>
      <c r="D169" s="184"/>
      <c r="E169" s="184"/>
      <c r="F169" s="184"/>
      <c r="G169" s="184"/>
      <c r="H169" s="184"/>
      <c r="I169" s="184"/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  <c r="AA169" s="184"/>
      <c r="AB169" s="184"/>
      <c r="AC169" s="184"/>
      <c r="AD169" s="184"/>
      <c r="AE169" s="184"/>
      <c r="AF169" s="184"/>
      <c r="AG169" s="184"/>
      <c r="AH169" s="184"/>
      <c r="AI169" s="184"/>
      <c r="AJ169" s="184"/>
      <c r="AK169" s="184"/>
      <c r="AL169" s="184"/>
      <c r="AM169" s="184"/>
      <c r="AN169" s="184"/>
      <c r="AO169" s="184"/>
      <c r="AP169" s="184"/>
      <c r="AQ169" s="184"/>
      <c r="AR169" s="184"/>
      <c r="AS169" s="184"/>
      <c r="AT169" s="184"/>
      <c r="AU169" s="184"/>
      <c r="AV169" s="184"/>
      <c r="AW169" s="184"/>
      <c r="AX169" s="184"/>
      <c r="AY169" s="184"/>
      <c r="AZ169" s="184"/>
      <c r="BA169" s="184"/>
      <c r="BB169" s="184"/>
      <c r="BC169" s="184"/>
      <c r="BD169" s="184"/>
      <c r="BE169" s="184"/>
      <c r="BF169" s="184"/>
      <c r="BG169" s="184"/>
      <c r="BH169" s="184"/>
      <c r="BI169" s="184"/>
      <c r="BJ169" s="184"/>
    </row>
    <row r="170" spans="1:62" s="135" customFormat="1" ht="15">
      <c r="A170" s="135" t="s">
        <v>721</v>
      </c>
      <c r="B170" s="605">
        <f>+B87-B167</f>
        <v>0</v>
      </c>
      <c r="C170" s="604">
        <f t="shared" ref="C170:BJ170" si="1">+C87-C167</f>
        <v>0</v>
      </c>
      <c r="D170" s="604">
        <f t="shared" si="1"/>
        <v>0</v>
      </c>
      <c r="E170" s="604">
        <f t="shared" si="1"/>
        <v>2.8982758522033691E-6</v>
      </c>
      <c r="F170" s="604">
        <f t="shared" si="1"/>
        <v>0</v>
      </c>
      <c r="G170" s="604">
        <f t="shared" si="1"/>
        <v>0</v>
      </c>
      <c r="H170" s="604">
        <f t="shared" si="1"/>
        <v>0</v>
      </c>
      <c r="I170" s="604">
        <f t="shared" si="1"/>
        <v>0</v>
      </c>
      <c r="J170" s="604">
        <f t="shared" si="1"/>
        <v>0</v>
      </c>
      <c r="K170" s="604">
        <f t="shared" si="1"/>
        <v>0</v>
      </c>
      <c r="L170" s="604">
        <f t="shared" si="1"/>
        <v>9.3000009655952454E-5</v>
      </c>
      <c r="M170" s="604">
        <f t="shared" si="1"/>
        <v>0</v>
      </c>
      <c r="N170" s="604">
        <f t="shared" si="1"/>
        <v>8.9999521151185036E-6</v>
      </c>
      <c r="O170" s="604">
        <f t="shared" si="1"/>
        <v>0</v>
      </c>
      <c r="P170" s="604">
        <f t="shared" si="1"/>
        <v>0</v>
      </c>
      <c r="Q170" s="604">
        <f t="shared" si="1"/>
        <v>1.9999999785795808E-3</v>
      </c>
      <c r="R170" s="604">
        <f t="shared" si="1"/>
        <v>0</v>
      </c>
      <c r="S170" s="604">
        <f t="shared" si="1"/>
        <v>0</v>
      </c>
      <c r="T170" s="604">
        <f t="shared" si="1"/>
        <v>1.6105636022984982E-3</v>
      </c>
      <c r="U170" s="604">
        <f t="shared" si="1"/>
        <v>0</v>
      </c>
      <c r="V170" s="604">
        <f t="shared" si="1"/>
        <v>-9.9999969825148582E-4</v>
      </c>
      <c r="W170" s="604">
        <f t="shared" si="1"/>
        <v>8.8000018149614334E-4</v>
      </c>
      <c r="X170" s="604">
        <f t="shared" si="1"/>
        <v>-1.5145461075007915E-3</v>
      </c>
      <c r="Y170" s="604">
        <f t="shared" si="1"/>
        <v>3.316439688205719E-6</v>
      </c>
      <c r="Z170" s="604">
        <f t="shared" si="1"/>
        <v>2.0000035874545574E-5</v>
      </c>
      <c r="AA170" s="604">
        <f t="shared" si="1"/>
        <v>0</v>
      </c>
      <c r="AB170" s="604">
        <f t="shared" si="1"/>
        <v>-3.9999978616833687E-4</v>
      </c>
      <c r="AC170" s="604">
        <f t="shared" si="1"/>
        <v>-1.920000184327364E-3</v>
      </c>
      <c r="AD170" s="604">
        <f t="shared" si="1"/>
        <v>-1.0205549187958241E-6</v>
      </c>
      <c r="AE170" s="604">
        <f t="shared" si="1"/>
        <v>0</v>
      </c>
      <c r="AF170" s="604">
        <f t="shared" si="1"/>
        <v>0</v>
      </c>
      <c r="AG170" s="604">
        <f t="shared" si="1"/>
        <v>0</v>
      </c>
      <c r="AH170" s="604">
        <f t="shared" si="1"/>
        <v>0</v>
      </c>
      <c r="AI170" s="604">
        <f t="shared" si="1"/>
        <v>-1.4400000218302011E-3</v>
      </c>
      <c r="AJ170" s="604">
        <f t="shared" si="1"/>
        <v>0</v>
      </c>
      <c r="AK170" s="604">
        <f t="shared" si="1"/>
        <v>-3.5919502843171358E-3</v>
      </c>
      <c r="AL170" s="604">
        <f t="shared" si="1"/>
        <v>-1.4421530067920685E-6</v>
      </c>
      <c r="AM170" s="604">
        <f t="shared" si="1"/>
        <v>-5.3040000493638217E-3</v>
      </c>
      <c r="AN170" s="604">
        <f t="shared" si="1"/>
        <v>0</v>
      </c>
      <c r="AO170" s="604">
        <f t="shared" si="1"/>
        <v>-1.6600000089965761E-3</v>
      </c>
      <c r="AP170" s="604">
        <f t="shared" si="1"/>
        <v>1.0000017937272787E-5</v>
      </c>
      <c r="AQ170" s="604">
        <f t="shared" si="1"/>
        <v>0</v>
      </c>
      <c r="AR170" s="604">
        <f t="shared" si="1"/>
        <v>0</v>
      </c>
      <c r="AS170" s="604">
        <f t="shared" si="1"/>
        <v>-4.4299999717622995E-3</v>
      </c>
      <c r="AT170" s="604">
        <f t="shared" si="1"/>
        <v>7.3399999964749441E-3</v>
      </c>
      <c r="AU170" s="604">
        <f t="shared" si="1"/>
        <v>0</v>
      </c>
      <c r="AV170" s="604">
        <f t="shared" si="1"/>
        <v>0</v>
      </c>
      <c r="AW170" s="604">
        <f t="shared" si="1"/>
        <v>-2.0000000076834112E-3</v>
      </c>
      <c r="AX170" s="604">
        <f t="shared" si="1"/>
        <v>6.0999998822808266E-4</v>
      </c>
      <c r="AY170" s="604">
        <f t="shared" si="1"/>
        <v>0</v>
      </c>
      <c r="AZ170" s="604">
        <f t="shared" si="1"/>
        <v>8.3999999333173037E-4</v>
      </c>
      <c r="BA170" s="604">
        <f t="shared" si="1"/>
        <v>0</v>
      </c>
      <c r="BB170" s="604">
        <f t="shared" si="1"/>
        <v>0</v>
      </c>
      <c r="BC170" s="604">
        <f t="shared" si="1"/>
        <v>0</v>
      </c>
      <c r="BD170" s="604">
        <f t="shared" si="1"/>
        <v>0</v>
      </c>
      <c r="BE170" s="604">
        <f t="shared" si="1"/>
        <v>0</v>
      </c>
      <c r="BF170" s="604">
        <f t="shared" si="1"/>
        <v>0</v>
      </c>
      <c r="BG170" s="604">
        <f t="shared" si="1"/>
        <v>0</v>
      </c>
      <c r="BH170" s="604">
        <f t="shared" si="1"/>
        <v>0</v>
      </c>
      <c r="BI170" s="604">
        <f t="shared" si="1"/>
        <v>0</v>
      </c>
      <c r="BJ170" s="604">
        <f t="shared" si="1"/>
        <v>0</v>
      </c>
    </row>
    <row r="179" spans="1:12">
      <c r="L179" s="184"/>
    </row>
    <row r="180" spans="1:12" ht="15">
      <c r="A180" s="260"/>
      <c r="B180" s="284"/>
      <c r="C180" s="103"/>
      <c r="D180" s="103"/>
      <c r="E180" s="260"/>
      <c r="F180" s="103"/>
      <c r="I180" s="184"/>
    </row>
    <row r="181" spans="1:12" ht="15">
      <c r="A181" s="261"/>
      <c r="B181" s="285"/>
      <c r="C181" s="286"/>
      <c r="D181" s="286"/>
      <c r="E181" s="260"/>
      <c r="F181" s="103"/>
      <c r="I181" s="184"/>
    </row>
    <row r="182" spans="1:12" ht="15">
      <c r="A182" s="261"/>
      <c r="B182" s="285"/>
      <c r="C182" s="286"/>
      <c r="D182" s="286"/>
      <c r="E182" s="260"/>
      <c r="F182" s="103"/>
      <c r="I182" s="184"/>
    </row>
    <row r="183" spans="1:12" ht="15">
      <c r="A183" s="261"/>
      <c r="B183" s="285"/>
      <c r="C183" s="286"/>
      <c r="D183" s="103"/>
      <c r="E183" s="260"/>
      <c r="F183" s="103"/>
      <c r="I183" s="184"/>
    </row>
    <row r="184" spans="1:12" ht="15">
      <c r="A184" s="261"/>
      <c r="B184" s="285"/>
      <c r="C184" s="286"/>
      <c r="D184" s="286"/>
      <c r="E184" s="260"/>
      <c r="F184" s="103"/>
      <c r="I184" s="184"/>
    </row>
    <row r="185" spans="1:12" ht="15">
      <c r="A185" s="261"/>
      <c r="B185" s="285"/>
      <c r="C185" s="286"/>
      <c r="D185" s="286"/>
      <c r="E185" s="260"/>
      <c r="F185" s="103"/>
      <c r="I185" s="184"/>
    </row>
    <row r="186" spans="1:12" ht="15">
      <c r="A186" s="261"/>
      <c r="B186" s="285"/>
      <c r="C186" s="286"/>
      <c r="D186" s="286"/>
      <c r="E186" s="260"/>
      <c r="F186" s="103"/>
      <c r="I186" s="184"/>
    </row>
    <row r="187" spans="1:12" ht="15">
      <c r="A187" s="261"/>
      <c r="B187" s="285"/>
      <c r="C187" s="286"/>
      <c r="D187" s="286"/>
      <c r="E187" s="260"/>
      <c r="F187" s="103"/>
      <c r="I187" s="184"/>
    </row>
    <row r="188" spans="1:12" ht="15">
      <c r="A188" s="261"/>
      <c r="B188" s="285"/>
      <c r="C188" s="286"/>
      <c r="D188" s="286"/>
      <c r="E188" s="260"/>
      <c r="F188" s="103"/>
      <c r="I188" s="184"/>
    </row>
    <row r="189" spans="1:12" ht="15">
      <c r="A189" s="261"/>
      <c r="B189" s="285"/>
      <c r="C189" s="286"/>
      <c r="D189" s="286"/>
      <c r="E189" s="260"/>
      <c r="F189" s="103"/>
      <c r="I189" s="184"/>
    </row>
    <row r="190" spans="1:12" ht="15">
      <c r="A190" s="261"/>
      <c r="B190" s="287"/>
      <c r="C190" s="103"/>
      <c r="D190" s="286"/>
      <c r="E190" s="260"/>
      <c r="F190" s="103"/>
      <c r="I190" s="184"/>
    </row>
    <row r="191" spans="1:12" ht="15">
      <c r="A191" s="261"/>
      <c r="B191" s="285"/>
      <c r="C191" s="286"/>
      <c r="D191" s="286"/>
      <c r="E191" s="260"/>
      <c r="F191" s="103"/>
      <c r="I191" s="184"/>
    </row>
    <row r="192" spans="1:12" ht="15">
      <c r="A192" s="261"/>
      <c r="B192" s="287"/>
      <c r="C192" s="286"/>
      <c r="D192" s="286"/>
      <c r="E192" s="260"/>
      <c r="F192" s="103"/>
      <c r="I192" s="184"/>
    </row>
    <row r="193" spans="1:9" ht="15">
      <c r="A193" s="262"/>
      <c r="B193" s="285"/>
      <c r="C193" s="286"/>
      <c r="D193" s="286"/>
      <c r="E193" s="260"/>
      <c r="F193" s="103"/>
      <c r="I193" s="184"/>
    </row>
    <row r="194" spans="1:9">
      <c r="A194" s="262"/>
      <c r="B194" s="285"/>
      <c r="C194" s="286"/>
      <c r="D194" s="286"/>
      <c r="E194" s="285"/>
      <c r="F194" s="103"/>
      <c r="I194" s="184"/>
    </row>
    <row r="195" spans="1:9">
      <c r="A195" s="262"/>
      <c r="B195" s="285"/>
      <c r="C195" s="286"/>
      <c r="D195" s="286"/>
      <c r="E195" s="285"/>
      <c r="F195" s="103"/>
      <c r="I195" s="184"/>
    </row>
    <row r="196" spans="1:9">
      <c r="A196" s="262"/>
      <c r="B196" s="285"/>
      <c r="C196" s="286"/>
      <c r="D196" s="286"/>
      <c r="E196" s="285"/>
      <c r="F196" s="103"/>
      <c r="I196" s="184"/>
    </row>
    <row r="197" spans="1:9">
      <c r="A197" s="263"/>
      <c r="B197" s="285"/>
      <c r="C197" s="286"/>
      <c r="D197" s="286"/>
      <c r="E197" s="285"/>
      <c r="F197" s="103"/>
      <c r="I197" s="184"/>
    </row>
    <row r="198" spans="1:9">
      <c r="A198" s="263"/>
      <c r="B198" s="285"/>
      <c r="C198" s="286"/>
      <c r="D198" s="286"/>
      <c r="E198" s="285"/>
      <c r="F198" s="103"/>
      <c r="I198" s="184"/>
    </row>
    <row r="199" spans="1:9">
      <c r="A199" s="264"/>
      <c r="B199" s="285"/>
      <c r="C199" s="286"/>
      <c r="D199" s="286"/>
      <c r="E199" s="285"/>
      <c r="F199" s="103"/>
      <c r="I199" s="184"/>
    </row>
    <row r="200" spans="1:9">
      <c r="A200" s="264"/>
      <c r="B200" s="285"/>
      <c r="C200" s="286"/>
      <c r="D200" s="286"/>
      <c r="E200" s="285"/>
      <c r="F200" s="103"/>
      <c r="I200" s="184"/>
    </row>
    <row r="201" spans="1:9">
      <c r="A201" s="264"/>
      <c r="B201" s="285"/>
      <c r="C201" s="286"/>
      <c r="D201" s="286"/>
      <c r="E201" s="285"/>
      <c r="F201" s="103"/>
      <c r="I201" s="184"/>
    </row>
    <row r="202" spans="1:9">
      <c r="A202" s="261"/>
      <c r="B202" s="288"/>
      <c r="C202" s="286"/>
      <c r="D202" s="286"/>
      <c r="E202" s="289"/>
      <c r="F202" s="103"/>
      <c r="I202" s="184"/>
    </row>
    <row r="203" spans="1:9">
      <c r="A203" s="261"/>
      <c r="B203" s="285"/>
      <c r="C203" s="286"/>
      <c r="D203" s="286"/>
      <c r="E203" s="285"/>
      <c r="F203" s="103"/>
      <c r="I203" s="184"/>
    </row>
    <row r="204" spans="1:9">
      <c r="A204" s="261"/>
      <c r="B204" s="285"/>
      <c r="C204" s="286"/>
      <c r="D204" s="286"/>
      <c r="E204" s="285"/>
      <c r="F204" s="103"/>
      <c r="I204" s="184"/>
    </row>
    <row r="205" spans="1:9">
      <c r="A205" s="261"/>
      <c r="B205" s="285"/>
      <c r="C205" s="286"/>
      <c r="D205" s="286"/>
      <c r="E205" s="285"/>
      <c r="F205" s="103"/>
      <c r="I205" s="184"/>
    </row>
    <row r="206" spans="1:9">
      <c r="A206" s="261"/>
      <c r="B206" s="285"/>
      <c r="C206" s="286"/>
      <c r="D206" s="286"/>
      <c r="E206" s="285"/>
      <c r="F206" s="103"/>
      <c r="I206" s="184"/>
    </row>
    <row r="207" spans="1:9">
      <c r="A207" s="261"/>
      <c r="B207" s="285"/>
      <c r="C207" s="286"/>
      <c r="D207" s="286"/>
      <c r="E207" s="285"/>
      <c r="F207" s="103"/>
      <c r="I207" s="184"/>
    </row>
    <row r="208" spans="1:9">
      <c r="A208" s="261"/>
      <c r="B208" s="285"/>
      <c r="C208" s="286"/>
      <c r="D208" s="286"/>
      <c r="E208" s="285"/>
      <c r="F208" s="103"/>
      <c r="I208" s="184"/>
    </row>
    <row r="209" spans="1:12">
      <c r="A209" s="261"/>
      <c r="B209" s="285"/>
      <c r="C209" s="286"/>
      <c r="D209" s="286"/>
      <c r="E209" s="285"/>
      <c r="F209" s="103"/>
      <c r="I209" s="184"/>
    </row>
    <row r="210" spans="1:12">
      <c r="L210" s="184"/>
    </row>
    <row r="211" spans="1:12">
      <c r="L211" s="184"/>
    </row>
    <row r="212" spans="1:12">
      <c r="L212" s="184"/>
    </row>
    <row r="213" spans="1:12">
      <c r="L213" s="184"/>
    </row>
    <row r="214" spans="1:12">
      <c r="L214" s="184"/>
    </row>
    <row r="215" spans="1:12">
      <c r="L215" s="184"/>
    </row>
    <row r="216" spans="1:12">
      <c r="L216" s="184"/>
    </row>
    <row r="217" spans="1:12">
      <c r="L217" s="184"/>
    </row>
    <row r="218" spans="1:12">
      <c r="L218" s="184"/>
    </row>
    <row r="219" spans="1:12">
      <c r="L219" s="184"/>
    </row>
    <row r="220" spans="1:12">
      <c r="L220" s="184"/>
    </row>
    <row r="221" spans="1:12">
      <c r="L221" s="184"/>
    </row>
    <row r="222" spans="1:12">
      <c r="L222" s="184"/>
    </row>
    <row r="223" spans="1:12">
      <c r="L223" s="184"/>
    </row>
    <row r="224" spans="1:12">
      <c r="L224" s="184"/>
    </row>
    <row r="225" spans="12:12">
      <c r="L225" s="184"/>
    </row>
    <row r="226" spans="12:12">
      <c r="L226" s="184"/>
    </row>
    <row r="227" spans="12:12">
      <c r="L227" s="184"/>
    </row>
    <row r="228" spans="12:12">
      <c r="L228" s="184"/>
    </row>
    <row r="229" spans="12:12">
      <c r="L229" s="184"/>
    </row>
    <row r="230" spans="12:12">
      <c r="L230" s="184"/>
    </row>
    <row r="231" spans="12:12">
      <c r="L231" s="184"/>
    </row>
    <row r="232" spans="12:12">
      <c r="L232" s="184"/>
    </row>
    <row r="233" spans="12:12">
      <c r="L233" s="184"/>
    </row>
    <row r="234" spans="12:12">
      <c r="L234" s="184"/>
    </row>
    <row r="235" spans="12:12">
      <c r="L235" s="184"/>
    </row>
    <row r="236" spans="12:12">
      <c r="L236" s="184"/>
    </row>
    <row r="237" spans="12:12">
      <c r="L237" s="184"/>
    </row>
    <row r="238" spans="12:12">
      <c r="L238" s="184"/>
    </row>
    <row r="239" spans="12:12">
      <c r="L239" s="184"/>
    </row>
    <row r="240" spans="12:12">
      <c r="L240" s="184"/>
    </row>
    <row r="241" spans="12:12">
      <c r="L241" s="184"/>
    </row>
    <row r="242" spans="12:12">
      <c r="L242" s="184"/>
    </row>
    <row r="243" spans="12:12">
      <c r="L243" s="184"/>
    </row>
    <row r="244" spans="12:12">
      <c r="L244" s="184"/>
    </row>
    <row r="245" spans="12:12">
      <c r="L245" s="184"/>
    </row>
    <row r="246" spans="12:12">
      <c r="L246" s="184"/>
    </row>
    <row r="247" spans="12:12">
      <c r="L247" s="184"/>
    </row>
    <row r="248" spans="12:12">
      <c r="L248" s="184"/>
    </row>
    <row r="249" spans="12:12">
      <c r="L249" s="184"/>
    </row>
    <row r="250" spans="12:12">
      <c r="L250" s="184"/>
    </row>
    <row r="251" spans="12:12">
      <c r="L251" s="184"/>
    </row>
    <row r="252" spans="12:12">
      <c r="L252" s="184"/>
    </row>
    <row r="253" spans="12:12">
      <c r="L253" s="184"/>
    </row>
    <row r="254" spans="12:12">
      <c r="L254" s="184"/>
    </row>
    <row r="255" spans="12:12">
      <c r="L255" s="184"/>
    </row>
  </sheetData>
  <mergeCells count="62">
    <mergeCell ref="AZ7:AZ8"/>
    <mergeCell ref="BA7:BA8"/>
    <mergeCell ref="BH7:BH8"/>
    <mergeCell ref="BB7:BB8"/>
    <mergeCell ref="BE7:BE8"/>
    <mergeCell ref="BF7:BF8"/>
    <mergeCell ref="BG7:BG8"/>
    <mergeCell ref="BC7:BC8"/>
    <mergeCell ref="BD7:BD8"/>
    <mergeCell ref="AT7:AT8"/>
    <mergeCell ref="AU7:AU8"/>
    <mergeCell ref="AV7:AV8"/>
    <mergeCell ref="AW7:AW8"/>
    <mergeCell ref="AX7:AX8"/>
    <mergeCell ref="AY7:AY8"/>
    <mergeCell ref="AS7:AS8"/>
    <mergeCell ref="AH7:AH8"/>
    <mergeCell ref="A6:A8"/>
    <mergeCell ref="AA7:AA8"/>
    <mergeCell ref="AB7:AB8"/>
    <mergeCell ref="AD7:AD8"/>
    <mergeCell ref="W7:W8"/>
    <mergeCell ref="X7:X8"/>
    <mergeCell ref="Y7:Y8"/>
    <mergeCell ref="O7:O8"/>
    <mergeCell ref="BI7:BI8"/>
    <mergeCell ref="AE7:AE8"/>
    <mergeCell ref="AF7:AF8"/>
    <mergeCell ref="AP7:AP8"/>
    <mergeCell ref="AQ7:AQ8"/>
    <mergeCell ref="AK7:AK8"/>
    <mergeCell ref="AL7:AL8"/>
    <mergeCell ref="AM7:AM8"/>
    <mergeCell ref="AR7:AR8"/>
    <mergeCell ref="AN7:AN8"/>
    <mergeCell ref="AO7:AO8"/>
    <mergeCell ref="J7:J8"/>
    <mergeCell ref="K7:K8"/>
    <mergeCell ref="L7:L8"/>
    <mergeCell ref="M7:M8"/>
    <mergeCell ref="N7:N8"/>
    <mergeCell ref="V7:V8"/>
    <mergeCell ref="T7:T8"/>
    <mergeCell ref="Z7:Z8"/>
    <mergeCell ref="BJ7:BJ8"/>
    <mergeCell ref="P7:P8"/>
    <mergeCell ref="Q7:Q8"/>
    <mergeCell ref="R7:R8"/>
    <mergeCell ref="S7:S8"/>
    <mergeCell ref="AG7:AG8"/>
    <mergeCell ref="AI7:AI8"/>
    <mergeCell ref="AJ7:AJ8"/>
    <mergeCell ref="AC7:AC8"/>
    <mergeCell ref="U7:U8"/>
    <mergeCell ref="B7:B8"/>
    <mergeCell ref="C7:C8"/>
    <mergeCell ref="H7:H8"/>
    <mergeCell ref="I7:I8"/>
    <mergeCell ref="D7:D8"/>
    <mergeCell ref="E7:E8"/>
    <mergeCell ref="F7:F8"/>
    <mergeCell ref="G7:G8"/>
  </mergeCells>
  <phoneticPr fontId="1" type="noConversion"/>
  <pageMargins left="0.25" right="0.15" top="0.15" bottom="0.15" header="0.3" footer="0.3"/>
  <pageSetup scale="60" orientation="portrait" horizontalDpi="300" verticalDpi="300" r:id="rId1"/>
  <headerFooter alignWithMargins="0"/>
  <drawing r:id="rId2"/>
  <mc:AlternateContent xmlns:mc="http://schemas.openxmlformats.org/markup-compatibility/2006">
    <mc:Choice Requires="v">
      <legacyDrawing r:id="rId3"/>
    </mc:Choice>
  </mc:AlternateContent>
</worksheet>
</file>

<file path=xl/worksheets/sheet1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CD75"/>
  <sheetViews>
    <sheetView zoomScale="90" zoomScaleNormal="90" workbookViewId="0">
      <pane xSplit="2" ySplit="9" topLeftCell="AX10" activePane="bottomRight" state="frozen"/>
      <selection pane="topRight" activeCell="C1" sqref="C1"/>
      <selection pane="bottomLeft" activeCell="A10" sqref="A10"/>
      <selection pane="bottomRight" activeCell="BB12" sqref="BB12"/>
    </sheetView>
  </sheetViews>
  <sheetFormatPr defaultRowHeight="12.75"/>
  <cols>
    <col min="2" max="2" width="54.5703125" customWidth="1"/>
    <col min="3" max="4" width="12" customWidth="1"/>
    <col min="5" max="5" width="11" customWidth="1"/>
    <col min="6" max="6" width="12.5703125" customWidth="1"/>
    <col min="7" max="7" width="13.42578125" customWidth="1"/>
    <col min="8" max="8" width="13.140625" customWidth="1"/>
    <col min="9" max="9" width="10.42578125" customWidth="1"/>
    <col min="11" max="11" width="10.85546875" customWidth="1"/>
    <col min="12" max="12" width="12.28515625" customWidth="1"/>
    <col min="13" max="13" width="12.140625" customWidth="1"/>
    <col min="21" max="21" width="11.5703125" customWidth="1"/>
    <col min="22" max="22" width="12" customWidth="1"/>
    <col min="23" max="23" width="11.28515625" customWidth="1"/>
    <col min="24" max="24" width="12" customWidth="1"/>
    <col min="25" max="25" width="13.140625" customWidth="1"/>
    <col min="26" max="26" width="13.5703125" customWidth="1"/>
    <col min="27" max="27" width="11.42578125" customWidth="1"/>
    <col min="28" max="28" width="12.7109375" customWidth="1"/>
    <col min="30" max="30" width="12.42578125" customWidth="1"/>
    <col min="32" max="32" width="12.28515625" customWidth="1"/>
    <col min="33" max="33" width="11.42578125" customWidth="1"/>
    <col min="34" max="34" width="11.28515625" customWidth="1"/>
    <col min="36" max="36" width="12.42578125" customWidth="1"/>
    <col min="39" max="39" width="11.85546875" customWidth="1"/>
    <col min="40" max="40" width="11.140625" customWidth="1"/>
    <col min="41" max="41" width="11.42578125" customWidth="1"/>
    <col min="46" max="46" width="11.5703125" customWidth="1"/>
    <col min="48" max="48" width="10.42578125" customWidth="1"/>
    <col min="51" max="51" width="10.140625" customWidth="1"/>
    <col min="52" max="52" width="10" customWidth="1"/>
    <col min="53" max="53" width="9.42578125" customWidth="1"/>
    <col min="54" max="62" width="8.85546875" customWidth="1"/>
  </cols>
  <sheetData>
    <row r="1" spans="1:82" hidden="1"/>
    <row r="2" spans="1:82" hidden="1"/>
    <row r="3" spans="1:82" hidden="1"/>
    <row r="4" spans="1:82" hidden="1"/>
    <row r="5" spans="1:82" hidden="1"/>
    <row r="6" spans="1:82" hidden="1"/>
    <row r="7" spans="1:82" hidden="1">
      <c r="C7" s="259">
        <v>1</v>
      </c>
      <c r="D7" s="81">
        <v>2</v>
      </c>
      <c r="E7" s="81">
        <v>3</v>
      </c>
      <c r="F7" s="81">
        <v>4</v>
      </c>
      <c r="G7" s="81">
        <v>5</v>
      </c>
      <c r="H7" s="81">
        <v>6</v>
      </c>
      <c r="I7" s="81">
        <v>7</v>
      </c>
      <c r="J7" s="81">
        <v>8</v>
      </c>
      <c r="K7" s="81">
        <v>9</v>
      </c>
      <c r="L7" s="81">
        <v>10</v>
      </c>
      <c r="M7" s="81">
        <v>11</v>
      </c>
      <c r="N7" s="81">
        <v>12</v>
      </c>
      <c r="O7" s="81">
        <v>13</v>
      </c>
      <c r="P7" s="81">
        <v>14</v>
      </c>
      <c r="Q7" s="81">
        <v>15</v>
      </c>
      <c r="R7" s="81">
        <v>16</v>
      </c>
      <c r="S7" s="81">
        <v>17</v>
      </c>
      <c r="T7" s="81">
        <v>18</v>
      </c>
      <c r="U7" s="81">
        <v>19</v>
      </c>
      <c r="V7" s="81">
        <v>20</v>
      </c>
      <c r="W7" s="81">
        <v>21</v>
      </c>
      <c r="X7" s="81">
        <v>22</v>
      </c>
      <c r="Y7" s="81">
        <v>23</v>
      </c>
      <c r="Z7" s="81">
        <v>24</v>
      </c>
      <c r="AA7" s="81">
        <v>25</v>
      </c>
      <c r="AB7" s="81">
        <v>26</v>
      </c>
      <c r="AC7" s="81">
        <v>27</v>
      </c>
      <c r="AD7" s="81">
        <v>28</v>
      </c>
      <c r="AE7" s="81">
        <v>29</v>
      </c>
      <c r="AF7" s="81">
        <v>30</v>
      </c>
      <c r="AG7" s="81">
        <v>31</v>
      </c>
      <c r="AH7" s="81">
        <v>32</v>
      </c>
      <c r="AI7" s="81">
        <v>33</v>
      </c>
      <c r="AJ7" s="81">
        <v>34</v>
      </c>
      <c r="AK7" s="81">
        <v>35</v>
      </c>
      <c r="AL7" s="81">
        <v>36</v>
      </c>
      <c r="AM7" s="81">
        <v>37</v>
      </c>
      <c r="AN7" s="81">
        <v>38</v>
      </c>
      <c r="AO7" s="81">
        <v>39</v>
      </c>
      <c r="AP7" s="81">
        <v>40</v>
      </c>
      <c r="AQ7" s="81">
        <v>41</v>
      </c>
      <c r="AR7" s="81">
        <v>42</v>
      </c>
      <c r="AS7" s="81">
        <v>43</v>
      </c>
      <c r="AT7" s="81">
        <v>44</v>
      </c>
      <c r="AU7" s="81">
        <v>45</v>
      </c>
      <c r="AV7" s="81">
        <v>46</v>
      </c>
      <c r="AW7" s="81">
        <v>47</v>
      </c>
      <c r="AX7" s="81">
        <v>48</v>
      </c>
      <c r="AY7" s="81">
        <v>49</v>
      </c>
      <c r="AZ7" s="81">
        <v>50</v>
      </c>
      <c r="BA7" s="81">
        <v>51</v>
      </c>
      <c r="BB7" s="81">
        <v>52</v>
      </c>
      <c r="BC7" s="81">
        <v>53</v>
      </c>
      <c r="BD7" s="81">
        <v>54</v>
      </c>
      <c r="BE7" s="81">
        <v>55</v>
      </c>
      <c r="BF7" s="81">
        <v>56</v>
      </c>
      <c r="BG7" s="81">
        <v>57</v>
      </c>
      <c r="BH7" s="81">
        <v>58</v>
      </c>
      <c r="BI7" s="81">
        <v>59</v>
      </c>
      <c r="BJ7" s="81">
        <v>60</v>
      </c>
      <c r="BK7" s="371"/>
      <c r="BL7" s="371"/>
      <c r="BM7" s="371"/>
      <c r="BN7" s="371"/>
      <c r="BO7" s="371"/>
      <c r="BP7" s="371"/>
      <c r="BQ7" s="371"/>
      <c r="BR7" s="371"/>
      <c r="BS7" s="371"/>
      <c r="BT7" s="371"/>
      <c r="BU7" s="371"/>
      <c r="BV7" s="371"/>
      <c r="BW7" s="371"/>
      <c r="BX7" s="371"/>
      <c r="BY7" s="371"/>
      <c r="BZ7" s="371"/>
      <c r="CA7" s="371"/>
      <c r="CB7" s="371"/>
      <c r="CC7" s="371"/>
      <c r="CD7" s="272"/>
    </row>
    <row r="8" spans="1:82" ht="10.5" hidden="1" customHeight="1" thickBot="1">
      <c r="C8" s="724" t="str">
        <f>+'2074 Asar'!C5</f>
        <v>1. Nirdhan</v>
      </c>
      <c r="D8" s="724" t="str">
        <f>+'2074 Asar'!D5</f>
        <v>2. RMDC</v>
      </c>
      <c r="E8" s="724" t="str">
        <f>+'2074 Asar'!E5</f>
        <v xml:space="preserve">3. Deprosc </v>
      </c>
      <c r="F8" s="724" t="str">
        <f>+'2074 Asar'!F5</f>
        <v xml:space="preserve">4. Chhimek </v>
      </c>
      <c r="G8" s="724" t="str">
        <f>+'2074 Asar'!G5</f>
        <v>5. Swabalamban</v>
      </c>
      <c r="H8" s="724" t="str">
        <f>+'2074 Asar'!H5</f>
        <v xml:space="preserve">6 Sana Kisan </v>
      </c>
      <c r="I8" s="724" t="str">
        <f>+'2074 Asar'!I5</f>
        <v xml:space="preserve">7. Nerude </v>
      </c>
      <c r="J8" s="724" t="str">
        <f>+'2074 Asar'!J5</f>
        <v xml:space="preserve">8. Naya Nepal </v>
      </c>
      <c r="K8" s="724" t="str">
        <f>+'2074 Asar'!K5</f>
        <v>9. Mithila</v>
      </c>
      <c r="L8" s="724" t="str">
        <f>+'2074 Asar'!L5</f>
        <v>10. Summit</v>
      </c>
      <c r="M8" s="724" t="str">
        <f>+'2074 Asar'!M5</f>
        <v>11. Swarojgar</v>
      </c>
      <c r="N8" s="724" t="str">
        <f>+'2074 Asar'!N5</f>
        <v>12. First</v>
      </c>
      <c r="O8" s="724" t="str">
        <f>+'2074 Asar'!O5</f>
        <v>13. Nagbeli</v>
      </c>
      <c r="P8" s="724" t="str">
        <f>+'2074 Asar'!P5</f>
        <v>14. Kalika</v>
      </c>
      <c r="Q8" s="724" t="str">
        <f>+'2074 Asar'!Q5</f>
        <v xml:space="preserve">15. Mirmire      </v>
      </c>
      <c r="R8" s="724" t="str">
        <f>+'2074 Asar'!R5</f>
        <v xml:space="preserve">16. Jana Utthan </v>
      </c>
      <c r="S8" s="724" t="str">
        <f>+'2074 Asar'!S5</f>
        <v>17. Womi</v>
      </c>
      <c r="T8" s="724" t="str">
        <f>+'2074 Asar'!T5</f>
        <v xml:space="preserve">18. Laxmi </v>
      </c>
      <c r="U8" s="724" t="str">
        <f>+'2074 Asar'!U5</f>
        <v>19. ILFCOM</v>
      </c>
      <c r="V8" s="724" t="str">
        <f>+'2074 Asar'!V5</f>
        <v>20. Mahila Sahayatra</v>
      </c>
      <c r="W8" s="724" t="str">
        <f>+'2074 Asar'!W5</f>
        <v xml:space="preserve">21. Kishan </v>
      </c>
      <c r="X8" s="724" t="str">
        <f>+'2074 Asar'!X5</f>
        <v xml:space="preserve">22. Vijaya </v>
      </c>
      <c r="Y8" s="724" t="str">
        <f>+'2074 Asar'!Y5</f>
        <v>23. NMB MF</v>
      </c>
      <c r="Z8" s="724" t="str">
        <f>+'2074 Asar'!Z5</f>
        <v xml:space="preserve">24. Forward </v>
      </c>
      <c r="AA8" s="724" t="str">
        <f>+'2074 Asar'!AA5</f>
        <v>25. Reliable MF</v>
      </c>
      <c r="AB8" s="724" t="str">
        <f>+'2074 Asar'!AB5</f>
        <v xml:space="preserve">26. Mahuli Community </v>
      </c>
      <c r="AC8" s="724" t="str">
        <f>+'2074 Asar'!AC5</f>
        <v>27. Suryodaya</v>
      </c>
      <c r="AD8" s="724" t="str">
        <f>+'2074 Asar'!AD5</f>
        <v>28. Mero</v>
      </c>
      <c r="AE8" s="724" t="str">
        <f>+'2074 Asar'!AE5</f>
        <v>29. Samata</v>
      </c>
      <c r="AF8" s="724" t="str">
        <f>+'2074 Asar'!AF5</f>
        <v>30. RSDC</v>
      </c>
      <c r="AG8" s="724" t="str">
        <f>+'2074 Asar'!AG5</f>
        <v>31. Samudayik</v>
      </c>
      <c r="AH8" s="724" t="str">
        <f>+'2074 Asar'!AH5</f>
        <v>32. National</v>
      </c>
      <c r="AI8" s="724" t="str">
        <f>+'2074 Asar'!AI5</f>
        <v>33.Nepal Grameen Bikas Bank</v>
      </c>
      <c r="AJ8" s="724" t="str">
        <f>+'2074 Asar'!AJ5</f>
        <v>34. Nepal Sewa MF</v>
      </c>
      <c r="AK8" s="724" t="str">
        <f>+'2074 Asar'!AK5</f>
        <v>35. Unnati MF</v>
      </c>
      <c r="AL8" s="724" t="str">
        <f>+'2074 Asar'!AL5</f>
        <v>36. Swedeshi MF</v>
      </c>
      <c r="AM8" s="724" t="str">
        <f>+'2074 Asar'!AM5</f>
        <v xml:space="preserve">37. Nadep </v>
      </c>
      <c r="AN8" s="724" t="str">
        <f>+'2074 Asar'!AN5</f>
        <v>38. Support MF</v>
      </c>
      <c r="AO8" s="724" t="str">
        <f>+'2074 Asar'!AO5</f>
        <v>39. Aarambha MF</v>
      </c>
      <c r="AP8" s="724" t="str">
        <f>+'2074 Asar'!AP5</f>
        <v xml:space="preserve">40. Janasewi </v>
      </c>
      <c r="AQ8" s="724" t="str">
        <f>+'2074 Asar'!AQ5</f>
        <v xml:space="preserve">41.Choutari </v>
      </c>
      <c r="AR8" s="724" t="str">
        <f>+'2074 Asar'!AR5</f>
        <v>42.Ghodi Ghoda</v>
      </c>
      <c r="AS8" s="724" t="str">
        <f>+'2074 Asar'!AS5</f>
        <v xml:space="preserve">43. Asha </v>
      </c>
      <c r="AT8" s="724" t="str">
        <f>+'2074 Asar'!AT5</f>
        <v>44. Nepal Agro</v>
      </c>
      <c r="AU8" s="724" t="str">
        <f>+'2074 Asar'!AU5</f>
        <v>45. Rama Roshan</v>
      </c>
      <c r="AV8" s="724" t="str">
        <f>+'2074 Asar'!AV5</f>
        <v>46. Creative</v>
      </c>
      <c r="AW8" s="724" t="str">
        <f>+'2074 Asar'!AW5</f>
        <v xml:space="preserve">47. Gurash </v>
      </c>
      <c r="AX8" s="724" t="str">
        <f>+'2074 Asar'!AX5</f>
        <v>48. Ganapati MF</v>
      </c>
      <c r="AY8" s="724" t="str">
        <f>+'2074 Asar'!AY5</f>
        <v>49. Infinity MF</v>
      </c>
      <c r="AZ8" s="724" t="str">
        <f>+'2074 Asar'!AZ5</f>
        <v>50. Adhikhola Laghubitta</v>
      </c>
      <c r="BA8" s="740" t="str">
        <f>+'2074 Asar'!BA5</f>
        <v>51. Swabhiman</v>
      </c>
      <c r="BB8" s="740" t="str">
        <f>+'2074 Asar'!BB5</f>
        <v>52. Sparsh</v>
      </c>
      <c r="BC8" s="740" t="str">
        <f>+'2074 Asar'!BC5</f>
        <v>53. Sabaiko</v>
      </c>
      <c r="BD8" s="740">
        <f>+'2074 Asar'!BD5</f>
        <v>0</v>
      </c>
      <c r="BE8" s="740">
        <f>+'2074 Asar'!BE5</f>
        <v>0</v>
      </c>
      <c r="BF8" s="740">
        <f>+'2074 Asar'!BF5</f>
        <v>0</v>
      </c>
      <c r="BG8" s="740">
        <f>+'2074 Asar'!BG5</f>
        <v>0</v>
      </c>
      <c r="BH8" s="740">
        <f>+'2074 Asar'!BH5</f>
        <v>0</v>
      </c>
      <c r="BI8" s="740">
        <f>+'2074 Asar'!BI5</f>
        <v>0</v>
      </c>
      <c r="BJ8" s="740">
        <f>+'2074 Asar'!BJ5</f>
        <v>0</v>
      </c>
    </row>
    <row r="9" spans="1:82" ht="110.25" customHeight="1" thickTop="1" thickBot="1">
      <c r="A9" s="223" t="s">
        <v>431</v>
      </c>
      <c r="B9" s="258" t="s">
        <v>136</v>
      </c>
      <c r="C9" s="724"/>
      <c r="D9" s="724"/>
      <c r="E9" s="724"/>
      <c r="F9" s="724"/>
      <c r="G9" s="724"/>
      <c r="H9" s="724"/>
      <c r="I9" s="724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4"/>
      <c r="U9" s="724"/>
      <c r="V9" s="724"/>
      <c r="W9" s="724"/>
      <c r="X9" s="724"/>
      <c r="Y9" s="724"/>
      <c r="Z9" s="724"/>
      <c r="AA9" s="724"/>
      <c r="AB9" s="724"/>
      <c r="AC9" s="724"/>
      <c r="AD9" s="724"/>
      <c r="AE9" s="724"/>
      <c r="AF9" s="724"/>
      <c r="AG9" s="724"/>
      <c r="AH9" s="724"/>
      <c r="AI9" s="724"/>
      <c r="AJ9" s="724"/>
      <c r="AK9" s="724"/>
      <c r="AL9" s="724"/>
      <c r="AM9" s="724"/>
      <c r="AN9" s="724"/>
      <c r="AO9" s="724"/>
      <c r="AP9" s="724"/>
      <c r="AQ9" s="724"/>
      <c r="AR9" s="724"/>
      <c r="AS9" s="724"/>
      <c r="AT9" s="724"/>
      <c r="AU9" s="724"/>
      <c r="AV9" s="724"/>
      <c r="AW9" s="724"/>
      <c r="AX9" s="724"/>
      <c r="AY9" s="724"/>
      <c r="AZ9" s="724"/>
      <c r="BA9" s="741"/>
      <c r="BB9" s="741"/>
      <c r="BC9" s="741"/>
      <c r="BD9" s="741"/>
      <c r="BE9" s="741"/>
      <c r="BF9" s="741"/>
      <c r="BG9" s="741"/>
      <c r="BH9" s="741"/>
      <c r="BI9" s="741"/>
      <c r="BJ9" s="741"/>
    </row>
    <row r="10" spans="1:82" s="237" customFormat="1" ht="15.75" thickBot="1">
      <c r="A10" s="224">
        <v>1</v>
      </c>
      <c r="B10" s="462" t="s">
        <v>511</v>
      </c>
      <c r="C10" s="449">
        <v>15734283.049197001</v>
      </c>
      <c r="D10" s="450">
        <v>7241266.8799999999</v>
      </c>
      <c r="E10" s="449">
        <v>6054874</v>
      </c>
      <c r="F10" s="450">
        <v>15642552.454792898</v>
      </c>
      <c r="G10" s="450">
        <v>10124865.156579999</v>
      </c>
      <c r="H10" s="449">
        <v>14958377.940000001</v>
      </c>
      <c r="I10" s="449">
        <v>3942402.4210099997</v>
      </c>
      <c r="J10" s="451">
        <v>249496</v>
      </c>
      <c r="K10" s="450">
        <v>493352.98658999999</v>
      </c>
      <c r="L10" s="450">
        <v>1259983.2135900001</v>
      </c>
      <c r="M10" s="450">
        <v>1432596.061343</v>
      </c>
      <c r="N10" s="451">
        <v>3784553.8221900007</v>
      </c>
      <c r="O10" s="449">
        <v>775495.93718000001</v>
      </c>
      <c r="P10" s="451">
        <v>922314</v>
      </c>
      <c r="Q10" s="451">
        <v>1081405.2674</v>
      </c>
      <c r="R10" s="451">
        <v>661546.85382830689</v>
      </c>
      <c r="S10" s="451">
        <v>742361.31719000009</v>
      </c>
      <c r="T10" s="451">
        <v>2440579.5377599997</v>
      </c>
      <c r="U10" s="450">
        <v>433446.88134056365</v>
      </c>
      <c r="V10" s="450">
        <v>666195.06605999987</v>
      </c>
      <c r="W10" s="450">
        <v>821322.45</v>
      </c>
      <c r="X10" s="450">
        <v>1043910.0786499999</v>
      </c>
      <c r="Y10" s="450">
        <v>2215641.3973054551</v>
      </c>
      <c r="Z10" s="450">
        <v>6970331.9073876869</v>
      </c>
      <c r="AA10" s="450">
        <v>731387.57945999992</v>
      </c>
      <c r="AB10" s="450">
        <v>1385124.3169299997</v>
      </c>
      <c r="AC10" s="451">
        <v>772943.32611000014</v>
      </c>
      <c r="AD10" s="450">
        <v>2789320.2588999998</v>
      </c>
      <c r="AE10" s="451">
        <v>436605.52794</v>
      </c>
      <c r="AF10" s="450">
        <v>935616</v>
      </c>
      <c r="AG10" s="450">
        <v>662574.54588000011</v>
      </c>
      <c r="AH10" s="450">
        <v>1982538.3</v>
      </c>
      <c r="AI10" s="451">
        <v>9729506.1641499996</v>
      </c>
      <c r="AJ10" s="450">
        <v>222601.37563999998</v>
      </c>
      <c r="AK10" s="451">
        <v>690068.52</v>
      </c>
      <c r="AL10" s="451">
        <v>1580449.6488600001</v>
      </c>
      <c r="AM10" s="450">
        <v>2212760.1235734792</v>
      </c>
      <c r="AN10" s="450">
        <v>320701.12491000001</v>
      </c>
      <c r="AO10" s="450">
        <v>358267.65245000005</v>
      </c>
      <c r="AP10" s="451">
        <v>253472.46712999998</v>
      </c>
      <c r="AQ10" s="451">
        <v>438556.74021000002</v>
      </c>
      <c r="AR10" s="451">
        <v>31426</v>
      </c>
      <c r="AS10" s="451">
        <v>474205.59047</v>
      </c>
      <c r="AT10" s="451">
        <v>233587.63868</v>
      </c>
      <c r="AU10" s="451">
        <v>45886.801909999995</v>
      </c>
      <c r="AV10" s="451">
        <v>53463.1</v>
      </c>
      <c r="AW10" s="451">
        <v>187294.02144000001</v>
      </c>
      <c r="AX10" s="451">
        <v>235966.91</v>
      </c>
      <c r="AY10" s="451">
        <v>201418.26899999997</v>
      </c>
      <c r="AZ10" s="451">
        <v>108858.94</v>
      </c>
      <c r="BA10" s="451">
        <v>90915.346669999999</v>
      </c>
      <c r="BB10" s="451"/>
      <c r="BC10" s="451">
        <v>114185.20507499999</v>
      </c>
      <c r="BD10" s="451"/>
      <c r="BE10" s="451"/>
      <c r="BF10" s="451"/>
      <c r="BG10" s="451"/>
      <c r="BH10" s="451"/>
      <c r="BI10" s="451"/>
      <c r="BJ10" s="451"/>
    </row>
    <row r="11" spans="1:82">
      <c r="A11" s="225">
        <v>1.1000000000000001</v>
      </c>
      <c r="B11" s="579" t="s">
        <v>512</v>
      </c>
      <c r="C11" s="452">
        <v>600000</v>
      </c>
      <c r="D11" s="377">
        <v>692120</v>
      </c>
      <c r="E11" s="452">
        <v>606121</v>
      </c>
      <c r="F11" s="377">
        <v>834070.7</v>
      </c>
      <c r="G11" s="377">
        <v>418963</v>
      </c>
      <c r="H11" s="452">
        <v>503062.35</v>
      </c>
      <c r="I11" s="452">
        <v>306000</v>
      </c>
      <c r="J11" s="372">
        <v>20000</v>
      </c>
      <c r="K11" s="377">
        <v>57372.12</v>
      </c>
      <c r="L11" s="377">
        <v>72500</v>
      </c>
      <c r="M11" s="377">
        <v>69998.720000000001</v>
      </c>
      <c r="N11" s="372">
        <v>395587.4</v>
      </c>
      <c r="O11" s="452">
        <v>52641.7</v>
      </c>
      <c r="P11" s="372">
        <v>82500</v>
      </c>
      <c r="Q11" s="372">
        <v>30000</v>
      </c>
      <c r="R11" s="372">
        <v>24000</v>
      </c>
      <c r="S11" s="372">
        <v>64800</v>
      </c>
      <c r="T11" s="372">
        <v>220000</v>
      </c>
      <c r="U11" s="377">
        <v>105000</v>
      </c>
      <c r="V11" s="377">
        <v>121000</v>
      </c>
      <c r="W11" s="377">
        <v>32200</v>
      </c>
      <c r="X11" s="377">
        <v>161000</v>
      </c>
      <c r="Y11" s="377">
        <v>112700</v>
      </c>
      <c r="Z11" s="377">
        <v>200000</v>
      </c>
      <c r="AA11" s="377">
        <v>76275</v>
      </c>
      <c r="AB11" s="377">
        <v>40000</v>
      </c>
      <c r="AC11" s="372">
        <v>40000</v>
      </c>
      <c r="AD11" s="377">
        <v>220000</v>
      </c>
      <c r="AE11" s="372">
        <v>31600</v>
      </c>
      <c r="AF11" s="377">
        <v>115000</v>
      </c>
      <c r="AG11" s="377">
        <v>70000</v>
      </c>
      <c r="AH11" s="377">
        <v>100000</v>
      </c>
      <c r="AI11" s="372">
        <v>557500</v>
      </c>
      <c r="AJ11" s="377">
        <v>21000</v>
      </c>
      <c r="AK11" s="372">
        <v>38500</v>
      </c>
      <c r="AL11" s="372">
        <v>100000</v>
      </c>
      <c r="AM11" s="377">
        <v>112000</v>
      </c>
      <c r="AN11" s="377">
        <v>42000</v>
      </c>
      <c r="AO11" s="377">
        <v>29780</v>
      </c>
      <c r="AP11" s="372">
        <v>49000</v>
      </c>
      <c r="AQ11" s="372">
        <v>21000</v>
      </c>
      <c r="AR11" s="372">
        <v>11050</v>
      </c>
      <c r="AS11" s="372">
        <v>70000</v>
      </c>
      <c r="AT11" s="372">
        <v>28000</v>
      </c>
      <c r="AU11" s="372">
        <v>13400</v>
      </c>
      <c r="AV11" s="372">
        <v>14000</v>
      </c>
      <c r="AW11" s="372">
        <v>28000</v>
      </c>
      <c r="AX11" s="372">
        <v>70000</v>
      </c>
      <c r="AY11" s="372">
        <v>70000</v>
      </c>
      <c r="AZ11" s="372">
        <v>19200</v>
      </c>
      <c r="BA11" s="372">
        <v>14000</v>
      </c>
      <c r="BB11" s="372">
        <v>56000</v>
      </c>
      <c r="BC11" s="372">
        <v>112000</v>
      </c>
      <c r="BD11" s="372"/>
      <c r="BE11" s="372"/>
      <c r="BF11" s="372"/>
      <c r="BG11" s="372"/>
      <c r="BH11" s="372"/>
      <c r="BI11" s="372"/>
      <c r="BJ11" s="372"/>
    </row>
    <row r="12" spans="1:82">
      <c r="A12" s="226">
        <v>1.2</v>
      </c>
      <c r="B12" s="580" t="s">
        <v>513</v>
      </c>
      <c r="C12" s="452">
        <v>1223722.0772645453</v>
      </c>
      <c r="D12" s="377">
        <v>1315271.9099999999</v>
      </c>
      <c r="E12" s="452">
        <v>451565</v>
      </c>
      <c r="F12" s="377">
        <v>954691.14931999962</v>
      </c>
      <c r="G12" s="377">
        <v>721424.91643272724</v>
      </c>
      <c r="H12" s="452">
        <v>1127543.42</v>
      </c>
      <c r="I12" s="452">
        <v>396873.41681000002</v>
      </c>
      <c r="J12" s="372">
        <v>19546</v>
      </c>
      <c r="K12" s="377">
        <v>27728.034854545454</v>
      </c>
      <c r="L12" s="377">
        <v>81482.661959999998</v>
      </c>
      <c r="M12" s="377">
        <v>46266.889360909081</v>
      </c>
      <c r="N12" s="372">
        <v>122467.93546156434</v>
      </c>
      <c r="O12" s="452">
        <v>76554.92</v>
      </c>
      <c r="P12" s="372">
        <v>52738</v>
      </c>
      <c r="Q12" s="372">
        <v>39204.136989999999</v>
      </c>
      <c r="R12" s="372">
        <v>35225.881368306902</v>
      </c>
      <c r="S12" s="372">
        <v>39472.364939090912</v>
      </c>
      <c r="T12" s="372">
        <v>169565.85816545459</v>
      </c>
      <c r="U12" s="377">
        <v>1865.43652</v>
      </c>
      <c r="V12" s="377">
        <v>15104.942952727273</v>
      </c>
      <c r="W12" s="377">
        <v>20837.68</v>
      </c>
      <c r="X12" s="377">
        <v>41267.220429999979</v>
      </c>
      <c r="Y12" s="377">
        <v>105876.73937548758</v>
      </c>
      <c r="Z12" s="377">
        <v>599783.16134547582</v>
      </c>
      <c r="AA12" s="377">
        <v>21570.223815454548</v>
      </c>
      <c r="AB12" s="377">
        <v>138458.11120999997</v>
      </c>
      <c r="AC12" s="372">
        <v>41093.029676363643</v>
      </c>
      <c r="AD12" s="377">
        <v>169712.03437000001</v>
      </c>
      <c r="AE12" s="372">
        <v>29569.288770000003</v>
      </c>
      <c r="AF12" s="377">
        <v>27880</v>
      </c>
      <c r="AG12" s="377">
        <v>17102.452359999996</v>
      </c>
      <c r="AH12" s="377">
        <v>120244.97</v>
      </c>
      <c r="AI12" s="372">
        <v>176571.24903181833</v>
      </c>
      <c r="AJ12" s="377">
        <v>1580.33</v>
      </c>
      <c r="AK12" s="372">
        <v>14808.58</v>
      </c>
      <c r="AL12" s="372">
        <v>28520.45392433606</v>
      </c>
      <c r="AM12" s="377">
        <v>119427.92519675972</v>
      </c>
      <c r="AN12" s="377">
        <v>3119.2939900000001</v>
      </c>
      <c r="AO12" s="377">
        <v>-5737.2275999999993</v>
      </c>
      <c r="AP12" s="372">
        <v>-602.59</v>
      </c>
      <c r="AQ12" s="372">
        <v>91936.528519999993</v>
      </c>
      <c r="AR12" s="372"/>
      <c r="AS12" s="372">
        <v>-13359.410760000001</v>
      </c>
      <c r="AT12" s="372">
        <v>-4343.3100000000004</v>
      </c>
      <c r="AU12" s="372">
        <v>-2961.5914100000082</v>
      </c>
      <c r="AV12" s="372">
        <v>-3020.32</v>
      </c>
      <c r="AW12" s="372">
        <v>-7214.7039999999997</v>
      </c>
      <c r="AX12" s="372">
        <v>-11991.67</v>
      </c>
      <c r="AY12" s="372">
        <v>-5811.7380000000003</v>
      </c>
      <c r="AZ12" s="372">
        <v>-5660.58</v>
      </c>
      <c r="BA12" s="372">
        <v>-2933.64</v>
      </c>
      <c r="BB12" s="372"/>
      <c r="BC12" s="372">
        <v>151.86246499999987</v>
      </c>
      <c r="BD12" s="372"/>
      <c r="BE12" s="372"/>
      <c r="BF12" s="372"/>
      <c r="BG12" s="372"/>
      <c r="BH12" s="372"/>
      <c r="BI12" s="372"/>
      <c r="BJ12" s="372"/>
    </row>
    <row r="13" spans="1:82">
      <c r="A13" s="226">
        <v>1.3</v>
      </c>
      <c r="B13" s="580" t="s">
        <v>514</v>
      </c>
      <c r="C13" s="452"/>
      <c r="D13" s="377"/>
      <c r="E13" s="452"/>
      <c r="F13" s="377"/>
      <c r="G13" s="377">
        <v>0</v>
      </c>
      <c r="H13" s="452">
        <v>0</v>
      </c>
      <c r="I13" s="452"/>
      <c r="J13" s="372"/>
      <c r="K13" s="377"/>
      <c r="L13" s="377"/>
      <c r="M13" s="377"/>
      <c r="N13" s="372">
        <v>0</v>
      </c>
      <c r="O13" s="452"/>
      <c r="P13" s="372"/>
      <c r="Q13" s="372"/>
      <c r="R13" s="372">
        <v>0</v>
      </c>
      <c r="S13" s="372"/>
      <c r="T13" s="372"/>
      <c r="U13" s="377"/>
      <c r="V13" s="377"/>
      <c r="W13" s="377"/>
      <c r="X13" s="377"/>
      <c r="Y13" s="377"/>
      <c r="Z13" s="377"/>
      <c r="AA13" s="377"/>
      <c r="AB13" s="377"/>
      <c r="AC13" s="372"/>
      <c r="AD13" s="377">
        <v>0</v>
      </c>
      <c r="AE13" s="372"/>
      <c r="AF13" s="377"/>
      <c r="AG13" s="377"/>
      <c r="AH13" s="377"/>
      <c r="AI13" s="372"/>
      <c r="AJ13" s="377"/>
      <c r="AK13" s="372"/>
      <c r="AL13" s="372"/>
      <c r="AM13" s="377"/>
      <c r="AN13" s="377">
        <v>0</v>
      </c>
      <c r="AO13" s="377"/>
      <c r="AP13" s="372"/>
      <c r="AQ13" s="372"/>
      <c r="AR13" s="372"/>
      <c r="AS13" s="372"/>
      <c r="AT13" s="372"/>
      <c r="AU13" s="372"/>
      <c r="AV13" s="372"/>
      <c r="AW13" s="372"/>
      <c r="AX13" s="372">
        <v>0</v>
      </c>
      <c r="AY13" s="372">
        <v>0</v>
      </c>
      <c r="AZ13" s="372"/>
      <c r="BA13" s="372"/>
      <c r="BB13" s="372"/>
      <c r="BC13" s="372">
        <v>0</v>
      </c>
      <c r="BD13" s="372"/>
      <c r="BE13" s="372"/>
      <c r="BF13" s="372"/>
      <c r="BG13" s="372"/>
      <c r="BH13" s="372"/>
      <c r="BI13" s="372"/>
      <c r="BJ13" s="372"/>
    </row>
    <row r="14" spans="1:82">
      <c r="A14" s="226">
        <v>1.4</v>
      </c>
      <c r="B14" s="580" t="s">
        <v>515</v>
      </c>
      <c r="C14" s="452">
        <v>6837940.6010299996</v>
      </c>
      <c r="D14" s="377">
        <v>4994763.3600000003</v>
      </c>
      <c r="E14" s="452">
        <v>3072221</v>
      </c>
      <c r="F14" s="377">
        <v>3930393.7282399996</v>
      </c>
      <c r="G14" s="377">
        <v>4030860.5235800003</v>
      </c>
      <c r="H14" s="452">
        <v>11949490.510000002</v>
      </c>
      <c r="I14" s="452">
        <v>1648414.7092200001</v>
      </c>
      <c r="J14" s="372">
        <v>131807</v>
      </c>
      <c r="K14" s="377">
        <v>262029.08937</v>
      </c>
      <c r="L14" s="377">
        <v>540446.73944000003</v>
      </c>
      <c r="M14" s="377">
        <v>765537.90815000003</v>
      </c>
      <c r="N14" s="372">
        <v>3241779.1675600004</v>
      </c>
      <c r="O14" s="452">
        <v>421849.00407999998</v>
      </c>
      <c r="P14" s="372">
        <v>384902</v>
      </c>
      <c r="Q14" s="372">
        <v>758352.14778</v>
      </c>
      <c r="R14" s="372">
        <v>448988.99578000006</v>
      </c>
      <c r="S14" s="372">
        <v>321931.56836000009</v>
      </c>
      <c r="T14" s="372">
        <v>1315592.70086</v>
      </c>
      <c r="U14" s="377">
        <v>199230.52193999998</v>
      </c>
      <c r="V14" s="377">
        <v>409642.67287999997</v>
      </c>
      <c r="W14" s="377">
        <v>598279.98</v>
      </c>
      <c r="X14" s="377">
        <v>666202.81999999995</v>
      </c>
      <c r="Y14" s="377">
        <v>1485583.051</v>
      </c>
      <c r="Z14" s="377">
        <v>3439375.8783899997</v>
      </c>
      <c r="AA14" s="377">
        <v>429388.56334999995</v>
      </c>
      <c r="AB14" s="377">
        <v>517227.94898000004</v>
      </c>
      <c r="AC14" s="372">
        <v>401172.92337000003</v>
      </c>
      <c r="AD14" s="377">
        <v>1731001.6840299999</v>
      </c>
      <c r="AE14" s="372">
        <v>223001.24475000001</v>
      </c>
      <c r="AF14" s="377">
        <v>769811</v>
      </c>
      <c r="AG14" s="377">
        <v>319451.30089000001</v>
      </c>
      <c r="AH14" s="377">
        <v>1358024.21</v>
      </c>
      <c r="AI14" s="372">
        <v>4536232.1236300003</v>
      </c>
      <c r="AJ14" s="377">
        <v>166442.85</v>
      </c>
      <c r="AK14" s="372">
        <v>468553.23</v>
      </c>
      <c r="AL14" s="372">
        <v>1022506.99308</v>
      </c>
      <c r="AM14" s="377">
        <v>1076837.2028099999</v>
      </c>
      <c r="AN14" s="377">
        <v>235202.58897000001</v>
      </c>
      <c r="AO14" s="377">
        <v>283211.46361999999</v>
      </c>
      <c r="AP14" s="372">
        <v>158854.82162999999</v>
      </c>
      <c r="AQ14" s="372">
        <v>213149.58071000001</v>
      </c>
      <c r="AR14" s="372">
        <v>17582</v>
      </c>
      <c r="AS14" s="372">
        <v>365070.07766000001</v>
      </c>
      <c r="AT14" s="372">
        <v>163925.43</v>
      </c>
      <c r="AU14" s="372">
        <v>28372.958739999998</v>
      </c>
      <c r="AV14" s="372">
        <v>36493.5</v>
      </c>
      <c r="AW14" s="372">
        <v>153780.30481999999</v>
      </c>
      <c r="AX14" s="372">
        <v>160150.10999999999</v>
      </c>
      <c r="AY14" s="372">
        <v>107313.96799999999</v>
      </c>
      <c r="AZ14" s="372">
        <v>80618.84</v>
      </c>
      <c r="BA14" s="372">
        <v>74999.999079999994</v>
      </c>
      <c r="BB14" s="372"/>
      <c r="BC14" s="372">
        <v>0</v>
      </c>
      <c r="BD14" s="372"/>
      <c r="BE14" s="372"/>
      <c r="BF14" s="372"/>
      <c r="BG14" s="372"/>
      <c r="BH14" s="372"/>
      <c r="BI14" s="372"/>
      <c r="BJ14" s="372"/>
    </row>
    <row r="15" spans="1:82">
      <c r="A15" s="226">
        <v>1.5</v>
      </c>
      <c r="B15" s="580" t="s">
        <v>516</v>
      </c>
      <c r="C15" s="449">
        <v>6230408.4838770004</v>
      </c>
      <c r="D15" s="377">
        <v>0</v>
      </c>
      <c r="E15" s="449">
        <v>1673627</v>
      </c>
      <c r="F15" s="377">
        <v>9068311.3775799982</v>
      </c>
      <c r="G15" s="377">
        <v>4231750.6394999996</v>
      </c>
      <c r="H15" s="449">
        <v>0</v>
      </c>
      <c r="I15" s="449">
        <v>1138036.3515000001</v>
      </c>
      <c r="J15" s="372">
        <v>52306</v>
      </c>
      <c r="K15" s="377">
        <v>115602.13609</v>
      </c>
      <c r="L15" s="377">
        <v>454518.32650000002</v>
      </c>
      <c r="M15" s="377">
        <v>474621.12599999999</v>
      </c>
      <c r="N15" s="372">
        <v>0</v>
      </c>
      <c r="O15" s="449">
        <v>170854.56</v>
      </c>
      <c r="P15" s="372">
        <v>321576</v>
      </c>
      <c r="Q15" s="372">
        <v>203311.38535</v>
      </c>
      <c r="R15" s="372">
        <v>139903.81999000002</v>
      </c>
      <c r="S15" s="372">
        <v>257511.08497</v>
      </c>
      <c r="T15" s="372">
        <v>661252.85109000001</v>
      </c>
      <c r="U15" s="377">
        <v>102724.36723999999</v>
      </c>
      <c r="V15" s="377">
        <v>74065.01307999999</v>
      </c>
      <c r="W15" s="377">
        <v>150911.13</v>
      </c>
      <c r="X15" s="377">
        <v>151910.41207000002</v>
      </c>
      <c r="Y15" s="377">
        <v>404171.98440000002</v>
      </c>
      <c r="Z15" s="377">
        <v>2385561.5499999998</v>
      </c>
      <c r="AA15" s="377">
        <v>163403.70759000001</v>
      </c>
      <c r="AB15" s="377">
        <v>594966.41899999999</v>
      </c>
      <c r="AC15" s="372">
        <v>251225.55027000007</v>
      </c>
      <c r="AD15" s="377">
        <v>499553.34701000003</v>
      </c>
      <c r="AE15" s="372">
        <v>135715.40951999999</v>
      </c>
      <c r="AF15" s="377">
        <v>0</v>
      </c>
      <c r="AG15" s="377">
        <v>201249.50899999999</v>
      </c>
      <c r="AH15" s="377">
        <v>326060.07</v>
      </c>
      <c r="AI15" s="372">
        <v>2257376.5194100002</v>
      </c>
      <c r="AJ15" s="377">
        <v>24725.77764</v>
      </c>
      <c r="AK15" s="372">
        <v>153399.67999999999</v>
      </c>
      <c r="AL15" s="372">
        <v>341156.43951</v>
      </c>
      <c r="AM15" s="377">
        <v>632287.15599999996</v>
      </c>
      <c r="AN15" s="377">
        <v>29740.781950000001</v>
      </c>
      <c r="AO15" s="377">
        <v>39802.133679999999</v>
      </c>
      <c r="AP15" s="372">
        <v>40941.49</v>
      </c>
      <c r="AQ15" s="372">
        <v>88875.18591</v>
      </c>
      <c r="AR15" s="372">
        <v>1855</v>
      </c>
      <c r="AS15" s="372">
        <v>36942.531320000002</v>
      </c>
      <c r="AT15" s="372">
        <v>37526.140160000003</v>
      </c>
      <c r="AU15" s="372">
        <v>5515.9639999999999</v>
      </c>
      <c r="AV15" s="372">
        <v>5735.31</v>
      </c>
      <c r="AW15" s="372">
        <v>7514.152</v>
      </c>
      <c r="AX15" s="372">
        <v>17221.5</v>
      </c>
      <c r="AY15" s="372">
        <v>27481.437999999998</v>
      </c>
      <c r="AZ15" s="372">
        <v>13052.58</v>
      </c>
      <c r="BA15" s="372">
        <v>4698.6621300000006</v>
      </c>
      <c r="BB15" s="372"/>
      <c r="BC15" s="372">
        <v>19.707999999999998</v>
      </c>
      <c r="BD15" s="372"/>
      <c r="BE15" s="372"/>
      <c r="BF15" s="372"/>
      <c r="BG15" s="372"/>
      <c r="BH15" s="372"/>
      <c r="BI15" s="372"/>
      <c r="BJ15" s="372"/>
    </row>
    <row r="16" spans="1:82">
      <c r="A16" s="226"/>
      <c r="B16" s="580" t="s">
        <v>517</v>
      </c>
      <c r="C16" s="452">
        <v>6230408.4838770004</v>
      </c>
      <c r="D16" s="377"/>
      <c r="E16" s="452">
        <v>1673627</v>
      </c>
      <c r="F16" s="377">
        <v>9068311.3775799982</v>
      </c>
      <c r="G16" s="377">
        <v>4231750.6394999996</v>
      </c>
      <c r="H16" s="452"/>
      <c r="I16" s="452">
        <v>1138036.3515000001</v>
      </c>
      <c r="J16" s="372">
        <v>52306</v>
      </c>
      <c r="K16" s="377">
        <v>115602.13609</v>
      </c>
      <c r="L16" s="377">
        <v>454518.32650000002</v>
      </c>
      <c r="M16" s="377">
        <v>474621.12599999999</v>
      </c>
      <c r="N16" s="372"/>
      <c r="O16" s="452">
        <v>170854.56</v>
      </c>
      <c r="P16" s="372">
        <v>321576</v>
      </c>
      <c r="Q16" s="372">
        <v>203311.38535</v>
      </c>
      <c r="R16" s="372">
        <v>139903.81999000002</v>
      </c>
      <c r="S16" s="372">
        <v>257511.08497</v>
      </c>
      <c r="T16" s="372">
        <v>661252.85109000001</v>
      </c>
      <c r="U16" s="377">
        <v>102724.36723999999</v>
      </c>
      <c r="V16" s="377">
        <v>74065.01307999999</v>
      </c>
      <c r="W16" s="377">
        <v>150911.13</v>
      </c>
      <c r="X16" s="377">
        <v>151910.41207000002</v>
      </c>
      <c r="Y16" s="377">
        <v>404171.98440000002</v>
      </c>
      <c r="Z16" s="377">
        <v>2385561.5499999998</v>
      </c>
      <c r="AA16" s="377">
        <v>163403.70759000001</v>
      </c>
      <c r="AB16" s="377">
        <v>594966.41899999999</v>
      </c>
      <c r="AC16" s="372">
        <v>251225.55027000007</v>
      </c>
      <c r="AD16" s="377">
        <v>499553.34701000003</v>
      </c>
      <c r="AE16" s="372">
        <v>135715.40951999999</v>
      </c>
      <c r="AF16" s="377"/>
      <c r="AG16" s="377">
        <v>201249.50899999999</v>
      </c>
      <c r="AH16" s="377">
        <v>326060.07</v>
      </c>
      <c r="AI16" s="372">
        <v>2257376.5194100002</v>
      </c>
      <c r="AJ16" s="377">
        <v>24725.77764</v>
      </c>
      <c r="AK16" s="372">
        <v>153399.67999999999</v>
      </c>
      <c r="AL16" s="372">
        <v>341156.43951</v>
      </c>
      <c r="AM16" s="377">
        <v>632287.15599999996</v>
      </c>
      <c r="AN16" s="377">
        <v>29740.781950000001</v>
      </c>
      <c r="AO16" s="377">
        <v>39802.133679999999</v>
      </c>
      <c r="AP16" s="372">
        <v>40941.49</v>
      </c>
      <c r="AQ16" s="372">
        <v>88875.18591</v>
      </c>
      <c r="AR16" s="372">
        <v>1855</v>
      </c>
      <c r="AS16" s="372">
        <v>36942.531320000002</v>
      </c>
      <c r="AT16" s="372">
        <v>37526.140160000003</v>
      </c>
      <c r="AU16" s="372">
        <v>5515.9639999999999</v>
      </c>
      <c r="AV16" s="372">
        <v>5735.31</v>
      </c>
      <c r="AW16" s="372">
        <v>7514.152</v>
      </c>
      <c r="AX16" s="372">
        <v>17221.5</v>
      </c>
      <c r="AY16" s="372">
        <v>27481.437999999998</v>
      </c>
      <c r="AZ16" s="372">
        <v>13052.58</v>
      </c>
      <c r="BA16" s="372">
        <v>4698.6621300000006</v>
      </c>
      <c r="BB16" s="372"/>
      <c r="BC16" s="372">
        <v>19.707999999999998</v>
      </c>
      <c r="BD16" s="372"/>
      <c r="BE16" s="372"/>
      <c r="BF16" s="372"/>
      <c r="BG16" s="372"/>
      <c r="BH16" s="372"/>
      <c r="BI16" s="372"/>
      <c r="BJ16" s="372"/>
    </row>
    <row r="17" spans="1:62">
      <c r="A17" s="226"/>
      <c r="B17" s="580" t="s">
        <v>518</v>
      </c>
      <c r="C17" s="452"/>
      <c r="D17" s="377"/>
      <c r="E17" s="452">
        <v>0</v>
      </c>
      <c r="F17" s="377"/>
      <c r="G17" s="377">
        <v>0</v>
      </c>
      <c r="H17" s="452"/>
      <c r="I17" s="452"/>
      <c r="J17" s="372"/>
      <c r="K17" s="377"/>
      <c r="L17" s="377"/>
      <c r="M17" s="377"/>
      <c r="N17" s="372"/>
      <c r="O17" s="452"/>
      <c r="P17" s="372"/>
      <c r="Q17" s="372"/>
      <c r="R17" s="372"/>
      <c r="S17" s="372"/>
      <c r="T17" s="372"/>
      <c r="U17" s="377"/>
      <c r="V17" s="377"/>
      <c r="W17" s="377"/>
      <c r="X17" s="377"/>
      <c r="Y17" s="377"/>
      <c r="Z17" s="377"/>
      <c r="AA17" s="377"/>
      <c r="AB17" s="377">
        <v>0</v>
      </c>
      <c r="AC17" s="372"/>
      <c r="AD17" s="377"/>
      <c r="AE17" s="372"/>
      <c r="AF17" s="377"/>
      <c r="AG17" s="377"/>
      <c r="AH17" s="377"/>
      <c r="AI17" s="372"/>
      <c r="AJ17" s="377"/>
      <c r="AK17" s="372"/>
      <c r="AL17" s="372"/>
      <c r="AM17" s="377"/>
      <c r="AN17" s="377"/>
      <c r="AO17" s="377"/>
      <c r="AP17" s="372"/>
      <c r="AQ17" s="372"/>
      <c r="AR17" s="372"/>
      <c r="AS17" s="372"/>
      <c r="AT17" s="372"/>
      <c r="AU17" s="372"/>
      <c r="AV17" s="372"/>
      <c r="AW17" s="372"/>
      <c r="AX17" s="372"/>
      <c r="AY17" s="372">
        <v>0</v>
      </c>
      <c r="AZ17" s="372"/>
      <c r="BA17" s="372"/>
      <c r="BB17" s="372"/>
      <c r="BC17" s="372">
        <v>0</v>
      </c>
      <c r="BD17" s="372"/>
      <c r="BE17" s="372"/>
      <c r="BF17" s="372"/>
      <c r="BG17" s="372"/>
      <c r="BH17" s="372"/>
      <c r="BI17" s="372"/>
      <c r="BJ17" s="372"/>
    </row>
    <row r="18" spans="1:62">
      <c r="A18" s="226">
        <v>1.6</v>
      </c>
      <c r="B18" s="580" t="s">
        <v>519</v>
      </c>
      <c r="C18" s="452">
        <v>250064.00335909089</v>
      </c>
      <c r="D18" s="377">
        <v>90069.36</v>
      </c>
      <c r="E18" s="452">
        <v>0</v>
      </c>
      <c r="F18" s="377">
        <v>0</v>
      </c>
      <c r="G18" s="377">
        <v>0</v>
      </c>
      <c r="H18" s="452">
        <v>6986.97</v>
      </c>
      <c r="I18" s="452"/>
      <c r="J18" s="372">
        <v>3450</v>
      </c>
      <c r="K18" s="377">
        <v>3656.2307890909096</v>
      </c>
      <c r="L18" s="377">
        <v>21469.623380000001</v>
      </c>
      <c r="M18" s="377">
        <v>12275.084481818178</v>
      </c>
      <c r="N18" s="372"/>
      <c r="O18" s="452">
        <v>14455.5861</v>
      </c>
      <c r="P18" s="372">
        <v>9556</v>
      </c>
      <c r="Q18" s="372"/>
      <c r="R18" s="372"/>
      <c r="S18" s="372">
        <v>8999.9999481818177</v>
      </c>
      <c r="T18" s="372">
        <v>1260.6579509091098</v>
      </c>
      <c r="U18" s="377">
        <v>2688.9901530000025</v>
      </c>
      <c r="V18" s="377"/>
      <c r="W18" s="377">
        <v>6154.35</v>
      </c>
      <c r="X18" s="377">
        <v>13627.39</v>
      </c>
      <c r="Y18" s="377">
        <v>19485.452309966928</v>
      </c>
      <c r="Z18" s="377">
        <v>0</v>
      </c>
      <c r="AA18" s="377">
        <v>4840.7064409090908</v>
      </c>
      <c r="AB18" s="377">
        <v>13464.14906</v>
      </c>
      <c r="AC18" s="372">
        <v>10165.494452727275</v>
      </c>
      <c r="AD18" s="377">
        <v>39783.130079999995</v>
      </c>
      <c r="AE18" s="372"/>
      <c r="AF18" s="377">
        <v>8438</v>
      </c>
      <c r="AG18" s="377">
        <v>801.38297</v>
      </c>
      <c r="AH18" s="377">
        <v>30904.87</v>
      </c>
      <c r="AI18" s="372"/>
      <c r="AJ18" s="377"/>
      <c r="AK18" s="372">
        <v>6346.54</v>
      </c>
      <c r="AL18" s="372">
        <v>10270.796366929731</v>
      </c>
      <c r="AM18" s="377">
        <v>29079.41185003988</v>
      </c>
      <c r="AN18" s="377"/>
      <c r="AO18" s="377"/>
      <c r="AP18" s="372"/>
      <c r="AQ18" s="372"/>
      <c r="AR18" s="372">
        <v>8</v>
      </c>
      <c r="AS18" s="372"/>
      <c r="AT18" s="372"/>
      <c r="AU18" s="372"/>
      <c r="AV18" s="372"/>
      <c r="AW18" s="372">
        <v>4.173</v>
      </c>
      <c r="AX18" s="372"/>
      <c r="AY18" s="372">
        <v>41.386000000000003</v>
      </c>
      <c r="AZ18" s="372"/>
      <c r="BA18" s="372"/>
      <c r="BB18" s="372"/>
      <c r="BC18" s="372">
        <v>15.555999999999999</v>
      </c>
      <c r="BD18" s="372"/>
      <c r="BE18" s="372"/>
      <c r="BF18" s="372"/>
      <c r="BG18" s="372"/>
      <c r="BH18" s="372"/>
      <c r="BI18" s="372"/>
      <c r="BJ18" s="372"/>
    </row>
    <row r="19" spans="1:62" ht="13.5" thickBot="1">
      <c r="A19" s="227">
        <v>1.7</v>
      </c>
      <c r="B19" s="581" t="s">
        <v>17</v>
      </c>
      <c r="C19" s="452">
        <v>592147.88366636366</v>
      </c>
      <c r="D19" s="377">
        <v>149042.25</v>
      </c>
      <c r="E19" s="452">
        <v>251340</v>
      </c>
      <c r="F19" s="377">
        <v>855085.4996528998</v>
      </c>
      <c r="G19" s="377">
        <v>721866.0770672725</v>
      </c>
      <c r="H19" s="452">
        <v>1371294.69</v>
      </c>
      <c r="I19" s="452">
        <v>453077.94348000002</v>
      </c>
      <c r="J19" s="372">
        <v>22387</v>
      </c>
      <c r="K19" s="377">
        <v>26965.375486363635</v>
      </c>
      <c r="L19" s="377">
        <v>89565.862309999997</v>
      </c>
      <c r="M19" s="377">
        <v>63896.33335027274</v>
      </c>
      <c r="N19" s="372">
        <v>24719.319168435686</v>
      </c>
      <c r="O19" s="452">
        <v>39140.167000000001</v>
      </c>
      <c r="P19" s="372">
        <v>71042</v>
      </c>
      <c r="Q19" s="372">
        <v>50537.597279999994</v>
      </c>
      <c r="R19" s="372">
        <v>13428.15669</v>
      </c>
      <c r="S19" s="372">
        <v>49646.298972727272</v>
      </c>
      <c r="T19" s="372">
        <v>72907.469693636376</v>
      </c>
      <c r="U19" s="377">
        <v>21937.565487563643</v>
      </c>
      <c r="V19" s="377">
        <v>46382.437147272729</v>
      </c>
      <c r="W19" s="377">
        <v>12939.31</v>
      </c>
      <c r="X19" s="377">
        <v>9902.2361500000006</v>
      </c>
      <c r="Y19" s="377">
        <v>87824.17022</v>
      </c>
      <c r="Z19" s="377">
        <v>345611.31765221077</v>
      </c>
      <c r="AA19" s="377">
        <v>35909.378263636361</v>
      </c>
      <c r="AB19" s="377">
        <v>81007.688680000007</v>
      </c>
      <c r="AC19" s="372">
        <v>29286.328340909095</v>
      </c>
      <c r="AD19" s="377">
        <v>129270.06340999997</v>
      </c>
      <c r="AE19" s="372">
        <v>16719.584900000002</v>
      </c>
      <c r="AF19" s="377">
        <v>14487</v>
      </c>
      <c r="AG19" s="377">
        <v>53969.900660000043</v>
      </c>
      <c r="AH19" s="377">
        <v>47304.18</v>
      </c>
      <c r="AI19" s="372">
        <v>2201826.2720781816</v>
      </c>
      <c r="AJ19" s="377">
        <v>8852.4179999999997</v>
      </c>
      <c r="AK19" s="372">
        <v>8460.49</v>
      </c>
      <c r="AL19" s="372">
        <v>77994.965978734166</v>
      </c>
      <c r="AM19" s="377">
        <v>243128.4277166799</v>
      </c>
      <c r="AN19" s="377">
        <v>10638.46</v>
      </c>
      <c r="AO19" s="377">
        <v>11211.28275</v>
      </c>
      <c r="AP19" s="372">
        <v>5278.7455000000009</v>
      </c>
      <c r="AQ19" s="372">
        <v>23595.445070000002</v>
      </c>
      <c r="AR19" s="372">
        <v>931</v>
      </c>
      <c r="AS19" s="372">
        <v>15552.392250000001</v>
      </c>
      <c r="AT19" s="372">
        <v>8479.3785199999984</v>
      </c>
      <c r="AU19" s="372">
        <v>1559.4705800000002</v>
      </c>
      <c r="AV19" s="372">
        <v>254.61</v>
      </c>
      <c r="AW19" s="372">
        <v>5210.0956200000001</v>
      </c>
      <c r="AX19" s="372">
        <v>586.97</v>
      </c>
      <c r="AY19" s="372">
        <v>2393.2150000000001</v>
      </c>
      <c r="AZ19" s="372">
        <v>1648.1</v>
      </c>
      <c r="BA19" s="372">
        <v>150.32546000000002</v>
      </c>
      <c r="BB19" s="372"/>
      <c r="BC19" s="372">
        <v>1998.0786099999998</v>
      </c>
      <c r="BD19" s="372"/>
      <c r="BE19" s="372"/>
      <c r="BF19" s="372"/>
      <c r="BG19" s="372"/>
      <c r="BH19" s="372"/>
      <c r="BI19" s="372"/>
      <c r="BJ19" s="372"/>
    </row>
    <row r="20" spans="1:62" s="237" customFormat="1" ht="15.75" thickBot="1">
      <c r="A20" s="228">
        <v>2</v>
      </c>
      <c r="B20" s="582" t="s">
        <v>520</v>
      </c>
      <c r="C20" s="449">
        <v>15734283.049203999</v>
      </c>
      <c r="D20" s="450">
        <v>7241266.879999999</v>
      </c>
      <c r="E20" s="449">
        <v>6094620</v>
      </c>
      <c r="F20" s="450">
        <v>15642552.45479</v>
      </c>
      <c r="G20" s="450">
        <v>10124865.156580001</v>
      </c>
      <c r="H20" s="449">
        <v>14941844.590000002</v>
      </c>
      <c r="I20" s="449">
        <v>3942402.4210100002</v>
      </c>
      <c r="J20" s="451">
        <v>249496</v>
      </c>
      <c r="K20" s="450">
        <v>493352.98659000004</v>
      </c>
      <c r="L20" s="450">
        <v>1259983.2135900001</v>
      </c>
      <c r="M20" s="450">
        <v>1432596.06125</v>
      </c>
      <c r="N20" s="451">
        <v>3784553.8221900002</v>
      </c>
      <c r="O20" s="449">
        <v>775495.94</v>
      </c>
      <c r="P20" s="451">
        <v>922314</v>
      </c>
      <c r="Q20" s="451">
        <v>1081405.2673999998</v>
      </c>
      <c r="R20" s="451">
        <v>661546.85383276618</v>
      </c>
      <c r="S20" s="451">
        <v>742361.31719000009</v>
      </c>
      <c r="T20" s="451">
        <v>2440579.5377600002</v>
      </c>
      <c r="U20" s="450">
        <v>433446.87972999999</v>
      </c>
      <c r="V20" s="450">
        <v>666195.0660600001</v>
      </c>
      <c r="W20" s="450">
        <v>821322.45</v>
      </c>
      <c r="X20" s="450">
        <v>1043910.0765</v>
      </c>
      <c r="Y20" s="450">
        <v>2215641.3988200002</v>
      </c>
      <c r="Z20" s="450">
        <v>6970331.9073843705</v>
      </c>
      <c r="AA20" s="450">
        <v>731387.57944</v>
      </c>
      <c r="AB20" s="450">
        <v>1384124.31693</v>
      </c>
      <c r="AC20" s="451">
        <v>772943.32650999981</v>
      </c>
      <c r="AD20" s="450">
        <v>2789320.26082</v>
      </c>
      <c r="AE20" s="451">
        <v>436605.52794102055</v>
      </c>
      <c r="AF20" s="450">
        <v>935616</v>
      </c>
      <c r="AG20" s="450">
        <v>662574.54587999999</v>
      </c>
      <c r="AH20" s="450">
        <v>1982538.3</v>
      </c>
      <c r="AI20" s="451">
        <v>9729506.1641499996</v>
      </c>
      <c r="AJ20" s="450">
        <v>222601.38099999999</v>
      </c>
      <c r="AK20" s="451">
        <v>690068.52</v>
      </c>
      <c r="AL20" s="451">
        <v>1580449.6524519501</v>
      </c>
      <c r="AM20" s="450">
        <v>2212760.1235749219</v>
      </c>
      <c r="AN20" s="450">
        <v>320701.11900000001</v>
      </c>
      <c r="AO20" s="450">
        <v>358267.65244999999</v>
      </c>
      <c r="AP20" s="451">
        <v>253724.16678999999</v>
      </c>
      <c r="AQ20" s="451">
        <v>438556.74021000002</v>
      </c>
      <c r="AR20" s="451">
        <v>28716</v>
      </c>
      <c r="AS20" s="451">
        <v>474205.58993000002</v>
      </c>
      <c r="AT20" s="451">
        <v>233587.64</v>
      </c>
      <c r="AU20" s="451">
        <v>45487.497559999996</v>
      </c>
      <c r="AV20" s="451">
        <v>53463.1</v>
      </c>
      <c r="AW20" s="451">
        <v>187294.02144000001</v>
      </c>
      <c r="AX20" s="451">
        <v>235966.9</v>
      </c>
      <c r="AY20" s="451">
        <v>201418.27111</v>
      </c>
      <c r="AZ20" s="451">
        <v>108858.94</v>
      </c>
      <c r="BA20" s="451">
        <v>90915.34921</v>
      </c>
      <c r="BB20" s="451"/>
      <c r="BC20" s="451">
        <v>114185.40556</v>
      </c>
      <c r="BD20" s="451"/>
      <c r="BE20" s="451"/>
      <c r="BF20" s="451"/>
      <c r="BG20" s="451"/>
      <c r="BH20" s="451"/>
      <c r="BI20" s="451"/>
      <c r="BJ20" s="451"/>
    </row>
    <row r="21" spans="1:62">
      <c r="A21" s="225">
        <v>2.1</v>
      </c>
      <c r="B21" s="579" t="s">
        <v>521</v>
      </c>
      <c r="C21" s="452">
        <v>241097.842084</v>
      </c>
      <c r="D21" s="377">
        <v>76379.64</v>
      </c>
      <c r="E21" s="452">
        <v>412960</v>
      </c>
      <c r="F21" s="377">
        <v>2800458.9163099998</v>
      </c>
      <c r="G21" s="377">
        <v>90681.538789999991</v>
      </c>
      <c r="H21" s="452">
        <v>318811.31</v>
      </c>
      <c r="I21" s="452">
        <v>576516.36274000001</v>
      </c>
      <c r="J21" s="372">
        <v>4247</v>
      </c>
      <c r="K21" s="377">
        <v>6913.1225900000009</v>
      </c>
      <c r="L21" s="377">
        <v>107675.40302</v>
      </c>
      <c r="M21" s="377">
        <v>92462.497329999998</v>
      </c>
      <c r="N21" s="372">
        <v>354047.35263000004</v>
      </c>
      <c r="O21" s="452">
        <v>123465.7</v>
      </c>
      <c r="P21" s="372">
        <v>121613</v>
      </c>
      <c r="Q21" s="372">
        <v>206036.05179999999</v>
      </c>
      <c r="R21" s="372">
        <v>68535.407419999989</v>
      </c>
      <c r="S21" s="372">
        <v>3163.0675300000003</v>
      </c>
      <c r="T21" s="372">
        <v>23801.89501</v>
      </c>
      <c r="U21" s="377">
        <v>20049.656459999998</v>
      </c>
      <c r="V21" s="377">
        <v>66506.847899999993</v>
      </c>
      <c r="W21" s="377">
        <v>54550.62</v>
      </c>
      <c r="X21" s="377">
        <v>121462.41402</v>
      </c>
      <c r="Y21" s="377">
        <v>330370.98428999999</v>
      </c>
      <c r="Z21" s="377">
        <v>251860.29701000001</v>
      </c>
      <c r="AA21" s="377">
        <v>107679.26857</v>
      </c>
      <c r="AB21" s="377">
        <v>40035.900850000005</v>
      </c>
      <c r="AC21" s="372">
        <v>4448.79054</v>
      </c>
      <c r="AD21" s="377">
        <v>910.17200000000003</v>
      </c>
      <c r="AE21" s="372">
        <v>37901.057509999999</v>
      </c>
      <c r="AF21" s="377">
        <v>24710</v>
      </c>
      <c r="AG21" s="377">
        <v>67152.672219999993</v>
      </c>
      <c r="AH21" s="377">
        <v>17244.439999999999</v>
      </c>
      <c r="AI21" s="372">
        <v>555385.47103999997</v>
      </c>
      <c r="AJ21" s="377">
        <v>33555.29</v>
      </c>
      <c r="AK21" s="372">
        <v>96868.01</v>
      </c>
      <c r="AL21" s="372">
        <v>8971.8192200000012</v>
      </c>
      <c r="AM21" s="377">
        <v>32580.335450000006</v>
      </c>
      <c r="AN21" s="377">
        <v>5882.64</v>
      </c>
      <c r="AO21" s="377">
        <v>56900.906500000005</v>
      </c>
      <c r="AP21" s="372">
        <v>555.63199999999995</v>
      </c>
      <c r="AQ21" s="372">
        <v>40695.020899999996</v>
      </c>
      <c r="AR21" s="372">
        <v>457</v>
      </c>
      <c r="AS21" s="372">
        <v>2633.25668</v>
      </c>
      <c r="AT21" s="372">
        <v>1500.94</v>
      </c>
      <c r="AU21" s="372">
        <v>576.50279</v>
      </c>
      <c r="AV21" s="372">
        <v>10686.84</v>
      </c>
      <c r="AW21" s="372">
        <v>1342.8311300000046</v>
      </c>
      <c r="AX21" s="372">
        <v>31005.94</v>
      </c>
      <c r="AY21" s="372">
        <v>110.76367999999999</v>
      </c>
      <c r="AZ21" s="372">
        <v>34092.269999999997</v>
      </c>
      <c r="BA21" s="372">
        <v>1023.91227</v>
      </c>
      <c r="BB21" s="372"/>
      <c r="BC21" s="372">
        <v>100</v>
      </c>
      <c r="BD21" s="372"/>
      <c r="BE21" s="372"/>
      <c r="BF21" s="372"/>
      <c r="BG21" s="372"/>
      <c r="BH21" s="372"/>
      <c r="BI21" s="372"/>
      <c r="BJ21" s="372"/>
    </row>
    <row r="22" spans="1:62">
      <c r="A22" s="226">
        <v>2.2000000000000002</v>
      </c>
      <c r="B22" s="580" t="s">
        <v>522</v>
      </c>
      <c r="C22" s="452">
        <v>1455830.94588</v>
      </c>
      <c r="D22" s="377">
        <v>272358.03999999998</v>
      </c>
      <c r="E22" s="452">
        <v>0</v>
      </c>
      <c r="F22" s="377"/>
      <c r="G22" s="377">
        <v>1202200.6055400001</v>
      </c>
      <c r="H22" s="452">
        <v>339855.87</v>
      </c>
      <c r="I22" s="452"/>
      <c r="J22" s="372">
        <v>40767</v>
      </c>
      <c r="K22" s="377">
        <v>14977.608750000001</v>
      </c>
      <c r="L22" s="377">
        <v>7300.0408500000003</v>
      </c>
      <c r="M22" s="377"/>
      <c r="N22" s="372">
        <v>0</v>
      </c>
      <c r="O22" s="452"/>
      <c r="P22" s="372">
        <v>0</v>
      </c>
      <c r="Q22" s="372"/>
      <c r="R22" s="372"/>
      <c r="S22" s="372">
        <v>54362.675390000004</v>
      </c>
      <c r="T22" s="372">
        <v>45027.98199</v>
      </c>
      <c r="U22" s="377"/>
      <c r="V22" s="377"/>
      <c r="W22" s="377">
        <v>102989.33</v>
      </c>
      <c r="X22" s="377"/>
      <c r="Y22" s="377"/>
      <c r="Z22" s="377">
        <v>424615.95622000145</v>
      </c>
      <c r="AA22" s="377"/>
      <c r="AB22" s="377">
        <v>103427.03350000001</v>
      </c>
      <c r="AC22" s="372">
        <v>34246.922319999998</v>
      </c>
      <c r="AD22" s="377">
        <v>253612.00774000003</v>
      </c>
      <c r="AE22" s="372"/>
      <c r="AF22" s="377"/>
      <c r="AG22" s="377"/>
      <c r="AH22" s="377">
        <v>290921.3</v>
      </c>
      <c r="AI22" s="372"/>
      <c r="AJ22" s="377"/>
      <c r="AK22" s="372"/>
      <c r="AL22" s="372">
        <v>31761.593089999998</v>
      </c>
      <c r="AM22" s="377">
        <v>24474.176049999995</v>
      </c>
      <c r="AN22" s="377">
        <v>38745.74</v>
      </c>
      <c r="AO22" s="377"/>
      <c r="AP22" s="372">
        <v>31572.999000000003</v>
      </c>
      <c r="AQ22" s="372"/>
      <c r="AR22" s="372">
        <v>270</v>
      </c>
      <c r="AS22" s="372">
        <v>33652.720999999998</v>
      </c>
      <c r="AT22" s="372">
        <v>12629.73</v>
      </c>
      <c r="AU22" s="372"/>
      <c r="AV22" s="372"/>
      <c r="AW22" s="372">
        <v>32670.721899999997</v>
      </c>
      <c r="AX22" s="372">
        <v>39085.35</v>
      </c>
      <c r="AY22" s="372">
        <v>44555.911549999997</v>
      </c>
      <c r="AZ22" s="372"/>
      <c r="BA22" s="372">
        <v>31517.393960000001</v>
      </c>
      <c r="BB22" s="372"/>
      <c r="BC22" s="372">
        <v>61636.68475</v>
      </c>
      <c r="BD22" s="372"/>
      <c r="BE22" s="372"/>
      <c r="BF22" s="372"/>
      <c r="BG22" s="372"/>
      <c r="BH22" s="372"/>
      <c r="BI22" s="372"/>
      <c r="BJ22" s="372"/>
    </row>
    <row r="23" spans="1:62">
      <c r="A23" s="226">
        <v>2.2999999999999998</v>
      </c>
      <c r="B23" s="580" t="s">
        <v>523</v>
      </c>
      <c r="C23" s="452">
        <v>582913.84</v>
      </c>
      <c r="D23" s="377">
        <v>993414.45</v>
      </c>
      <c r="E23" s="452">
        <v>2010</v>
      </c>
      <c r="F23" s="377">
        <v>8200</v>
      </c>
      <c r="G23" s="377">
        <v>298706.01434999984</v>
      </c>
      <c r="H23" s="452">
        <v>178171.2</v>
      </c>
      <c r="I23" s="452">
        <v>12319.6</v>
      </c>
      <c r="J23" s="372">
        <v>10</v>
      </c>
      <c r="K23" s="377"/>
      <c r="L23" s="377">
        <v>1000</v>
      </c>
      <c r="M23" s="377">
        <v>1010</v>
      </c>
      <c r="N23" s="372">
        <v>2000</v>
      </c>
      <c r="O23" s="452">
        <v>500</v>
      </c>
      <c r="P23" s="372"/>
      <c r="Q23" s="372">
        <v>1000</v>
      </c>
      <c r="R23" s="372"/>
      <c r="S23" s="372">
        <v>1000</v>
      </c>
      <c r="T23" s="372">
        <v>82868.899999999994</v>
      </c>
      <c r="U23" s="377">
        <v>60457.47</v>
      </c>
      <c r="V23" s="377">
        <v>92000</v>
      </c>
      <c r="W23" s="377">
        <v>1000</v>
      </c>
      <c r="X23" s="377">
        <v>8960.08</v>
      </c>
      <c r="Y23" s="377">
        <v>2000</v>
      </c>
      <c r="Z23" s="377">
        <v>2000</v>
      </c>
      <c r="AA23" s="377">
        <v>117120.625</v>
      </c>
      <c r="AB23" s="377">
        <v>0</v>
      </c>
      <c r="AC23" s="372">
        <v>71000</v>
      </c>
      <c r="AD23" s="377">
        <v>2000</v>
      </c>
      <c r="AE23" s="372">
        <v>500</v>
      </c>
      <c r="AF23" s="377">
        <v>2000</v>
      </c>
      <c r="AG23" s="377">
        <v>1000</v>
      </c>
      <c r="AH23" s="377">
        <v>2000</v>
      </c>
      <c r="AI23" s="372">
        <v>8579</v>
      </c>
      <c r="AJ23" s="377"/>
      <c r="AK23" s="372">
        <v>1000</v>
      </c>
      <c r="AL23" s="372">
        <v>110000</v>
      </c>
      <c r="AM23" s="377">
        <v>2000</v>
      </c>
      <c r="AN23" s="377">
        <v>1000</v>
      </c>
      <c r="AO23" s="377"/>
      <c r="AP23" s="372">
        <v>1000</v>
      </c>
      <c r="AQ23" s="372"/>
      <c r="AR23" s="372"/>
      <c r="AS23" s="372">
        <v>20000</v>
      </c>
      <c r="AT23" s="372">
        <v>1000</v>
      </c>
      <c r="AU23" s="372"/>
      <c r="AV23" s="372"/>
      <c r="AW23" s="372">
        <v>0</v>
      </c>
      <c r="AX23" s="372">
        <v>0</v>
      </c>
      <c r="AY23" s="372">
        <v>0</v>
      </c>
      <c r="AZ23" s="372"/>
      <c r="BA23" s="372"/>
      <c r="BB23" s="372"/>
      <c r="BC23" s="372">
        <v>50400</v>
      </c>
      <c r="BD23" s="372"/>
      <c r="BE23" s="372"/>
      <c r="BF23" s="372"/>
      <c r="BG23" s="372"/>
      <c r="BH23" s="372"/>
      <c r="BI23" s="372"/>
      <c r="BJ23" s="372"/>
    </row>
    <row r="24" spans="1:62">
      <c r="A24" s="226">
        <v>2.4</v>
      </c>
      <c r="B24" s="580" t="s">
        <v>524</v>
      </c>
      <c r="C24" s="449">
        <v>12328428.49237</v>
      </c>
      <c r="D24" s="377">
        <v>5757397.7599999998</v>
      </c>
      <c r="E24" s="449">
        <v>5447846</v>
      </c>
      <c r="F24" s="377">
        <v>12514202.016000001</v>
      </c>
      <c r="G24" s="377">
        <v>8053618.9705300005</v>
      </c>
      <c r="H24" s="449">
        <v>13994934.73</v>
      </c>
      <c r="I24" s="449">
        <v>3095240.1150000002</v>
      </c>
      <c r="J24" s="372">
        <v>188279</v>
      </c>
      <c r="K24" s="377">
        <v>443800.71600000001</v>
      </c>
      <c r="L24" s="377">
        <v>1087910.804</v>
      </c>
      <c r="M24" s="377">
        <v>1285153.3640000001</v>
      </c>
      <c r="N24" s="372">
        <v>3404927.5210000002</v>
      </c>
      <c r="O24" s="449">
        <v>624026.75</v>
      </c>
      <c r="P24" s="372">
        <v>769036</v>
      </c>
      <c r="Q24" s="372">
        <v>825687.89300999988</v>
      </c>
      <c r="R24" s="372">
        <v>572037.88636999996</v>
      </c>
      <c r="S24" s="372">
        <v>658675.04940000002</v>
      </c>
      <c r="T24" s="372">
        <v>2187972.6037300001</v>
      </c>
      <c r="U24" s="377">
        <v>335564.033</v>
      </c>
      <c r="V24" s="377">
        <v>471936.62248000002</v>
      </c>
      <c r="W24" s="377">
        <v>617791.23</v>
      </c>
      <c r="X24" s="377">
        <v>878697.63506999996</v>
      </c>
      <c r="Y24" s="377">
        <v>1826765.236</v>
      </c>
      <c r="Z24" s="377">
        <v>6152040.0549300006</v>
      </c>
      <c r="AA24" s="377">
        <v>457045.29573000001</v>
      </c>
      <c r="AB24" s="377">
        <v>1210292.0249999999</v>
      </c>
      <c r="AC24" s="372">
        <v>632590.21884999995</v>
      </c>
      <c r="AD24" s="377">
        <v>2403296.5271399999</v>
      </c>
      <c r="AE24" s="372">
        <v>379283.63731999992</v>
      </c>
      <c r="AF24" s="377">
        <v>890140</v>
      </c>
      <c r="AG24" s="377">
        <v>543370.53700000001</v>
      </c>
      <c r="AH24" s="377">
        <v>1624651.17</v>
      </c>
      <c r="AI24" s="372">
        <v>7721787.3818999995</v>
      </c>
      <c r="AJ24" s="377">
        <v>180400.989</v>
      </c>
      <c r="AK24" s="372">
        <v>577858.88</v>
      </c>
      <c r="AL24" s="372">
        <v>1393367.3272899999</v>
      </c>
      <c r="AM24" s="377">
        <v>2022110.3393199998</v>
      </c>
      <c r="AN24" s="377">
        <v>265698.94699999999</v>
      </c>
      <c r="AO24" s="377">
        <v>290615.62367</v>
      </c>
      <c r="AP24" s="372">
        <v>216878.35399999999</v>
      </c>
      <c r="AQ24" s="372">
        <v>385382.08100000001</v>
      </c>
      <c r="AR24" s="372">
        <v>26489</v>
      </c>
      <c r="AS24" s="372">
        <v>391374.66899999999</v>
      </c>
      <c r="AT24" s="372">
        <v>210794.68</v>
      </c>
      <c r="AU24" s="372">
        <v>42195.553999999996</v>
      </c>
      <c r="AV24" s="372">
        <v>40323.599999999999</v>
      </c>
      <c r="AW24" s="372">
        <v>146752.97200000001</v>
      </c>
      <c r="AX24" s="372">
        <v>154977.64000000001</v>
      </c>
      <c r="AY24" s="372">
        <v>152315.50682000001</v>
      </c>
      <c r="AZ24" s="372">
        <v>70972.899999999994</v>
      </c>
      <c r="BA24" s="372">
        <v>51629.790959999998</v>
      </c>
      <c r="BB24" s="372"/>
      <c r="BC24" s="372">
        <v>20</v>
      </c>
      <c r="BD24" s="372"/>
      <c r="BE24" s="372"/>
      <c r="BF24" s="372"/>
      <c r="BG24" s="372"/>
      <c r="BH24" s="372"/>
      <c r="BI24" s="372"/>
      <c r="BJ24" s="372"/>
    </row>
    <row r="25" spans="1:62">
      <c r="A25" s="226">
        <v>0</v>
      </c>
      <c r="B25" s="580" t="s">
        <v>525</v>
      </c>
      <c r="C25" s="449">
        <v>0</v>
      </c>
      <c r="D25" s="377">
        <v>0</v>
      </c>
      <c r="E25" s="449">
        <v>0</v>
      </c>
      <c r="F25" s="377">
        <v>0</v>
      </c>
      <c r="G25" s="377">
        <v>0</v>
      </c>
      <c r="H25" s="449">
        <v>0</v>
      </c>
      <c r="I25" s="449">
        <v>0</v>
      </c>
      <c r="J25" s="372">
        <v>0</v>
      </c>
      <c r="K25" s="377">
        <v>0</v>
      </c>
      <c r="L25" s="377">
        <v>0</v>
      </c>
      <c r="M25" s="377">
        <v>0</v>
      </c>
      <c r="N25" s="372">
        <v>0</v>
      </c>
      <c r="O25" s="449">
        <v>0</v>
      </c>
      <c r="P25" s="372">
        <v>0</v>
      </c>
      <c r="Q25" s="372">
        <v>0</v>
      </c>
      <c r="R25" s="372">
        <v>0</v>
      </c>
      <c r="S25" s="372">
        <v>0</v>
      </c>
      <c r="T25" s="372">
        <v>0</v>
      </c>
      <c r="U25" s="377">
        <v>0</v>
      </c>
      <c r="V25" s="377">
        <v>0</v>
      </c>
      <c r="W25" s="377">
        <v>0</v>
      </c>
      <c r="X25" s="377">
        <v>0</v>
      </c>
      <c r="Y25" s="377">
        <v>0</v>
      </c>
      <c r="Z25" s="377">
        <v>0</v>
      </c>
      <c r="AA25" s="377">
        <v>0</v>
      </c>
      <c r="AB25" s="377">
        <v>0</v>
      </c>
      <c r="AC25" s="372">
        <v>0</v>
      </c>
      <c r="AD25" s="377">
        <v>0</v>
      </c>
      <c r="AE25" s="372">
        <v>0</v>
      </c>
      <c r="AF25" s="377">
        <v>0</v>
      </c>
      <c r="AG25" s="377">
        <v>0</v>
      </c>
      <c r="AH25" s="377">
        <v>0</v>
      </c>
      <c r="AI25" s="372">
        <v>0</v>
      </c>
      <c r="AJ25" s="377">
        <v>0</v>
      </c>
      <c r="AK25" s="372">
        <v>0</v>
      </c>
      <c r="AL25" s="372">
        <v>0</v>
      </c>
      <c r="AM25" s="377">
        <v>0</v>
      </c>
      <c r="AN25" s="377">
        <v>0</v>
      </c>
      <c r="AO25" s="377">
        <v>0</v>
      </c>
      <c r="AP25" s="372">
        <v>0</v>
      </c>
      <c r="AQ25" s="372">
        <v>0</v>
      </c>
      <c r="AR25" s="372">
        <v>0</v>
      </c>
      <c r="AS25" s="372">
        <v>0</v>
      </c>
      <c r="AT25" s="372">
        <v>0</v>
      </c>
      <c r="AU25" s="372">
        <v>0</v>
      </c>
      <c r="AV25" s="372">
        <v>0</v>
      </c>
      <c r="AW25" s="372">
        <v>0</v>
      </c>
      <c r="AX25" s="372">
        <v>0</v>
      </c>
      <c r="AY25" s="372">
        <v>0</v>
      </c>
      <c r="AZ25" s="372">
        <v>0</v>
      </c>
      <c r="BA25" s="372">
        <v>0</v>
      </c>
      <c r="BB25" s="372"/>
      <c r="BC25" s="372">
        <v>0</v>
      </c>
      <c r="BD25" s="372"/>
      <c r="BE25" s="372"/>
      <c r="BF25" s="372"/>
      <c r="BG25" s="372"/>
      <c r="BH25" s="372"/>
      <c r="BI25" s="372"/>
      <c r="BJ25" s="372"/>
    </row>
    <row r="26" spans="1:62">
      <c r="A26" s="226">
        <v>0</v>
      </c>
      <c r="B26" s="583" t="s">
        <v>526</v>
      </c>
      <c r="C26" s="452">
        <v>0</v>
      </c>
      <c r="D26" s="377"/>
      <c r="E26" s="452">
        <v>0</v>
      </c>
      <c r="F26" s="377"/>
      <c r="G26" s="377"/>
      <c r="H26" s="452"/>
      <c r="I26" s="452"/>
      <c r="J26" s="372"/>
      <c r="K26" s="377"/>
      <c r="L26" s="377"/>
      <c r="M26" s="377"/>
      <c r="N26" s="372"/>
      <c r="O26" s="452"/>
      <c r="P26" s="372"/>
      <c r="Q26" s="372"/>
      <c r="R26" s="372"/>
      <c r="S26" s="372"/>
      <c r="T26" s="372"/>
      <c r="U26" s="377"/>
      <c r="V26" s="377"/>
      <c r="W26" s="377"/>
      <c r="X26" s="377"/>
      <c r="Y26" s="377"/>
      <c r="Z26" s="377"/>
      <c r="AA26" s="377"/>
      <c r="AB26" s="377">
        <v>0</v>
      </c>
      <c r="AC26" s="372"/>
      <c r="AD26" s="377"/>
      <c r="AE26" s="372"/>
      <c r="AF26" s="377"/>
      <c r="AG26" s="377"/>
      <c r="AH26" s="377"/>
      <c r="AI26" s="372"/>
      <c r="AJ26" s="377"/>
      <c r="AK26" s="372"/>
      <c r="AL26" s="372"/>
      <c r="AM26" s="377"/>
      <c r="AN26" s="377"/>
      <c r="AO26" s="377"/>
      <c r="AP26" s="372"/>
      <c r="AQ26" s="372"/>
      <c r="AR26" s="372"/>
      <c r="AS26" s="372"/>
      <c r="AT26" s="372"/>
      <c r="AU26" s="372"/>
      <c r="AV26" s="372"/>
      <c r="AW26" s="372"/>
      <c r="AX26" s="372"/>
      <c r="AY26" s="372">
        <v>0</v>
      </c>
      <c r="AZ26" s="372"/>
      <c r="BA26" s="372"/>
      <c r="BB26" s="372"/>
      <c r="BC26" s="372">
        <v>0</v>
      </c>
      <c r="BD26" s="372"/>
      <c r="BE26" s="372"/>
      <c r="BF26" s="372"/>
      <c r="BG26" s="372"/>
      <c r="BH26" s="372"/>
      <c r="BI26" s="372"/>
      <c r="BJ26" s="372"/>
    </row>
    <row r="27" spans="1:62">
      <c r="A27" s="226">
        <v>0</v>
      </c>
      <c r="B27" s="583" t="s">
        <v>527</v>
      </c>
      <c r="C27" s="452">
        <v>0</v>
      </c>
      <c r="D27" s="377"/>
      <c r="E27" s="452">
        <v>0</v>
      </c>
      <c r="F27" s="377"/>
      <c r="G27" s="377"/>
      <c r="H27" s="452"/>
      <c r="I27" s="452"/>
      <c r="J27" s="372"/>
      <c r="K27" s="377"/>
      <c r="L27" s="377"/>
      <c r="M27" s="377"/>
      <c r="N27" s="372"/>
      <c r="O27" s="452"/>
      <c r="P27" s="372"/>
      <c r="Q27" s="372"/>
      <c r="R27" s="372"/>
      <c r="S27" s="372"/>
      <c r="T27" s="372"/>
      <c r="U27" s="377"/>
      <c r="V27" s="377"/>
      <c r="W27" s="377"/>
      <c r="X27" s="377"/>
      <c r="Y27" s="377"/>
      <c r="Z27" s="377"/>
      <c r="AA27" s="377"/>
      <c r="AB27" s="377">
        <v>0</v>
      </c>
      <c r="AC27" s="372"/>
      <c r="AD27" s="377"/>
      <c r="AE27" s="372"/>
      <c r="AF27" s="377"/>
      <c r="AG27" s="377"/>
      <c r="AH27" s="377"/>
      <c r="AI27" s="372"/>
      <c r="AJ27" s="377"/>
      <c r="AK27" s="372"/>
      <c r="AL27" s="372"/>
      <c r="AM27" s="377"/>
      <c r="AN27" s="377"/>
      <c r="AO27" s="377"/>
      <c r="AP27" s="372"/>
      <c r="AQ27" s="372"/>
      <c r="AR27" s="372"/>
      <c r="AS27" s="372"/>
      <c r="AT27" s="372"/>
      <c r="AU27" s="372"/>
      <c r="AV27" s="372"/>
      <c r="AW27" s="372"/>
      <c r="AX27" s="372">
        <v>0</v>
      </c>
      <c r="AY27" s="372">
        <v>0</v>
      </c>
      <c r="AZ27" s="372"/>
      <c r="BA27" s="372"/>
      <c r="BB27" s="372"/>
      <c r="BC27" s="372">
        <v>0</v>
      </c>
      <c r="BD27" s="372"/>
      <c r="BE27" s="372"/>
      <c r="BF27" s="372"/>
      <c r="BG27" s="372"/>
      <c r="BH27" s="372"/>
      <c r="BI27" s="372"/>
      <c r="BJ27" s="372"/>
    </row>
    <row r="28" spans="1:62">
      <c r="A28" s="226">
        <v>0</v>
      </c>
      <c r="B28" s="583" t="s">
        <v>528</v>
      </c>
      <c r="C28" s="452">
        <v>0</v>
      </c>
      <c r="D28" s="377"/>
      <c r="E28" s="452">
        <v>0</v>
      </c>
      <c r="F28" s="377"/>
      <c r="G28" s="377"/>
      <c r="H28" s="452"/>
      <c r="I28" s="452"/>
      <c r="J28" s="372"/>
      <c r="K28" s="377"/>
      <c r="L28" s="377"/>
      <c r="M28" s="377"/>
      <c r="N28" s="372"/>
      <c r="O28" s="452"/>
      <c r="P28" s="372"/>
      <c r="Q28" s="372"/>
      <c r="R28" s="372"/>
      <c r="S28" s="372"/>
      <c r="T28" s="372"/>
      <c r="U28" s="377"/>
      <c r="V28" s="377"/>
      <c r="W28" s="377"/>
      <c r="X28" s="377"/>
      <c r="Y28" s="377"/>
      <c r="Z28" s="377"/>
      <c r="AA28" s="377"/>
      <c r="AB28" s="377">
        <v>0</v>
      </c>
      <c r="AC28" s="372"/>
      <c r="AD28" s="377"/>
      <c r="AE28" s="372"/>
      <c r="AF28" s="377"/>
      <c r="AG28" s="377"/>
      <c r="AH28" s="377"/>
      <c r="AI28" s="372"/>
      <c r="AJ28" s="377"/>
      <c r="AK28" s="372"/>
      <c r="AL28" s="372"/>
      <c r="AM28" s="377"/>
      <c r="AN28" s="377"/>
      <c r="AO28" s="377"/>
      <c r="AP28" s="372"/>
      <c r="AQ28" s="372"/>
      <c r="AR28" s="372"/>
      <c r="AS28" s="372"/>
      <c r="AT28" s="372"/>
      <c r="AU28" s="372"/>
      <c r="AV28" s="372"/>
      <c r="AW28" s="372"/>
      <c r="AX28" s="372">
        <v>0</v>
      </c>
      <c r="AY28" s="372">
        <v>0</v>
      </c>
      <c r="AZ28" s="372"/>
      <c r="BA28" s="372"/>
      <c r="BB28" s="372"/>
      <c r="BC28" s="372">
        <v>0</v>
      </c>
      <c r="BD28" s="372"/>
      <c r="BE28" s="372"/>
      <c r="BF28" s="372"/>
      <c r="BG28" s="372"/>
      <c r="BH28" s="372"/>
      <c r="BI28" s="372"/>
      <c r="BJ28" s="372"/>
    </row>
    <row r="29" spans="1:62">
      <c r="A29" s="226">
        <v>0</v>
      </c>
      <c r="B29" s="583" t="s">
        <v>529</v>
      </c>
      <c r="C29" s="452">
        <v>0</v>
      </c>
      <c r="D29" s="377"/>
      <c r="E29" s="452">
        <v>0</v>
      </c>
      <c r="F29" s="377"/>
      <c r="G29" s="377"/>
      <c r="H29" s="452"/>
      <c r="I29" s="452"/>
      <c r="J29" s="372"/>
      <c r="K29" s="377"/>
      <c r="L29" s="377"/>
      <c r="M29" s="377"/>
      <c r="N29" s="372"/>
      <c r="O29" s="452"/>
      <c r="P29" s="372"/>
      <c r="Q29" s="372"/>
      <c r="R29" s="372"/>
      <c r="S29" s="372"/>
      <c r="T29" s="372"/>
      <c r="U29" s="377"/>
      <c r="V29" s="377"/>
      <c r="W29" s="377"/>
      <c r="X29" s="377"/>
      <c r="Y29" s="377"/>
      <c r="Z29" s="377"/>
      <c r="AA29" s="377"/>
      <c r="AB29" s="377">
        <v>0</v>
      </c>
      <c r="AC29" s="372"/>
      <c r="AD29" s="377"/>
      <c r="AE29" s="372"/>
      <c r="AF29" s="377"/>
      <c r="AG29" s="377"/>
      <c r="AH29" s="377"/>
      <c r="AI29" s="372"/>
      <c r="AJ29" s="377"/>
      <c r="AK29" s="372"/>
      <c r="AL29" s="372"/>
      <c r="AM29" s="377"/>
      <c r="AN29" s="377"/>
      <c r="AO29" s="377"/>
      <c r="AP29" s="372"/>
      <c r="AQ29" s="372"/>
      <c r="AR29" s="372"/>
      <c r="AS29" s="372"/>
      <c r="AT29" s="372"/>
      <c r="AU29" s="372"/>
      <c r="AV29" s="372"/>
      <c r="AW29" s="372"/>
      <c r="AX29" s="372">
        <v>0</v>
      </c>
      <c r="AY29" s="372">
        <v>0</v>
      </c>
      <c r="AZ29" s="372"/>
      <c r="BA29" s="372"/>
      <c r="BB29" s="372"/>
      <c r="BC29" s="372">
        <v>0</v>
      </c>
      <c r="BD29" s="372"/>
      <c r="BE29" s="372"/>
      <c r="BF29" s="372"/>
      <c r="BG29" s="372"/>
      <c r="BH29" s="372"/>
      <c r="BI29" s="372"/>
      <c r="BJ29" s="372"/>
    </row>
    <row r="30" spans="1:62">
      <c r="A30" s="226">
        <v>0</v>
      </c>
      <c r="B30" s="580" t="s">
        <v>530</v>
      </c>
      <c r="C30" s="452">
        <v>0</v>
      </c>
      <c r="D30" s="377"/>
      <c r="E30" s="452">
        <v>0</v>
      </c>
      <c r="F30" s="377"/>
      <c r="G30" s="377"/>
      <c r="H30" s="452"/>
      <c r="I30" s="452"/>
      <c r="J30" s="372"/>
      <c r="K30" s="377"/>
      <c r="L30" s="377"/>
      <c r="M30" s="377"/>
      <c r="N30" s="372"/>
      <c r="O30" s="452"/>
      <c r="P30" s="372"/>
      <c r="Q30" s="372"/>
      <c r="R30" s="372"/>
      <c r="S30" s="372"/>
      <c r="T30" s="372"/>
      <c r="U30" s="377"/>
      <c r="V30" s="377"/>
      <c r="W30" s="377"/>
      <c r="X30" s="377"/>
      <c r="Y30" s="377"/>
      <c r="Z30" s="377"/>
      <c r="AA30" s="377"/>
      <c r="AB30" s="377">
        <v>0</v>
      </c>
      <c r="AC30" s="372"/>
      <c r="AD30" s="377"/>
      <c r="AE30" s="372"/>
      <c r="AF30" s="377"/>
      <c r="AG30" s="377"/>
      <c r="AH30" s="377"/>
      <c r="AI30" s="372"/>
      <c r="AJ30" s="377"/>
      <c r="AK30" s="372"/>
      <c r="AL30" s="372"/>
      <c r="AM30" s="377"/>
      <c r="AN30" s="377"/>
      <c r="AO30" s="377"/>
      <c r="AP30" s="372"/>
      <c r="AQ30" s="372"/>
      <c r="AR30" s="372"/>
      <c r="AS30" s="372"/>
      <c r="AT30" s="372"/>
      <c r="AU30" s="372"/>
      <c r="AV30" s="372"/>
      <c r="AW30" s="372"/>
      <c r="AX30" s="372">
        <v>0</v>
      </c>
      <c r="AY30" s="372">
        <v>0</v>
      </c>
      <c r="AZ30" s="372"/>
      <c r="BA30" s="372"/>
      <c r="BB30" s="372"/>
      <c r="BC30" s="372">
        <v>0</v>
      </c>
      <c r="BD30" s="372"/>
      <c r="BE30" s="372"/>
      <c r="BF30" s="372"/>
      <c r="BG30" s="372"/>
      <c r="BH30" s="372"/>
      <c r="BI30" s="372"/>
      <c r="BJ30" s="372"/>
    </row>
    <row r="31" spans="1:62">
      <c r="A31" s="226">
        <v>0</v>
      </c>
      <c r="B31" s="580" t="s">
        <v>531</v>
      </c>
      <c r="C31" s="452">
        <v>0</v>
      </c>
      <c r="D31" s="377"/>
      <c r="E31" s="452">
        <v>0</v>
      </c>
      <c r="F31" s="377"/>
      <c r="G31" s="377"/>
      <c r="H31" s="452"/>
      <c r="I31" s="452"/>
      <c r="J31" s="372"/>
      <c r="K31" s="377"/>
      <c r="L31" s="377"/>
      <c r="M31" s="377"/>
      <c r="N31" s="372"/>
      <c r="O31" s="452"/>
      <c r="P31" s="372"/>
      <c r="Q31" s="372"/>
      <c r="R31" s="372"/>
      <c r="S31" s="372"/>
      <c r="T31" s="372"/>
      <c r="U31" s="377"/>
      <c r="V31" s="377"/>
      <c r="W31" s="377"/>
      <c r="X31" s="377"/>
      <c r="Y31" s="377"/>
      <c r="Z31" s="377"/>
      <c r="AA31" s="377"/>
      <c r="AB31" s="377">
        <v>0</v>
      </c>
      <c r="AC31" s="372"/>
      <c r="AD31" s="377"/>
      <c r="AE31" s="372"/>
      <c r="AF31" s="377"/>
      <c r="AG31" s="377"/>
      <c r="AH31" s="377"/>
      <c r="AI31" s="372"/>
      <c r="AJ31" s="377"/>
      <c r="AK31" s="372"/>
      <c r="AL31" s="372"/>
      <c r="AM31" s="377"/>
      <c r="AN31" s="377"/>
      <c r="AO31" s="377"/>
      <c r="AP31" s="372"/>
      <c r="AQ31" s="372"/>
      <c r="AR31" s="372"/>
      <c r="AS31" s="372"/>
      <c r="AT31" s="372"/>
      <c r="AU31" s="372"/>
      <c r="AV31" s="372"/>
      <c r="AW31" s="372"/>
      <c r="AX31" s="372">
        <v>0</v>
      </c>
      <c r="AY31" s="372">
        <v>0</v>
      </c>
      <c r="AZ31" s="372"/>
      <c r="BA31" s="372"/>
      <c r="BB31" s="372"/>
      <c r="BC31" s="372">
        <v>0</v>
      </c>
      <c r="BD31" s="372"/>
      <c r="BE31" s="372"/>
      <c r="BF31" s="372"/>
      <c r="BG31" s="372"/>
      <c r="BH31" s="372"/>
      <c r="BI31" s="372"/>
      <c r="BJ31" s="372"/>
    </row>
    <row r="32" spans="1:62">
      <c r="A32" s="226">
        <v>0</v>
      </c>
      <c r="B32" s="580" t="s">
        <v>532</v>
      </c>
      <c r="C32" s="452">
        <v>0</v>
      </c>
      <c r="D32" s="377"/>
      <c r="E32" s="452">
        <v>5447846</v>
      </c>
      <c r="F32" s="377"/>
      <c r="G32" s="377"/>
      <c r="H32" s="452">
        <v>13994934.73</v>
      </c>
      <c r="I32" s="452"/>
      <c r="J32" s="372"/>
      <c r="K32" s="377"/>
      <c r="L32" s="377"/>
      <c r="M32" s="377"/>
      <c r="N32" s="372"/>
      <c r="O32" s="452"/>
      <c r="P32" s="372"/>
      <c r="Q32" s="372"/>
      <c r="R32" s="372"/>
      <c r="S32" s="372"/>
      <c r="T32" s="372"/>
      <c r="U32" s="377"/>
      <c r="V32" s="377"/>
      <c r="W32" s="377"/>
      <c r="X32" s="377"/>
      <c r="Y32" s="377"/>
      <c r="Z32" s="377"/>
      <c r="AA32" s="377"/>
      <c r="AB32" s="377">
        <v>0</v>
      </c>
      <c r="AC32" s="372"/>
      <c r="AD32" s="377"/>
      <c r="AE32" s="372">
        <v>379283.63731999992</v>
      </c>
      <c r="AF32" s="377"/>
      <c r="AG32" s="377"/>
      <c r="AH32" s="377"/>
      <c r="AI32" s="372"/>
      <c r="AJ32" s="377"/>
      <c r="AK32" s="372"/>
      <c r="AL32" s="372"/>
      <c r="AM32" s="377"/>
      <c r="AN32" s="377"/>
      <c r="AO32" s="377"/>
      <c r="AP32" s="372">
        <v>216878.35399999999</v>
      </c>
      <c r="AQ32" s="372"/>
      <c r="AR32" s="372"/>
      <c r="AS32" s="372"/>
      <c r="AT32" s="372"/>
      <c r="AU32" s="372"/>
      <c r="AV32" s="372"/>
      <c r="AW32" s="372"/>
      <c r="AX32" s="372">
        <v>0</v>
      </c>
      <c r="AY32" s="372">
        <v>0</v>
      </c>
      <c r="AZ32" s="372"/>
      <c r="BA32" s="372"/>
      <c r="BB32" s="372"/>
      <c r="BC32" s="372">
        <v>0</v>
      </c>
      <c r="BD32" s="372"/>
      <c r="BE32" s="372"/>
      <c r="BF32" s="372"/>
      <c r="BG32" s="372"/>
      <c r="BH32" s="372"/>
      <c r="BI32" s="372"/>
      <c r="BJ32" s="372"/>
    </row>
    <row r="33" spans="1:62">
      <c r="A33" s="226">
        <v>0</v>
      </c>
      <c r="B33" s="580" t="s">
        <v>533</v>
      </c>
      <c r="C33" s="452">
        <v>0</v>
      </c>
      <c r="D33" s="377"/>
      <c r="E33" s="452"/>
      <c r="F33" s="377"/>
      <c r="G33" s="377"/>
      <c r="H33" s="452"/>
      <c r="I33" s="452"/>
      <c r="J33" s="372"/>
      <c r="K33" s="377"/>
      <c r="L33" s="377"/>
      <c r="M33" s="377"/>
      <c r="N33" s="372"/>
      <c r="O33" s="452"/>
      <c r="P33" s="372"/>
      <c r="Q33" s="372"/>
      <c r="R33" s="372"/>
      <c r="S33" s="372"/>
      <c r="T33" s="372"/>
      <c r="U33" s="377"/>
      <c r="V33" s="377"/>
      <c r="W33" s="377"/>
      <c r="X33" s="377"/>
      <c r="Y33" s="377"/>
      <c r="Z33" s="377"/>
      <c r="AA33" s="377"/>
      <c r="AB33" s="377">
        <v>0</v>
      </c>
      <c r="AC33" s="372"/>
      <c r="AD33" s="377"/>
      <c r="AE33" s="372"/>
      <c r="AF33" s="377"/>
      <c r="AG33" s="377"/>
      <c r="AH33" s="377"/>
      <c r="AI33" s="372"/>
      <c r="AJ33" s="377"/>
      <c r="AK33" s="372"/>
      <c r="AL33" s="372"/>
      <c r="AM33" s="377"/>
      <c r="AN33" s="377"/>
      <c r="AO33" s="377"/>
      <c r="AP33" s="372"/>
      <c r="AQ33" s="372"/>
      <c r="AR33" s="372"/>
      <c r="AS33" s="372"/>
      <c r="AT33" s="372"/>
      <c r="AU33" s="372"/>
      <c r="AV33" s="372"/>
      <c r="AW33" s="372"/>
      <c r="AX33" s="372">
        <v>0</v>
      </c>
      <c r="AY33" s="372">
        <v>0</v>
      </c>
      <c r="AZ33" s="372"/>
      <c r="BA33" s="372"/>
      <c r="BB33" s="372"/>
      <c r="BC33" s="372"/>
      <c r="BD33" s="372"/>
      <c r="BE33" s="372"/>
      <c r="BF33" s="372"/>
      <c r="BG33" s="372"/>
      <c r="BH33" s="372"/>
      <c r="BI33" s="372"/>
      <c r="BJ33" s="372"/>
    </row>
    <row r="34" spans="1:62">
      <c r="A34" s="226">
        <v>0</v>
      </c>
      <c r="B34" s="580" t="s">
        <v>534</v>
      </c>
      <c r="C34" s="452">
        <v>12328428.49237</v>
      </c>
      <c r="D34" s="377">
        <v>5757397.7599999998</v>
      </c>
      <c r="E34" s="452"/>
      <c r="F34" s="377">
        <v>12514202.016000001</v>
      </c>
      <c r="G34" s="377">
        <v>8053618.9705300005</v>
      </c>
      <c r="H34" s="452"/>
      <c r="I34" s="452">
        <v>3095240.1150000002</v>
      </c>
      <c r="J34" s="372">
        <v>188279</v>
      </c>
      <c r="K34" s="377">
        <v>443800.71600000001</v>
      </c>
      <c r="L34" s="377">
        <v>1087910.804</v>
      </c>
      <c r="M34" s="377">
        <v>1285153.3640000001</v>
      </c>
      <c r="N34" s="372">
        <v>3404927.5210000002</v>
      </c>
      <c r="O34" s="452">
        <v>624026.75</v>
      </c>
      <c r="P34" s="372">
        <v>769036</v>
      </c>
      <c r="Q34" s="372">
        <v>825687.89300999988</v>
      </c>
      <c r="R34" s="372">
        <v>572037.88636999996</v>
      </c>
      <c r="S34" s="372">
        <v>658675.04940000002</v>
      </c>
      <c r="T34" s="372">
        <v>2187972.6037300001</v>
      </c>
      <c r="U34" s="377">
        <v>335564.033</v>
      </c>
      <c r="V34" s="377">
        <v>471936.62248000002</v>
      </c>
      <c r="W34" s="377">
        <v>617791.23</v>
      </c>
      <c r="X34" s="377">
        <v>878697.63506999996</v>
      </c>
      <c r="Y34" s="377">
        <v>1826765.236</v>
      </c>
      <c r="Z34" s="377">
        <v>6152040.0549300006</v>
      </c>
      <c r="AA34" s="377">
        <v>457045.29573000001</v>
      </c>
      <c r="AB34" s="377">
        <v>1210292.0249999999</v>
      </c>
      <c r="AC34" s="372">
        <v>632590.21884999995</v>
      </c>
      <c r="AD34" s="377">
        <v>2403296.5271399999</v>
      </c>
      <c r="AE34" s="372"/>
      <c r="AF34" s="377">
        <v>890140</v>
      </c>
      <c r="AG34" s="377">
        <v>543370.53700000001</v>
      </c>
      <c r="AH34" s="377">
        <v>1624651.17</v>
      </c>
      <c r="AI34" s="372">
        <v>7721787.3818999995</v>
      </c>
      <c r="AJ34" s="377">
        <v>180400.989</v>
      </c>
      <c r="AK34" s="372">
        <v>577858.88</v>
      </c>
      <c r="AL34" s="372">
        <v>1393367.3272899999</v>
      </c>
      <c r="AM34" s="377">
        <v>2022110.3393199998</v>
      </c>
      <c r="AN34" s="377">
        <v>265698.94699999999</v>
      </c>
      <c r="AO34" s="377">
        <v>290615.62367</v>
      </c>
      <c r="AP34" s="372"/>
      <c r="AQ34" s="372">
        <v>385382.08100000001</v>
      </c>
      <c r="AR34" s="372">
        <v>26489</v>
      </c>
      <c r="AS34" s="372">
        <v>391374.66899999999</v>
      </c>
      <c r="AT34" s="372">
        <v>210794.68</v>
      </c>
      <c r="AU34" s="372">
        <v>42195.553999999996</v>
      </c>
      <c r="AV34" s="372">
        <v>40323.599999999999</v>
      </c>
      <c r="AW34" s="372">
        <v>146752.97200000001</v>
      </c>
      <c r="AX34" s="372">
        <v>154977.64000000001</v>
      </c>
      <c r="AY34" s="372">
        <v>152315.50682000001</v>
      </c>
      <c r="AZ34" s="372">
        <v>70972.899999999994</v>
      </c>
      <c r="BA34" s="372">
        <v>51629.790959999998</v>
      </c>
      <c r="BB34" s="372"/>
      <c r="BC34" s="372">
        <v>20</v>
      </c>
      <c r="BD34" s="372"/>
      <c r="BE34" s="372"/>
      <c r="BF34" s="372"/>
      <c r="BG34" s="372"/>
      <c r="BH34" s="372"/>
      <c r="BI34" s="372"/>
      <c r="BJ34" s="372"/>
    </row>
    <row r="35" spans="1:62">
      <c r="A35" s="226">
        <v>2.5</v>
      </c>
      <c r="B35" s="580" t="s">
        <v>535</v>
      </c>
      <c r="C35" s="452">
        <v>196574.14241000003</v>
      </c>
      <c r="D35" s="377">
        <v>4507.1400000000003</v>
      </c>
      <c r="E35" s="452">
        <v>23874</v>
      </c>
      <c r="F35" s="377">
        <v>152823.15065</v>
      </c>
      <c r="G35" s="377">
        <v>48864.231270000004</v>
      </c>
      <c r="H35" s="452">
        <v>18028</v>
      </c>
      <c r="I35" s="452">
        <v>32313.76226</v>
      </c>
      <c r="J35" s="372">
        <v>3056</v>
      </c>
      <c r="K35" s="377">
        <v>4299.2670499999995</v>
      </c>
      <c r="L35" s="377">
        <v>26256.565900000001</v>
      </c>
      <c r="M35" s="377">
        <v>31733.397630000003</v>
      </c>
      <c r="N35" s="372">
        <v>6605.2843500000017</v>
      </c>
      <c r="O35" s="452">
        <v>11844.18</v>
      </c>
      <c r="P35" s="372">
        <v>7968</v>
      </c>
      <c r="Q35" s="372">
        <v>15843.875629999999</v>
      </c>
      <c r="R35" s="372">
        <v>6121.04252276632</v>
      </c>
      <c r="S35" s="372">
        <v>4682.0733</v>
      </c>
      <c r="T35" s="372">
        <v>32357.959890000002</v>
      </c>
      <c r="U35" s="377">
        <v>9555.6327099999999</v>
      </c>
      <c r="V35" s="377">
        <v>18062.324919999999</v>
      </c>
      <c r="W35" s="377">
        <v>21118.07</v>
      </c>
      <c r="X35" s="377">
        <v>18777.362660000003</v>
      </c>
      <c r="Y35" s="377">
        <v>11541.758800000001</v>
      </c>
      <c r="Z35" s="377">
        <v>87051.281720000014</v>
      </c>
      <c r="AA35" s="377">
        <v>18085.70738</v>
      </c>
      <c r="AB35" s="377">
        <v>5427.7302500000014</v>
      </c>
      <c r="AC35" s="372">
        <v>10167.6373</v>
      </c>
      <c r="AD35" s="377">
        <v>47545.929010000007</v>
      </c>
      <c r="AE35" s="372">
        <v>6110.1220000000003</v>
      </c>
      <c r="AF35" s="377">
        <v>3225</v>
      </c>
      <c r="AG35" s="377">
        <v>19591.015579999999</v>
      </c>
      <c r="AH35" s="377">
        <v>16326.27</v>
      </c>
      <c r="AI35" s="372">
        <v>34535.732180000006</v>
      </c>
      <c r="AJ35" s="377">
        <v>5565.5520000000006</v>
      </c>
      <c r="AK35" s="372">
        <v>6626.24</v>
      </c>
      <c r="AL35" s="372">
        <v>21181.404950000004</v>
      </c>
      <c r="AM35" s="377">
        <v>10221.780124922036</v>
      </c>
      <c r="AN35" s="377">
        <v>3924.672</v>
      </c>
      <c r="AO35" s="377">
        <v>6678.6696000000011</v>
      </c>
      <c r="AP35" s="372">
        <v>2907.7317899999998</v>
      </c>
      <c r="AQ35" s="372">
        <v>4997.5065300000006</v>
      </c>
      <c r="AR35" s="372">
        <v>1299</v>
      </c>
      <c r="AS35" s="372">
        <v>22095.567859999999</v>
      </c>
      <c r="AT35" s="372">
        <v>6610.26</v>
      </c>
      <c r="AU35" s="372">
        <v>2264.6014</v>
      </c>
      <c r="AV35" s="372">
        <v>1960.52</v>
      </c>
      <c r="AW35" s="372">
        <v>6033.9754800000001</v>
      </c>
      <c r="AX35" s="372">
        <v>9646.16</v>
      </c>
      <c r="AY35" s="372">
        <v>4015.4204800000002</v>
      </c>
      <c r="AZ35" s="372">
        <v>3587.76</v>
      </c>
      <c r="BA35" s="372">
        <v>5109.7556599999998</v>
      </c>
      <c r="BB35" s="372"/>
      <c r="BC35" s="372">
        <v>1448.557</v>
      </c>
      <c r="BD35" s="372"/>
      <c r="BE35" s="372"/>
      <c r="BF35" s="372"/>
      <c r="BG35" s="372"/>
      <c r="BH35" s="372"/>
      <c r="BI35" s="372"/>
      <c r="BJ35" s="372"/>
    </row>
    <row r="36" spans="1:62">
      <c r="A36" s="226">
        <v>2.6</v>
      </c>
      <c r="B36" s="580" t="s">
        <v>236</v>
      </c>
      <c r="C36" s="452">
        <v>0</v>
      </c>
      <c r="D36" s="377"/>
      <c r="E36" s="452"/>
      <c r="F36" s="377"/>
      <c r="G36" s="377">
        <v>0</v>
      </c>
      <c r="H36" s="452">
        <v>0</v>
      </c>
      <c r="I36" s="452"/>
      <c r="J36" s="372"/>
      <c r="K36" s="377"/>
      <c r="L36" s="377"/>
      <c r="M36" s="377"/>
      <c r="N36" s="372">
        <v>0</v>
      </c>
      <c r="O36" s="452"/>
      <c r="P36" s="372"/>
      <c r="Q36" s="372"/>
      <c r="R36" s="372">
        <v>0</v>
      </c>
      <c r="S36" s="372"/>
      <c r="T36" s="372"/>
      <c r="U36" s="377"/>
      <c r="V36" s="377"/>
      <c r="W36" s="377"/>
      <c r="X36" s="377"/>
      <c r="Y36" s="377"/>
      <c r="Z36" s="377"/>
      <c r="AA36" s="377"/>
      <c r="AB36" s="377">
        <v>0</v>
      </c>
      <c r="AC36" s="372"/>
      <c r="AD36" s="377"/>
      <c r="AE36" s="372"/>
      <c r="AF36" s="377"/>
      <c r="AG36" s="377"/>
      <c r="AH36" s="377"/>
      <c r="AI36" s="372"/>
      <c r="AJ36" s="377"/>
      <c r="AK36" s="372"/>
      <c r="AL36" s="372"/>
      <c r="AM36" s="377"/>
      <c r="AN36" s="377">
        <v>0</v>
      </c>
      <c r="AO36" s="377"/>
      <c r="AP36" s="372"/>
      <c r="AQ36" s="372"/>
      <c r="AR36" s="372"/>
      <c r="AS36" s="372"/>
      <c r="AT36" s="372"/>
      <c r="AU36" s="372"/>
      <c r="AV36" s="372"/>
      <c r="AW36" s="372"/>
      <c r="AX36" s="372"/>
      <c r="AY36" s="372">
        <v>0</v>
      </c>
      <c r="AZ36" s="372"/>
      <c r="BA36" s="372"/>
      <c r="BB36" s="372"/>
      <c r="BC36" s="372">
        <v>0</v>
      </c>
      <c r="BD36" s="372"/>
      <c r="BE36" s="372"/>
      <c r="BF36" s="372"/>
      <c r="BG36" s="372"/>
      <c r="BH36" s="372"/>
      <c r="BI36" s="372"/>
      <c r="BJ36" s="372"/>
    </row>
    <row r="37" spans="1:62" ht="13.5" thickBot="1">
      <c r="A37" s="227">
        <v>2.7</v>
      </c>
      <c r="B37" s="581" t="s">
        <v>536</v>
      </c>
      <c r="C37" s="452">
        <v>929437.78646000009</v>
      </c>
      <c r="D37" s="377">
        <v>137209.85</v>
      </c>
      <c r="E37" s="452">
        <v>207930</v>
      </c>
      <c r="F37" s="377">
        <v>166868.37182999999</v>
      </c>
      <c r="G37" s="377">
        <v>430793.79609999905</v>
      </c>
      <c r="H37" s="452">
        <v>92043.48</v>
      </c>
      <c r="I37" s="452">
        <v>226012.58100999999</v>
      </c>
      <c r="J37" s="372">
        <v>13137</v>
      </c>
      <c r="K37" s="377">
        <v>23362.272199999999</v>
      </c>
      <c r="L37" s="377">
        <v>29840.399819999999</v>
      </c>
      <c r="M37" s="377">
        <v>22236.80229</v>
      </c>
      <c r="N37" s="372">
        <v>16973.664210000003</v>
      </c>
      <c r="O37" s="452">
        <v>15659.31</v>
      </c>
      <c r="P37" s="372">
        <v>23697</v>
      </c>
      <c r="Q37" s="372">
        <v>32837.446959999899</v>
      </c>
      <c r="R37" s="372">
        <v>14852.517519999999</v>
      </c>
      <c r="S37" s="372">
        <v>20478.451570000001</v>
      </c>
      <c r="T37" s="372">
        <v>68550.197140000004</v>
      </c>
      <c r="U37" s="377">
        <v>7820.0875599999999</v>
      </c>
      <c r="V37" s="377">
        <v>17689.270759999999</v>
      </c>
      <c r="W37" s="377">
        <v>23873.200000000001</v>
      </c>
      <c r="X37" s="377">
        <v>16012.58475</v>
      </c>
      <c r="Y37" s="377">
        <v>44963.419730000001</v>
      </c>
      <c r="Z37" s="377">
        <v>52764.317504368053</v>
      </c>
      <c r="AA37" s="377">
        <v>31456.682760000003</v>
      </c>
      <c r="AB37" s="377">
        <v>24941.627330000003</v>
      </c>
      <c r="AC37" s="372">
        <v>20489.7575</v>
      </c>
      <c r="AD37" s="377">
        <v>81955.624929999991</v>
      </c>
      <c r="AE37" s="372">
        <v>12810.711111020626</v>
      </c>
      <c r="AF37" s="377">
        <v>15541</v>
      </c>
      <c r="AG37" s="377">
        <v>31460.321080000023</v>
      </c>
      <c r="AH37" s="377">
        <v>31395.119999999999</v>
      </c>
      <c r="AI37" s="372">
        <v>1409218.5790300001</v>
      </c>
      <c r="AJ37" s="377">
        <v>3079.55</v>
      </c>
      <c r="AK37" s="372">
        <v>7715.39</v>
      </c>
      <c r="AL37" s="372">
        <v>15167.507901950001</v>
      </c>
      <c r="AM37" s="377">
        <v>121373.49262999999</v>
      </c>
      <c r="AN37" s="377">
        <v>5449.12</v>
      </c>
      <c r="AO37" s="377">
        <v>4072.4526799999999</v>
      </c>
      <c r="AP37" s="372">
        <v>809.45</v>
      </c>
      <c r="AQ37" s="372">
        <v>7482.1317800000006</v>
      </c>
      <c r="AR37" s="372">
        <v>201</v>
      </c>
      <c r="AS37" s="372">
        <v>4449.3753900000002</v>
      </c>
      <c r="AT37" s="372">
        <v>1052.03</v>
      </c>
      <c r="AU37" s="372">
        <v>450.83937000000003</v>
      </c>
      <c r="AV37" s="372">
        <v>492.14</v>
      </c>
      <c r="AW37" s="372">
        <v>493.52093000000002</v>
      </c>
      <c r="AX37" s="372">
        <v>1251.81</v>
      </c>
      <c r="AY37" s="372">
        <v>420.66858000000002</v>
      </c>
      <c r="AZ37" s="372">
        <v>206.01</v>
      </c>
      <c r="BA37" s="372">
        <v>1634.4963600000001</v>
      </c>
      <c r="BB37" s="372"/>
      <c r="BC37" s="372">
        <v>580.16381000000001</v>
      </c>
      <c r="BD37" s="372"/>
      <c r="BE37" s="372"/>
      <c r="BF37" s="372"/>
      <c r="BG37" s="372"/>
      <c r="BH37" s="372"/>
      <c r="BI37" s="372"/>
      <c r="BJ37" s="372"/>
    </row>
    <row r="38" spans="1:62" ht="15.75" thickBot="1">
      <c r="A38" s="228">
        <v>3</v>
      </c>
      <c r="B38" s="584" t="s">
        <v>537</v>
      </c>
      <c r="C38" s="453"/>
      <c r="D38" s="377"/>
      <c r="E38" s="453"/>
      <c r="F38" s="377"/>
      <c r="G38" s="377"/>
      <c r="H38" s="453"/>
      <c r="I38" s="453"/>
      <c r="J38" s="372"/>
      <c r="K38" s="377"/>
      <c r="L38" s="377"/>
      <c r="M38" s="377"/>
      <c r="N38" s="372"/>
      <c r="O38" s="453"/>
      <c r="P38" s="372"/>
      <c r="Q38" s="372"/>
      <c r="R38" s="372"/>
      <c r="S38" s="372"/>
      <c r="T38" s="372"/>
      <c r="U38" s="377"/>
      <c r="V38" s="377"/>
      <c r="W38" s="377"/>
      <c r="X38" s="377"/>
      <c r="Y38" s="377"/>
      <c r="Z38" s="377"/>
      <c r="AA38" s="377"/>
      <c r="AB38" s="377"/>
      <c r="AC38" s="372"/>
      <c r="AD38" s="377"/>
      <c r="AE38" s="372"/>
      <c r="AF38" s="377"/>
      <c r="AG38" s="377"/>
      <c r="AH38" s="377"/>
      <c r="AI38" s="372"/>
      <c r="AJ38" s="377"/>
      <c r="AK38" s="372"/>
      <c r="AL38" s="372"/>
      <c r="AM38" s="377"/>
      <c r="AN38" s="377"/>
      <c r="AO38" s="377"/>
      <c r="AP38" s="372"/>
      <c r="AQ38" s="372"/>
      <c r="AR38" s="372"/>
      <c r="AS38" s="372"/>
      <c r="AT38" s="372"/>
      <c r="AU38" s="372"/>
      <c r="AV38" s="372"/>
      <c r="AW38" s="372"/>
      <c r="AX38" s="372"/>
      <c r="AY38" s="372"/>
      <c r="AZ38" s="372"/>
      <c r="BA38" s="372"/>
      <c r="BB38" s="372"/>
      <c r="BC38" s="372"/>
      <c r="BD38" s="372"/>
      <c r="BE38" s="372"/>
      <c r="BF38" s="372"/>
      <c r="BG38" s="372"/>
      <c r="BH38" s="372"/>
      <c r="BI38" s="372"/>
      <c r="BJ38" s="372"/>
    </row>
    <row r="39" spans="1:62">
      <c r="A39" s="225">
        <v>3.1</v>
      </c>
      <c r="B39" s="579" t="s">
        <v>538</v>
      </c>
      <c r="C39" s="452">
        <v>2208859.3669000003</v>
      </c>
      <c r="D39" s="377">
        <v>568210.85</v>
      </c>
      <c r="E39" s="452">
        <v>891647</v>
      </c>
      <c r="F39" s="377">
        <v>2265416.0634400002</v>
      </c>
      <c r="G39" s="377">
        <v>1457300.3561800001</v>
      </c>
      <c r="H39" s="452">
        <v>1090084.04</v>
      </c>
      <c r="I39" s="452">
        <v>516638.72512000002</v>
      </c>
      <c r="J39" s="372">
        <v>30152</v>
      </c>
      <c r="K39" s="377">
        <v>68966.548859999995</v>
      </c>
      <c r="L39" s="377">
        <v>186853.02368000001</v>
      </c>
      <c r="M39" s="377">
        <v>165788.93225000001</v>
      </c>
      <c r="N39" s="372">
        <v>314165.33883999998</v>
      </c>
      <c r="O39" s="452">
        <v>114460.93</v>
      </c>
      <c r="P39" s="372">
        <v>104513</v>
      </c>
      <c r="Q39" s="372">
        <v>116279.55020000001</v>
      </c>
      <c r="R39" s="372">
        <v>81297.671849999999</v>
      </c>
      <c r="S39" s="372">
        <v>95067.147720000008</v>
      </c>
      <c r="T39" s="372">
        <v>354312.37396999996</v>
      </c>
      <c r="U39" s="377">
        <v>52985.355960000001</v>
      </c>
      <c r="V39" s="377">
        <v>71037.775760000004</v>
      </c>
      <c r="W39" s="377">
        <v>106439</v>
      </c>
      <c r="X39" s="377">
        <v>118082.96090999999</v>
      </c>
      <c r="Y39" s="377">
        <v>238744.5159</v>
      </c>
      <c r="Z39" s="377">
        <v>1092150.6591099999</v>
      </c>
      <c r="AA39" s="377">
        <v>86953.38096000001</v>
      </c>
      <c r="AB39" s="377">
        <v>237273.48363</v>
      </c>
      <c r="AC39" s="372">
        <v>114657.04702000003</v>
      </c>
      <c r="AD39" s="377">
        <v>344373.14380999998</v>
      </c>
      <c r="AE39" s="372">
        <v>60494.950589999993</v>
      </c>
      <c r="AF39" s="377">
        <v>84072</v>
      </c>
      <c r="AG39" s="377">
        <v>92284.519</v>
      </c>
      <c r="AH39" s="377">
        <v>229049.65138999998</v>
      </c>
      <c r="AI39" s="372">
        <v>1409992.4232700001</v>
      </c>
      <c r="AJ39" s="377">
        <v>22828.486000000001</v>
      </c>
      <c r="AK39" s="372">
        <v>86604.39</v>
      </c>
      <c r="AL39" s="372">
        <v>196741.53484999997</v>
      </c>
      <c r="AM39" s="377">
        <v>250452.59821</v>
      </c>
      <c r="AN39" s="377">
        <v>37660.392159999996</v>
      </c>
      <c r="AO39" s="377">
        <v>32647.524440000001</v>
      </c>
      <c r="AP39" s="372">
        <v>20759.16318</v>
      </c>
      <c r="AQ39" s="372">
        <v>43499.230200000005</v>
      </c>
      <c r="AR39" s="372">
        <v>1757</v>
      </c>
      <c r="AS39" s="372">
        <v>19465.59</v>
      </c>
      <c r="AT39" s="372">
        <v>27424.05</v>
      </c>
      <c r="AU39" s="372">
        <v>2834.8252600000001</v>
      </c>
      <c r="AV39" s="372">
        <v>3736.64</v>
      </c>
      <c r="AW39" s="372">
        <v>7875.9695699999993</v>
      </c>
      <c r="AX39" s="372">
        <v>8616.19</v>
      </c>
      <c r="AY39" s="372">
        <v>5141.0069999999996</v>
      </c>
      <c r="AZ39" s="372">
        <v>1625.18</v>
      </c>
      <c r="BA39" s="372">
        <v>287.2</v>
      </c>
      <c r="BB39" s="372"/>
      <c r="BC39" s="372">
        <v>796.16455999999994</v>
      </c>
      <c r="BD39" s="372"/>
      <c r="BE39" s="372"/>
      <c r="BF39" s="372"/>
      <c r="BG39" s="372"/>
      <c r="BH39" s="372"/>
      <c r="BI39" s="372"/>
      <c r="BJ39" s="372"/>
    </row>
    <row r="40" spans="1:62">
      <c r="A40" s="226">
        <v>3.2</v>
      </c>
      <c r="B40" s="580" t="s">
        <v>539</v>
      </c>
      <c r="C40" s="452">
        <v>789601.38378999999</v>
      </c>
      <c r="D40" s="377">
        <v>226703.87</v>
      </c>
      <c r="E40" s="452">
        <v>286185</v>
      </c>
      <c r="F40" s="377">
        <v>1018996.29164</v>
      </c>
      <c r="G40" s="377">
        <v>521791.28313</v>
      </c>
      <c r="H40" s="452">
        <v>451805.43</v>
      </c>
      <c r="I40" s="452">
        <v>200621.56455000001</v>
      </c>
      <c r="J40" s="372">
        <v>9493</v>
      </c>
      <c r="K40" s="377">
        <v>26761.756239999999</v>
      </c>
      <c r="L40" s="377">
        <v>67127.739260000002</v>
      </c>
      <c r="M40" s="377">
        <v>73557.122180000006</v>
      </c>
      <c r="N40" s="372">
        <v>184898.10119039888</v>
      </c>
      <c r="O40" s="452">
        <v>41437.714</v>
      </c>
      <c r="P40" s="372">
        <v>32904</v>
      </c>
      <c r="Q40" s="372">
        <v>50597.380050000007</v>
      </c>
      <c r="R40" s="372">
        <v>32717.299190000002</v>
      </c>
      <c r="S40" s="372">
        <v>34750.966379999998</v>
      </c>
      <c r="T40" s="372">
        <v>108858.64241999999</v>
      </c>
      <c r="U40" s="377">
        <v>16624.177730000003</v>
      </c>
      <c r="V40" s="377">
        <v>25347.292890000001</v>
      </c>
      <c r="W40" s="377">
        <v>48377.16</v>
      </c>
      <c r="X40" s="377">
        <v>39348.588400000001</v>
      </c>
      <c r="Y40" s="377">
        <v>101108.77712999999</v>
      </c>
      <c r="Z40" s="377">
        <v>434717.2889766806</v>
      </c>
      <c r="AA40" s="377">
        <v>36574.414400000001</v>
      </c>
      <c r="AB40" s="377">
        <v>82208.712379999997</v>
      </c>
      <c r="AC40" s="372">
        <v>44804.687810000003</v>
      </c>
      <c r="AD40" s="377">
        <v>136005.77862</v>
      </c>
      <c r="AE40" s="372">
        <v>23603.544089999999</v>
      </c>
      <c r="AF40" s="377">
        <v>47343</v>
      </c>
      <c r="AG40" s="377">
        <v>32038.493560000003</v>
      </c>
      <c r="AH40" s="377">
        <v>88929.002860000008</v>
      </c>
      <c r="AI40" s="372">
        <v>415766.06677999999</v>
      </c>
      <c r="AJ40" s="377">
        <v>10875.398000000001</v>
      </c>
      <c r="AK40" s="372">
        <v>35100.49</v>
      </c>
      <c r="AL40" s="372">
        <v>79211.401719999994</v>
      </c>
      <c r="AM40" s="377">
        <v>79606.553350000002</v>
      </c>
      <c r="AN40" s="377">
        <v>15053.64781</v>
      </c>
      <c r="AO40" s="377">
        <v>17252.940689999999</v>
      </c>
      <c r="AP40" s="372">
        <v>8577.9290000000001</v>
      </c>
      <c r="AQ40" s="372">
        <v>17107.195829999997</v>
      </c>
      <c r="AR40" s="372">
        <v>67</v>
      </c>
      <c r="AS40" s="372">
        <v>9556.8242800000007</v>
      </c>
      <c r="AT40" s="372">
        <v>18189.746969999997</v>
      </c>
      <c r="AU40" s="372">
        <v>1238.4328899999998</v>
      </c>
      <c r="AV40" s="372">
        <v>1466.51</v>
      </c>
      <c r="AW40" s="372">
        <v>4793.0855899999997</v>
      </c>
      <c r="AX40" s="372">
        <v>2966.38</v>
      </c>
      <c r="AY40" s="372">
        <v>2111.2280000000001</v>
      </c>
      <c r="AZ40" s="372">
        <v>991.56</v>
      </c>
      <c r="BA40" s="372">
        <v>428.16212000000002</v>
      </c>
      <c r="BB40" s="372"/>
      <c r="BC40" s="372">
        <v>8.0000000000000002E-3</v>
      </c>
      <c r="BD40" s="372"/>
      <c r="BE40" s="372"/>
      <c r="BF40" s="372"/>
      <c r="BG40" s="372"/>
      <c r="BH40" s="372"/>
      <c r="BI40" s="372"/>
      <c r="BJ40" s="372"/>
    </row>
    <row r="41" spans="1:62" s="237" customFormat="1" ht="15">
      <c r="A41" s="229" t="s">
        <v>540</v>
      </c>
      <c r="B41" s="585" t="s">
        <v>541</v>
      </c>
      <c r="C41" s="449">
        <v>1419257.9831100004</v>
      </c>
      <c r="D41" s="450">
        <v>341506.98</v>
      </c>
      <c r="E41" s="449">
        <v>605462</v>
      </c>
      <c r="F41" s="450">
        <v>1246419.7718000002</v>
      </c>
      <c r="G41" s="450">
        <v>935509.07305000012</v>
      </c>
      <c r="H41" s="449">
        <v>638278.61</v>
      </c>
      <c r="I41" s="449">
        <v>316017.16057000001</v>
      </c>
      <c r="J41" s="451">
        <v>20659</v>
      </c>
      <c r="K41" s="450">
        <v>42204.792619999993</v>
      </c>
      <c r="L41" s="450">
        <v>119725.28442000001</v>
      </c>
      <c r="M41" s="450">
        <v>92231.810070000007</v>
      </c>
      <c r="N41" s="451">
        <v>129267.2376496011</v>
      </c>
      <c r="O41" s="449">
        <v>73023.215999999986</v>
      </c>
      <c r="P41" s="451">
        <v>71609</v>
      </c>
      <c r="Q41" s="451">
        <v>65682.170150000005</v>
      </c>
      <c r="R41" s="451">
        <v>48580.372659999994</v>
      </c>
      <c r="S41" s="451">
        <v>60316.18134000001</v>
      </c>
      <c r="T41" s="451">
        <v>245453.73154999997</v>
      </c>
      <c r="U41" s="450">
        <v>36361.178229999998</v>
      </c>
      <c r="V41" s="450">
        <v>45690.482870000007</v>
      </c>
      <c r="W41" s="450">
        <v>58061.84</v>
      </c>
      <c r="X41" s="450">
        <v>78734.372509999987</v>
      </c>
      <c r="Y41" s="450">
        <v>137635.73877</v>
      </c>
      <c r="Z41" s="450">
        <v>657433.37013331929</v>
      </c>
      <c r="AA41" s="450">
        <v>50378.966560000008</v>
      </c>
      <c r="AB41" s="450">
        <v>155064.77124999999</v>
      </c>
      <c r="AC41" s="451">
        <v>69852.359210000024</v>
      </c>
      <c r="AD41" s="450">
        <v>208367.36518999998</v>
      </c>
      <c r="AE41" s="451">
        <v>36891.406499999997</v>
      </c>
      <c r="AF41" s="450">
        <v>36729</v>
      </c>
      <c r="AG41" s="450">
        <v>60246.025439999998</v>
      </c>
      <c r="AH41" s="450">
        <v>140120.64852999998</v>
      </c>
      <c r="AI41" s="451">
        <v>994226.35649000015</v>
      </c>
      <c r="AJ41" s="450">
        <v>11953.088</v>
      </c>
      <c r="AK41" s="451">
        <v>51503.9</v>
      </c>
      <c r="AL41" s="451">
        <v>117530.13312999997</v>
      </c>
      <c r="AM41" s="450">
        <v>170846.04485999999</v>
      </c>
      <c r="AN41" s="450">
        <v>22606.744349999994</v>
      </c>
      <c r="AO41" s="450">
        <v>15394.583750000002</v>
      </c>
      <c r="AP41" s="451">
        <v>12181.234179999999</v>
      </c>
      <c r="AQ41" s="451">
        <v>26392.034370000008</v>
      </c>
      <c r="AR41" s="451">
        <v>1690</v>
      </c>
      <c r="AS41" s="451">
        <v>9908.7657199999994</v>
      </c>
      <c r="AT41" s="451">
        <v>9234.3030299999991</v>
      </c>
      <c r="AU41" s="451">
        <v>1596.3923700000003</v>
      </c>
      <c r="AV41" s="451">
        <v>2270.13</v>
      </c>
      <c r="AW41" s="451">
        <v>3082.8839799999996</v>
      </c>
      <c r="AX41" s="451">
        <v>5649.81</v>
      </c>
      <c r="AY41" s="451">
        <v>3029.7789999999995</v>
      </c>
      <c r="AZ41" s="451">
        <v>633.62</v>
      </c>
      <c r="BA41" s="451">
        <v>-140.96212000000003</v>
      </c>
      <c r="BB41" s="451"/>
      <c r="BC41" s="451">
        <v>796.1565599999999</v>
      </c>
      <c r="BD41" s="451"/>
      <c r="BE41" s="451"/>
      <c r="BF41" s="451"/>
      <c r="BG41" s="451"/>
      <c r="BH41" s="451"/>
      <c r="BI41" s="451"/>
      <c r="BJ41" s="451"/>
    </row>
    <row r="42" spans="1:62">
      <c r="A42" s="226">
        <v>3.3</v>
      </c>
      <c r="B42" s="580" t="s">
        <v>542</v>
      </c>
      <c r="C42" s="452">
        <v>15687.173750000002</v>
      </c>
      <c r="D42" s="377"/>
      <c r="E42" s="452"/>
      <c r="F42" s="377">
        <v>175599.50717000003</v>
      </c>
      <c r="G42" s="377">
        <v>952.69511000000011</v>
      </c>
      <c r="H42" s="452">
        <v>2.06</v>
      </c>
      <c r="I42" s="452">
        <v>1351.24</v>
      </c>
      <c r="J42" s="372"/>
      <c r="K42" s="377"/>
      <c r="L42" s="377"/>
      <c r="M42" s="377"/>
      <c r="N42" s="372"/>
      <c r="O42" s="452"/>
      <c r="P42" s="372">
        <v>0</v>
      </c>
      <c r="Q42" s="372"/>
      <c r="R42" s="372"/>
      <c r="S42" s="372"/>
      <c r="T42" s="372"/>
      <c r="U42" s="377"/>
      <c r="V42" s="377">
        <v>7642.9590800000005</v>
      </c>
      <c r="W42" s="377"/>
      <c r="X42" s="377">
        <v>816.7</v>
      </c>
      <c r="Y42" s="377">
        <v>432.56186000000002</v>
      </c>
      <c r="Z42" s="377"/>
      <c r="AA42" s="377"/>
      <c r="AB42" s="377">
        <v>1051.4525100000003</v>
      </c>
      <c r="AC42" s="372"/>
      <c r="AD42" s="377">
        <v>226.59183999999999</v>
      </c>
      <c r="AE42" s="372">
        <v>0</v>
      </c>
      <c r="AF42" s="377">
        <v>7482</v>
      </c>
      <c r="AG42" s="377"/>
      <c r="AH42" s="377"/>
      <c r="AI42" s="372">
        <v>14879.796630000001</v>
      </c>
      <c r="AJ42" s="377">
        <v>88.183999999999997</v>
      </c>
      <c r="AK42" s="372">
        <v>443.8</v>
      </c>
      <c r="AL42" s="372"/>
      <c r="AM42" s="377"/>
      <c r="AN42" s="377"/>
      <c r="AO42" s="377"/>
      <c r="AP42" s="372"/>
      <c r="AQ42" s="372"/>
      <c r="AR42" s="372"/>
      <c r="AS42" s="372">
        <v>52.1081</v>
      </c>
      <c r="AT42" s="372"/>
      <c r="AU42" s="372"/>
      <c r="AV42" s="372"/>
      <c r="AW42" s="372"/>
      <c r="AX42" s="372">
        <v>19.46</v>
      </c>
      <c r="AY42" s="372">
        <v>0</v>
      </c>
      <c r="AZ42" s="372">
        <v>2150.13</v>
      </c>
      <c r="BA42" s="372"/>
      <c r="BB42" s="372"/>
      <c r="BC42" s="372">
        <v>0</v>
      </c>
      <c r="BD42" s="372"/>
      <c r="BE42" s="372"/>
      <c r="BF42" s="372"/>
      <c r="BG42" s="372"/>
      <c r="BH42" s="372"/>
      <c r="BI42" s="372"/>
      <c r="BJ42" s="372"/>
    </row>
    <row r="43" spans="1:62">
      <c r="A43" s="226">
        <v>3.4</v>
      </c>
      <c r="B43" s="580" t="s">
        <v>543</v>
      </c>
      <c r="C43" s="452">
        <v>198162.53005999999</v>
      </c>
      <c r="D43" s="377">
        <v>42464.49</v>
      </c>
      <c r="E43" s="452">
        <v>79949</v>
      </c>
      <c r="F43" s="377">
        <v>20371.382699999998</v>
      </c>
      <c r="G43" s="377">
        <v>12249.965529999998</v>
      </c>
      <c r="H43" s="452">
        <v>2379.0500000000002</v>
      </c>
      <c r="I43" s="452">
        <v>77694.448040000003</v>
      </c>
      <c r="J43" s="372">
        <v>4145</v>
      </c>
      <c r="K43" s="377">
        <v>8434.7874700000011</v>
      </c>
      <c r="L43" s="377">
        <v>27098.203560000002</v>
      </c>
      <c r="M43" s="377">
        <v>21933.143089999998</v>
      </c>
      <c r="N43" s="372">
        <v>27470.270350000003</v>
      </c>
      <c r="O43" s="452">
        <v>11600.932000000001</v>
      </c>
      <c r="P43" s="372">
        <v>47190</v>
      </c>
      <c r="Q43" s="372">
        <v>15005.706160000002</v>
      </c>
      <c r="R43" s="372">
        <v>9534.908660000001</v>
      </c>
      <c r="S43" s="372">
        <v>14086.398999999999</v>
      </c>
      <c r="T43" s="372">
        <v>44773.837050000009</v>
      </c>
      <c r="U43" s="377">
        <v>143.53985</v>
      </c>
      <c r="V43" s="377">
        <v>8761.31495</v>
      </c>
      <c r="W43" s="377">
        <v>24421.29</v>
      </c>
      <c r="X43" s="377">
        <v>26960.960559999992</v>
      </c>
      <c r="Y43" s="377">
        <v>49975.390919999998</v>
      </c>
      <c r="Z43" s="377">
        <v>24210.88084999979</v>
      </c>
      <c r="AA43" s="377">
        <v>7426.6535300000005</v>
      </c>
      <c r="AB43" s="377">
        <v>1471.70252</v>
      </c>
      <c r="AC43" s="372">
        <v>12329.80524</v>
      </c>
      <c r="AD43" s="377">
        <v>74449.853229999993</v>
      </c>
      <c r="AE43" s="372">
        <v>6905.0829899999999</v>
      </c>
      <c r="AF43" s="377"/>
      <c r="AG43" s="377">
        <v>3813.6325200000001</v>
      </c>
      <c r="AH43" s="377">
        <v>55841.536619999999</v>
      </c>
      <c r="AI43" s="372">
        <v>110874.89564</v>
      </c>
      <c r="AJ43" s="377">
        <v>5112.8559999999998</v>
      </c>
      <c r="AK43" s="372">
        <v>9208.0400000000009</v>
      </c>
      <c r="AL43" s="372">
        <v>33265.296419999999</v>
      </c>
      <c r="AM43" s="377">
        <v>23119.616999999998</v>
      </c>
      <c r="AN43" s="377">
        <v>1937.2765200000001</v>
      </c>
      <c r="AO43" s="377">
        <v>9964.9020099999998</v>
      </c>
      <c r="AP43" s="372">
        <v>5041.3</v>
      </c>
      <c r="AQ43" s="372">
        <v>6840.0720199999996</v>
      </c>
      <c r="AR43" s="372">
        <v>255</v>
      </c>
      <c r="AS43" s="372">
        <v>6421.91</v>
      </c>
      <c r="AT43" s="372">
        <v>5498.68</v>
      </c>
      <c r="AU43" s="372">
        <v>1226.92</v>
      </c>
      <c r="AV43" s="372">
        <v>1224.6600000000001</v>
      </c>
      <c r="AW43" s="372">
        <v>2868.7910000000002</v>
      </c>
      <c r="AX43" s="372">
        <v>0</v>
      </c>
      <c r="AY43" s="372">
        <v>4176.3420000000006</v>
      </c>
      <c r="AZ43" s="372"/>
      <c r="BA43" s="372">
        <v>994.99784</v>
      </c>
      <c r="BB43" s="372"/>
      <c r="BC43" s="372">
        <v>0.3</v>
      </c>
      <c r="BD43" s="372"/>
      <c r="BE43" s="372"/>
      <c r="BF43" s="372"/>
      <c r="BG43" s="372"/>
      <c r="BH43" s="372"/>
      <c r="BI43" s="372"/>
      <c r="BJ43" s="372"/>
    </row>
    <row r="44" spans="1:62">
      <c r="A44" s="226">
        <v>3.5</v>
      </c>
      <c r="B44" s="580" t="s">
        <v>544</v>
      </c>
      <c r="C44" s="452">
        <v>-608.8096700000001</v>
      </c>
      <c r="D44" s="377"/>
      <c r="E44" s="452"/>
      <c r="F44" s="377"/>
      <c r="G44" s="377">
        <v>0</v>
      </c>
      <c r="H44" s="452"/>
      <c r="I44" s="452"/>
      <c r="J44" s="372"/>
      <c r="K44" s="377"/>
      <c r="L44" s="377"/>
      <c r="M44" s="377"/>
      <c r="N44" s="372"/>
      <c r="O44" s="452"/>
      <c r="P44" s="372"/>
      <c r="Q44" s="372"/>
      <c r="R44" s="372"/>
      <c r="S44" s="372"/>
      <c r="T44" s="372"/>
      <c r="U44" s="377"/>
      <c r="V44" s="377"/>
      <c r="W44" s="377"/>
      <c r="X44" s="377"/>
      <c r="Y44" s="377"/>
      <c r="Z44" s="377"/>
      <c r="AA44" s="377"/>
      <c r="AB44" s="377">
        <v>0</v>
      </c>
      <c r="AC44" s="372"/>
      <c r="AD44" s="377"/>
      <c r="AE44" s="372"/>
      <c r="AF44" s="377"/>
      <c r="AG44" s="377"/>
      <c r="AH44" s="377"/>
      <c r="AI44" s="372"/>
      <c r="AJ44" s="377"/>
      <c r="AK44" s="372"/>
      <c r="AL44" s="372"/>
      <c r="AM44" s="377"/>
      <c r="AN44" s="377"/>
      <c r="AO44" s="377"/>
      <c r="AP44" s="372"/>
      <c r="AQ44" s="372"/>
      <c r="AR44" s="372"/>
      <c r="AS44" s="372"/>
      <c r="AT44" s="372"/>
      <c r="AU44" s="372"/>
      <c r="AV44" s="372"/>
      <c r="AW44" s="372"/>
      <c r="AX44" s="372">
        <v>0</v>
      </c>
      <c r="AY44" s="372">
        <v>0</v>
      </c>
      <c r="AZ44" s="372"/>
      <c r="BA44" s="372"/>
      <c r="BB44" s="372"/>
      <c r="BC44" s="372">
        <v>0</v>
      </c>
      <c r="BD44" s="372"/>
      <c r="BE44" s="372"/>
      <c r="BF44" s="372"/>
      <c r="BG44" s="372"/>
      <c r="BH44" s="372"/>
      <c r="BI44" s="372"/>
      <c r="BJ44" s="372"/>
    </row>
    <row r="45" spans="1:62" s="237" customFormat="1" ht="15">
      <c r="A45" s="230" t="s">
        <v>545</v>
      </c>
      <c r="B45" s="586" t="s">
        <v>546</v>
      </c>
      <c r="C45" s="449">
        <v>1632498.8772500004</v>
      </c>
      <c r="D45" s="450">
        <v>383971.47</v>
      </c>
      <c r="E45" s="449">
        <v>685411</v>
      </c>
      <c r="F45" s="450">
        <v>1442390.6616700003</v>
      </c>
      <c r="G45" s="450">
        <v>948711.73369000014</v>
      </c>
      <c r="H45" s="449">
        <v>640659.72</v>
      </c>
      <c r="I45" s="449">
        <v>395062.84860999999</v>
      </c>
      <c r="J45" s="451">
        <v>24804</v>
      </c>
      <c r="K45" s="450">
        <v>50639.580089999996</v>
      </c>
      <c r="L45" s="450">
        <v>146823.48798000001</v>
      </c>
      <c r="M45" s="450">
        <v>114164.95316</v>
      </c>
      <c r="N45" s="451">
        <v>156737.5079996011</v>
      </c>
      <c r="O45" s="449">
        <v>84624.147999999986</v>
      </c>
      <c r="P45" s="451">
        <v>118799</v>
      </c>
      <c r="Q45" s="451">
        <v>80687.876310000007</v>
      </c>
      <c r="R45" s="451">
        <v>58115.281319999995</v>
      </c>
      <c r="S45" s="451">
        <v>74402.580340000015</v>
      </c>
      <c r="T45" s="451">
        <v>290227.5686</v>
      </c>
      <c r="U45" s="450">
        <v>36504.718079999999</v>
      </c>
      <c r="V45" s="450">
        <v>62094.756900000008</v>
      </c>
      <c r="W45" s="450">
        <v>82483.13</v>
      </c>
      <c r="X45" s="450">
        <v>106512.03306999998</v>
      </c>
      <c r="Y45" s="450">
        <v>188043.69154999999</v>
      </c>
      <c r="Z45" s="450">
        <v>681644.25098331913</v>
      </c>
      <c r="AA45" s="450">
        <v>57805.620090000011</v>
      </c>
      <c r="AB45" s="450">
        <v>157587.92627999999</v>
      </c>
      <c r="AC45" s="451">
        <v>82182.164450000026</v>
      </c>
      <c r="AD45" s="450">
        <v>283043.81026</v>
      </c>
      <c r="AE45" s="451">
        <v>43796.48949</v>
      </c>
      <c r="AF45" s="450">
        <v>44211</v>
      </c>
      <c r="AG45" s="450">
        <v>64059.657959999997</v>
      </c>
      <c r="AH45" s="450">
        <v>195962.18514999998</v>
      </c>
      <c r="AI45" s="451">
        <v>1119981.0487600002</v>
      </c>
      <c r="AJ45" s="450">
        <v>17154.127999999997</v>
      </c>
      <c r="AK45" s="451">
        <v>61155.74</v>
      </c>
      <c r="AL45" s="451">
        <v>150795.42954999997</v>
      </c>
      <c r="AM45" s="450">
        <v>193965.66185999999</v>
      </c>
      <c r="AN45" s="450">
        <v>24544.020869999993</v>
      </c>
      <c r="AO45" s="450">
        <v>25359.485760000003</v>
      </c>
      <c r="AP45" s="451">
        <v>17222.534179999999</v>
      </c>
      <c r="AQ45" s="451">
        <v>33232.106390000008</v>
      </c>
      <c r="AR45" s="451">
        <v>1945</v>
      </c>
      <c r="AS45" s="451">
        <v>16382.783819999999</v>
      </c>
      <c r="AT45" s="451">
        <v>14732.983029999999</v>
      </c>
      <c r="AU45" s="451">
        <v>2823.3123700000001</v>
      </c>
      <c r="AV45" s="451">
        <v>3494.79</v>
      </c>
      <c r="AW45" s="451">
        <v>5951.6749799999998</v>
      </c>
      <c r="AX45" s="451">
        <v>5669.27</v>
      </c>
      <c r="AY45" s="451">
        <v>7206.1210000000001</v>
      </c>
      <c r="AZ45" s="451">
        <v>2783.75</v>
      </c>
      <c r="BA45" s="451">
        <v>854.03571999999997</v>
      </c>
      <c r="BB45" s="451"/>
      <c r="BC45" s="451">
        <v>796.45655999999985</v>
      </c>
      <c r="BD45" s="451"/>
      <c r="BE45" s="451"/>
      <c r="BF45" s="451"/>
      <c r="BG45" s="451"/>
      <c r="BH45" s="451"/>
      <c r="BI45" s="451"/>
      <c r="BJ45" s="451"/>
    </row>
    <row r="46" spans="1:62">
      <c r="A46" s="226">
        <v>3.6</v>
      </c>
      <c r="B46" s="580" t="s">
        <v>547</v>
      </c>
      <c r="C46" s="452">
        <v>596767.40244000009</v>
      </c>
      <c r="D46" s="377">
        <v>28212.6</v>
      </c>
      <c r="E46" s="452">
        <v>184920</v>
      </c>
      <c r="F46" s="377">
        <v>379588.74260000006</v>
      </c>
      <c r="G46" s="377">
        <v>424798.80724000005</v>
      </c>
      <c r="H46" s="452">
        <v>53883.040000000001</v>
      </c>
      <c r="I46" s="452">
        <v>178635.66464999999</v>
      </c>
      <c r="J46" s="372">
        <v>10426</v>
      </c>
      <c r="K46" s="377">
        <v>21196.140459999999</v>
      </c>
      <c r="L46" s="377">
        <v>44287.271999999997</v>
      </c>
      <c r="M46" s="377">
        <v>33334.315880000002</v>
      </c>
      <c r="N46" s="372">
        <v>13707.830280000002</v>
      </c>
      <c r="O46" s="452">
        <v>21687.77</v>
      </c>
      <c r="P46" s="372">
        <v>28828</v>
      </c>
      <c r="Q46" s="372">
        <v>33233.372120000007</v>
      </c>
      <c r="R46" s="372">
        <v>20794.778699999995</v>
      </c>
      <c r="S46" s="372">
        <v>26646.47277</v>
      </c>
      <c r="T46" s="372">
        <v>85756.225390000007</v>
      </c>
      <c r="U46" s="377">
        <v>13324.544310000001</v>
      </c>
      <c r="V46" s="377">
        <v>18571.3318</v>
      </c>
      <c r="W46" s="377">
        <v>32969.599999999999</v>
      </c>
      <c r="X46" s="377">
        <v>35557.660000000003</v>
      </c>
      <c r="Y46" s="377">
        <v>70394.610449999993</v>
      </c>
      <c r="Z46" s="377">
        <v>206383.927</v>
      </c>
      <c r="AA46" s="377">
        <v>22934.819879999999</v>
      </c>
      <c r="AB46" s="377">
        <v>54580.103310000006</v>
      </c>
      <c r="AC46" s="372">
        <v>27233.701929999996</v>
      </c>
      <c r="AD46" s="377">
        <v>86414.801120000004</v>
      </c>
      <c r="AE46" s="372">
        <v>10472.859</v>
      </c>
      <c r="AF46" s="377">
        <v>6799</v>
      </c>
      <c r="AG46" s="377">
        <v>30789.199929999999</v>
      </c>
      <c r="AH46" s="377">
        <v>48192.34</v>
      </c>
      <c r="AI46" s="372">
        <v>743952.86245999997</v>
      </c>
      <c r="AJ46" s="377">
        <v>5005.1579999999994</v>
      </c>
      <c r="AK46" s="372">
        <v>20742.07</v>
      </c>
      <c r="AL46" s="372">
        <v>60416.817988607589</v>
      </c>
      <c r="AM46" s="377">
        <v>63334.824999999997</v>
      </c>
      <c r="AN46" s="377">
        <v>9858.4480000000003</v>
      </c>
      <c r="AO46" s="377">
        <v>14202.186900000001</v>
      </c>
      <c r="AP46" s="372">
        <v>8639.6930000000011</v>
      </c>
      <c r="AQ46" s="372">
        <v>13036.332</v>
      </c>
      <c r="AR46" s="372">
        <v>801</v>
      </c>
      <c r="AS46" s="372">
        <v>13448.02642</v>
      </c>
      <c r="AT46" s="372">
        <v>11489.799000000001</v>
      </c>
      <c r="AU46" s="372">
        <v>2853.1460999999999</v>
      </c>
      <c r="AV46" s="372">
        <v>3169.4</v>
      </c>
      <c r="AW46" s="372">
        <v>7272.3884900000003</v>
      </c>
      <c r="AX46" s="372">
        <v>8732.61</v>
      </c>
      <c r="AY46" s="372">
        <v>5779.5549999999994</v>
      </c>
      <c r="AZ46" s="372">
        <v>3025.03</v>
      </c>
      <c r="BA46" s="372">
        <v>1632.4111</v>
      </c>
      <c r="BB46" s="372"/>
      <c r="BC46" s="372">
        <v>376.34620000000001</v>
      </c>
      <c r="BD46" s="372"/>
      <c r="BE46" s="372"/>
      <c r="BF46" s="372"/>
      <c r="BG46" s="372"/>
      <c r="BH46" s="372"/>
      <c r="BI46" s="372"/>
      <c r="BJ46" s="372"/>
    </row>
    <row r="47" spans="1:62">
      <c r="A47" s="226">
        <v>3.7</v>
      </c>
      <c r="B47" s="580" t="s">
        <v>548</v>
      </c>
      <c r="C47" s="452">
        <v>112921.09916</v>
      </c>
      <c r="D47" s="377">
        <v>15482.14</v>
      </c>
      <c r="E47" s="452">
        <v>64187</v>
      </c>
      <c r="F47" s="377">
        <v>92810.637450000024</v>
      </c>
      <c r="G47" s="377">
        <v>97785.052209999994</v>
      </c>
      <c r="H47" s="452">
        <v>31668.05</v>
      </c>
      <c r="I47" s="452">
        <v>46948.057460000004</v>
      </c>
      <c r="J47" s="372">
        <v>5397</v>
      </c>
      <c r="K47" s="377">
        <v>10516.804639999998</v>
      </c>
      <c r="L47" s="377">
        <v>22742.463599999999</v>
      </c>
      <c r="M47" s="377">
        <v>27674.76974</v>
      </c>
      <c r="N47" s="372">
        <v>10837.84376</v>
      </c>
      <c r="O47" s="452">
        <v>10049.41</v>
      </c>
      <c r="P47" s="372">
        <v>49341</v>
      </c>
      <c r="Q47" s="372">
        <v>17256.732880000003</v>
      </c>
      <c r="R47" s="372">
        <v>9422.4712672336791</v>
      </c>
      <c r="S47" s="372">
        <v>9959.4691000000003</v>
      </c>
      <c r="T47" s="372">
        <v>27611.105300000003</v>
      </c>
      <c r="U47" s="377">
        <v>11157.51887</v>
      </c>
      <c r="V47" s="377">
        <v>21611.045599999998</v>
      </c>
      <c r="W47" s="377">
        <v>24584.45</v>
      </c>
      <c r="X47" s="377">
        <v>25945.3923</v>
      </c>
      <c r="Y47" s="377">
        <v>31172.843980000005</v>
      </c>
      <c r="Z47" s="377">
        <v>80964.899409000005</v>
      </c>
      <c r="AA47" s="377">
        <v>11503.387589999998</v>
      </c>
      <c r="AB47" s="377">
        <v>21637.62645</v>
      </c>
      <c r="AC47" s="372">
        <v>13533.081189999999</v>
      </c>
      <c r="AD47" s="377">
        <v>44368.700750000004</v>
      </c>
      <c r="AE47" s="372">
        <v>8005.0916199999992</v>
      </c>
      <c r="AF47" s="377">
        <v>7058</v>
      </c>
      <c r="AG47" s="377">
        <v>20986.970420000001</v>
      </c>
      <c r="AH47" s="377">
        <v>27484.54</v>
      </c>
      <c r="AI47" s="372">
        <v>119843.21818</v>
      </c>
      <c r="AJ47" s="377">
        <v>4533.4507599999997</v>
      </c>
      <c r="AK47" s="372">
        <v>11325.39</v>
      </c>
      <c r="AL47" s="372">
        <v>36561.061670000003</v>
      </c>
      <c r="AM47" s="377">
        <v>23161.792176520474</v>
      </c>
      <c r="AN47" s="377">
        <v>7074.3477899999998</v>
      </c>
      <c r="AO47" s="377">
        <v>8281.6152099999999</v>
      </c>
      <c r="AP47" s="372">
        <v>5397.4486400000005</v>
      </c>
      <c r="AQ47" s="372">
        <v>8114.9239500000003</v>
      </c>
      <c r="AR47" s="372">
        <v>2196</v>
      </c>
      <c r="AS47" s="372">
        <v>11839.76914</v>
      </c>
      <c r="AT47" s="372">
        <v>5404.7160000000003</v>
      </c>
      <c r="AU47" s="372">
        <v>2509.8977200000004</v>
      </c>
      <c r="AV47" s="372">
        <v>2767.35</v>
      </c>
      <c r="AW47" s="372">
        <v>4160.3827699999965</v>
      </c>
      <c r="AX47" s="372">
        <v>7286.45</v>
      </c>
      <c r="AY47" s="372">
        <v>5525.5225499999997</v>
      </c>
      <c r="AZ47" s="372">
        <v>4709.57</v>
      </c>
      <c r="BA47" s="372">
        <v>1633.7530999999999</v>
      </c>
      <c r="BB47" s="372"/>
      <c r="BC47" s="372">
        <v>352.22641000000004</v>
      </c>
      <c r="BD47" s="372"/>
      <c r="BE47" s="372"/>
      <c r="BF47" s="372"/>
      <c r="BG47" s="372"/>
      <c r="BH47" s="372"/>
      <c r="BI47" s="372"/>
      <c r="BJ47" s="372"/>
    </row>
    <row r="48" spans="1:62" s="237" customFormat="1" ht="15">
      <c r="A48" s="230" t="s">
        <v>549</v>
      </c>
      <c r="B48" s="586" t="s">
        <v>550</v>
      </c>
      <c r="C48" s="449">
        <v>922810.37565000029</v>
      </c>
      <c r="D48" s="450">
        <v>340276.73</v>
      </c>
      <c r="E48" s="449">
        <v>436304</v>
      </c>
      <c r="F48" s="450">
        <v>969991.28162000026</v>
      </c>
      <c r="G48" s="450">
        <v>426127.87424000009</v>
      </c>
      <c r="H48" s="449">
        <v>555108.63</v>
      </c>
      <c r="I48" s="449">
        <v>169479.12649999998</v>
      </c>
      <c r="J48" s="451">
        <v>8981</v>
      </c>
      <c r="K48" s="450">
        <v>18926.634989999999</v>
      </c>
      <c r="L48" s="450">
        <v>79793.752380000005</v>
      </c>
      <c r="M48" s="450">
        <v>53155.867539999992</v>
      </c>
      <c r="N48" s="451">
        <v>132191.83395960112</v>
      </c>
      <c r="O48" s="449">
        <v>52886.967999999979</v>
      </c>
      <c r="P48" s="451">
        <v>40630</v>
      </c>
      <c r="Q48" s="451">
        <v>30197.771309999996</v>
      </c>
      <c r="R48" s="451">
        <v>27898.03135276632</v>
      </c>
      <c r="S48" s="451">
        <v>37796.638470000013</v>
      </c>
      <c r="T48" s="451">
        <v>176860.23791</v>
      </c>
      <c r="U48" s="450">
        <v>12022.654899999998</v>
      </c>
      <c r="V48" s="450">
        <v>21912.37950000001</v>
      </c>
      <c r="W48" s="450">
        <v>24929.08</v>
      </c>
      <c r="X48" s="450">
        <v>45008.980769999973</v>
      </c>
      <c r="Y48" s="450">
        <v>86476.237119999991</v>
      </c>
      <c r="Z48" s="450">
        <v>394295.4245743191</v>
      </c>
      <c r="AA48" s="450">
        <v>23367.412620000017</v>
      </c>
      <c r="AB48" s="450">
        <v>81370.196519999983</v>
      </c>
      <c r="AC48" s="451">
        <v>41415.381330000033</v>
      </c>
      <c r="AD48" s="450">
        <v>152260.30838999996</v>
      </c>
      <c r="AE48" s="451">
        <v>25318.538869999997</v>
      </c>
      <c r="AF48" s="450">
        <v>30354</v>
      </c>
      <c r="AG48" s="450">
        <v>12283.487609999993</v>
      </c>
      <c r="AH48" s="450">
        <v>120285.30514999997</v>
      </c>
      <c r="AI48" s="451">
        <v>256184.96812000018</v>
      </c>
      <c r="AJ48" s="450">
        <v>7615.5192399999978</v>
      </c>
      <c r="AK48" s="451">
        <v>29088.28</v>
      </c>
      <c r="AL48" s="451">
        <v>53817.549891392373</v>
      </c>
      <c r="AM48" s="450">
        <v>107469.04468347953</v>
      </c>
      <c r="AN48" s="450">
        <v>7611.2250799999929</v>
      </c>
      <c r="AO48" s="450">
        <v>2875.6836500000027</v>
      </c>
      <c r="AP48" s="451">
        <v>3185.3925399999971</v>
      </c>
      <c r="AQ48" s="451">
        <v>12080.850440000006</v>
      </c>
      <c r="AR48" s="451">
        <v>-1052</v>
      </c>
      <c r="AS48" s="451">
        <v>-8905.0117400000017</v>
      </c>
      <c r="AT48" s="451">
        <v>-2161.5319700000018</v>
      </c>
      <c r="AU48" s="451">
        <v>-2539.7314500000002</v>
      </c>
      <c r="AV48" s="451">
        <v>-2441.96</v>
      </c>
      <c r="AW48" s="451">
        <v>-5481.096279999997</v>
      </c>
      <c r="AX48" s="451">
        <v>-10349.790000000001</v>
      </c>
      <c r="AY48" s="451">
        <v>-4098.956549999999</v>
      </c>
      <c r="AZ48" s="451">
        <v>-4950.8500000000004</v>
      </c>
      <c r="BA48" s="451">
        <v>-2412.1284799999999</v>
      </c>
      <c r="BB48" s="451"/>
      <c r="BC48" s="451">
        <v>67.8839499999998</v>
      </c>
      <c r="BD48" s="451"/>
      <c r="BE48" s="451"/>
      <c r="BF48" s="451"/>
      <c r="BG48" s="451"/>
      <c r="BH48" s="451"/>
      <c r="BI48" s="451"/>
      <c r="BJ48" s="451"/>
    </row>
    <row r="49" spans="1:62">
      <c r="A49" s="226">
        <v>3.8</v>
      </c>
      <c r="B49" s="580" t="s">
        <v>551</v>
      </c>
      <c r="C49" s="452">
        <v>24159.57734</v>
      </c>
      <c r="D49" s="377">
        <v>10141.16</v>
      </c>
      <c r="E49" s="452">
        <v>85189</v>
      </c>
      <c r="F49" s="377">
        <v>61447.800439999992</v>
      </c>
      <c r="G49" s="377">
        <v>34541.433510000003</v>
      </c>
      <c r="H49" s="452">
        <v>35488.959999999999</v>
      </c>
      <c r="I49" s="452">
        <v>20638.17094</v>
      </c>
      <c r="J49" s="372">
        <v>3462</v>
      </c>
      <c r="K49" s="377">
        <v>6135.2614300000005</v>
      </c>
      <c r="L49" s="377">
        <v>1071.8</v>
      </c>
      <c r="M49" s="377">
        <v>8147.2244400000018</v>
      </c>
      <c r="N49" s="372">
        <v>7999.2080000000005</v>
      </c>
      <c r="O49" s="452">
        <v>8921.51</v>
      </c>
      <c r="P49" s="372">
        <v>10139</v>
      </c>
      <c r="Q49" s="372">
        <v>10409.992689999999</v>
      </c>
      <c r="R49" s="372">
        <v>2716.9230699999985</v>
      </c>
      <c r="S49" s="372">
        <v>6516.4386599999998</v>
      </c>
      <c r="T49" s="372">
        <v>11552.356019999999</v>
      </c>
      <c r="U49" s="377">
        <v>2512.1730912000003</v>
      </c>
      <c r="V49" s="377">
        <v>11855.913549999997</v>
      </c>
      <c r="W49" s="377">
        <v>3688.06</v>
      </c>
      <c r="X49" s="377">
        <v>9638.951140000001</v>
      </c>
      <c r="Y49" s="377">
        <v>15380.064309999998</v>
      </c>
      <c r="Z49" s="377">
        <v>22132.389010000006</v>
      </c>
      <c r="AA49" s="377">
        <v>5618.1556699999992</v>
      </c>
      <c r="AB49" s="377">
        <v>18443.438999999998</v>
      </c>
      <c r="AC49" s="372">
        <v>4141.9016700000002</v>
      </c>
      <c r="AD49" s="377">
        <v>10047.710510000001</v>
      </c>
      <c r="AE49" s="372">
        <v>4385.4000799999994</v>
      </c>
      <c r="AF49" s="377">
        <v>1839</v>
      </c>
      <c r="AG49" s="377">
        <v>3573.1414500000001</v>
      </c>
      <c r="AH49" s="377">
        <v>6967.44</v>
      </c>
      <c r="AI49" s="372">
        <v>67716.299599999998</v>
      </c>
      <c r="AJ49" s="377">
        <v>8708.1010000000006</v>
      </c>
      <c r="AK49" s="372">
        <v>3640.66</v>
      </c>
      <c r="AL49" s="372">
        <v>37133.087590000003</v>
      </c>
      <c r="AM49" s="377">
        <v>5762.2618500000017</v>
      </c>
      <c r="AN49" s="377">
        <v>1819.1278500000001</v>
      </c>
      <c r="AO49" s="377">
        <v>2436.88789</v>
      </c>
      <c r="AP49" s="372">
        <v>1824.835</v>
      </c>
      <c r="AQ49" s="372">
        <v>6314.3056799999995</v>
      </c>
      <c r="AR49" s="372">
        <v>1543</v>
      </c>
      <c r="AS49" s="372">
        <v>3914.1643800000002</v>
      </c>
      <c r="AT49" s="372">
        <v>2907.32</v>
      </c>
      <c r="AU49" s="372">
        <v>421.86046000000005</v>
      </c>
      <c r="AV49" s="372">
        <v>114.14</v>
      </c>
      <c r="AW49" s="372">
        <v>1467.52972</v>
      </c>
      <c r="AX49" s="372">
        <v>1865.12</v>
      </c>
      <c r="AY49" s="372">
        <v>1523.16</v>
      </c>
      <c r="AZ49" s="372">
        <v>709.73</v>
      </c>
      <c r="BA49" s="372">
        <v>521.51304000000005</v>
      </c>
      <c r="BB49" s="372"/>
      <c r="BC49" s="372">
        <v>0.2</v>
      </c>
      <c r="BD49" s="372"/>
      <c r="BE49" s="372"/>
      <c r="BF49" s="372"/>
      <c r="BG49" s="372"/>
      <c r="BH49" s="372"/>
      <c r="BI49" s="372"/>
      <c r="BJ49" s="372"/>
    </row>
    <row r="50" spans="1:62" s="237" customFormat="1" ht="15">
      <c r="A50" s="230" t="s">
        <v>552</v>
      </c>
      <c r="B50" s="586" t="s">
        <v>553</v>
      </c>
      <c r="C50" s="449">
        <v>898650.79831000033</v>
      </c>
      <c r="D50" s="450">
        <v>330135.57</v>
      </c>
      <c r="E50" s="449">
        <v>351115</v>
      </c>
      <c r="F50" s="450">
        <v>908543.48118000024</v>
      </c>
      <c r="G50" s="450">
        <v>391586.44073000009</v>
      </c>
      <c r="H50" s="449">
        <v>519619.67</v>
      </c>
      <c r="I50" s="449">
        <v>148840.95555999997</v>
      </c>
      <c r="J50" s="451">
        <v>5519</v>
      </c>
      <c r="K50" s="450">
        <v>12791.373559999998</v>
      </c>
      <c r="L50" s="450">
        <v>78721.952380000002</v>
      </c>
      <c r="M50" s="450">
        <v>45008.643099999987</v>
      </c>
      <c r="N50" s="451">
        <v>124192.62595960112</v>
      </c>
      <c r="O50" s="449">
        <v>43965.457999999977</v>
      </c>
      <c r="P50" s="451">
        <v>30491</v>
      </c>
      <c r="Q50" s="451">
        <v>19787.778619999997</v>
      </c>
      <c r="R50" s="451">
        <v>25181.108282766323</v>
      </c>
      <c r="S50" s="451">
        <v>31280.199810000013</v>
      </c>
      <c r="T50" s="451">
        <v>165307.88188999999</v>
      </c>
      <c r="U50" s="450">
        <v>9510.4818087999975</v>
      </c>
      <c r="V50" s="450">
        <v>10056.465950000013</v>
      </c>
      <c r="W50" s="450">
        <v>21241.02</v>
      </c>
      <c r="X50" s="450">
        <v>35370.029629999975</v>
      </c>
      <c r="Y50" s="450">
        <v>71096.172809999989</v>
      </c>
      <c r="Z50" s="450">
        <v>372163.03556431911</v>
      </c>
      <c r="AA50" s="450">
        <v>17749.256950000017</v>
      </c>
      <c r="AB50" s="450">
        <v>62926.757519999985</v>
      </c>
      <c r="AC50" s="451">
        <v>37273.479660000034</v>
      </c>
      <c r="AD50" s="450">
        <v>142212.59787999996</v>
      </c>
      <c r="AE50" s="451">
        <v>20933.138789999997</v>
      </c>
      <c r="AF50" s="450">
        <v>28515</v>
      </c>
      <c r="AG50" s="450">
        <v>8710.3461599999937</v>
      </c>
      <c r="AH50" s="450">
        <v>113317.86514999997</v>
      </c>
      <c r="AI50" s="451">
        <v>188468.66852000018</v>
      </c>
      <c r="AJ50" s="450">
        <v>-1092.5817600000028</v>
      </c>
      <c r="AK50" s="451">
        <v>25447.62</v>
      </c>
      <c r="AL50" s="451">
        <v>16684.46230139237</v>
      </c>
      <c r="AM50" s="450">
        <v>101706.78283347953</v>
      </c>
      <c r="AN50" s="450">
        <v>5792.097229999993</v>
      </c>
      <c r="AO50" s="450">
        <v>438.7957600000027</v>
      </c>
      <c r="AP50" s="451">
        <v>1360.5575399999971</v>
      </c>
      <c r="AQ50" s="451">
        <v>5766.5447600000061</v>
      </c>
      <c r="AR50" s="451">
        <v>-2595</v>
      </c>
      <c r="AS50" s="451">
        <v>-12819.176120000002</v>
      </c>
      <c r="AT50" s="451">
        <v>-5068.8519700000015</v>
      </c>
      <c r="AU50" s="451">
        <v>-2961.5919100000001</v>
      </c>
      <c r="AV50" s="451">
        <v>-2556.1</v>
      </c>
      <c r="AW50" s="451">
        <v>-6948.6259999999966</v>
      </c>
      <c r="AX50" s="451">
        <v>-12214.91</v>
      </c>
      <c r="AY50" s="451">
        <v>-5622.1165499999988</v>
      </c>
      <c r="AZ50" s="451">
        <v>-5660.58</v>
      </c>
      <c r="BA50" s="451">
        <v>-2933.6415200000001</v>
      </c>
      <c r="BB50" s="451"/>
      <c r="BC50" s="451">
        <v>67.683949999999797</v>
      </c>
      <c r="BD50" s="451"/>
      <c r="BE50" s="451"/>
      <c r="BF50" s="451"/>
      <c r="BG50" s="451"/>
      <c r="BH50" s="451"/>
      <c r="BI50" s="451"/>
      <c r="BJ50" s="451"/>
    </row>
    <row r="51" spans="1:62">
      <c r="A51" s="231">
        <v>3.9</v>
      </c>
      <c r="B51" s="580" t="s">
        <v>554</v>
      </c>
      <c r="C51" s="454">
        <v>15745.429889999999</v>
      </c>
      <c r="D51" s="377">
        <v>118.75</v>
      </c>
      <c r="E51" s="452"/>
      <c r="F51" s="377">
        <v>5816.5447800000002</v>
      </c>
      <c r="G51" s="377">
        <v>2427.7102100000002</v>
      </c>
      <c r="H51" s="452">
        <v>0</v>
      </c>
      <c r="I51" s="452"/>
      <c r="J51" s="372"/>
      <c r="K51" s="377"/>
      <c r="L51" s="377"/>
      <c r="M51" s="377"/>
      <c r="N51" s="372">
        <v>1828.3776</v>
      </c>
      <c r="O51" s="452"/>
      <c r="P51" s="372"/>
      <c r="Q51" s="372"/>
      <c r="R51" s="372"/>
      <c r="S51" s="372"/>
      <c r="T51" s="372">
        <v>3019.8420000000001</v>
      </c>
      <c r="U51" s="377">
        <v>137.24100000000001</v>
      </c>
      <c r="V51" s="377"/>
      <c r="W51" s="377"/>
      <c r="X51" s="377">
        <v>14597.08</v>
      </c>
      <c r="Y51" s="377">
        <v>58.618000000000002</v>
      </c>
      <c r="Z51" s="377"/>
      <c r="AA51" s="377"/>
      <c r="AB51" s="377">
        <v>0</v>
      </c>
      <c r="AC51" s="372"/>
      <c r="AD51" s="377"/>
      <c r="AE51" s="372"/>
      <c r="AF51" s="377">
        <v>2412</v>
      </c>
      <c r="AG51" s="377"/>
      <c r="AH51" s="377"/>
      <c r="AI51" s="372">
        <v>0</v>
      </c>
      <c r="AJ51" s="377"/>
      <c r="AK51" s="372"/>
      <c r="AL51" s="372"/>
      <c r="AM51" s="377">
        <v>2966.0168999999996</v>
      </c>
      <c r="AN51" s="377">
        <v>0</v>
      </c>
      <c r="AO51" s="377"/>
      <c r="AP51" s="372">
        <v>16.149999999999999</v>
      </c>
      <c r="AQ51" s="372"/>
      <c r="AR51" s="372"/>
      <c r="AS51" s="372">
        <v>7.6034699999999997</v>
      </c>
      <c r="AT51" s="372"/>
      <c r="AU51" s="372"/>
      <c r="AV51" s="372"/>
      <c r="AW51" s="372"/>
      <c r="AX51" s="372">
        <v>0</v>
      </c>
      <c r="AY51" s="372"/>
      <c r="AZ51" s="372"/>
      <c r="BA51" s="372"/>
      <c r="BB51" s="372"/>
      <c r="BC51" s="372">
        <v>99.734999999999999</v>
      </c>
      <c r="BD51" s="372"/>
      <c r="BE51" s="372"/>
      <c r="BF51" s="372"/>
      <c r="BG51" s="372"/>
      <c r="BH51" s="372"/>
      <c r="BI51" s="372"/>
      <c r="BJ51" s="372"/>
    </row>
    <row r="52" spans="1:62">
      <c r="A52" s="231" t="s">
        <v>555</v>
      </c>
      <c r="B52" s="580" t="s">
        <v>556</v>
      </c>
      <c r="C52" s="452">
        <v>0</v>
      </c>
      <c r="D52" s="377">
        <v>0</v>
      </c>
      <c r="E52" s="452">
        <v>61894</v>
      </c>
      <c r="F52" s="377">
        <v>9812.1285100000005</v>
      </c>
      <c r="G52" s="377">
        <v>2305.66</v>
      </c>
      <c r="H52" s="452">
        <v>0</v>
      </c>
      <c r="I52" s="452"/>
      <c r="J52" s="372">
        <v>7801</v>
      </c>
      <c r="K52" s="377">
        <v>614.80600000000004</v>
      </c>
      <c r="L52" s="377"/>
      <c r="M52" s="377"/>
      <c r="N52" s="372"/>
      <c r="O52" s="452">
        <v>9038.34</v>
      </c>
      <c r="P52" s="372">
        <v>4547</v>
      </c>
      <c r="Q52" s="372">
        <v>4531.5160500000002</v>
      </c>
      <c r="R52" s="372"/>
      <c r="S52" s="372">
        <v>1719.8</v>
      </c>
      <c r="T52" s="372"/>
      <c r="U52" s="377">
        <v>211.90370000000004</v>
      </c>
      <c r="V52" s="377">
        <v>4253.3597099999997</v>
      </c>
      <c r="W52" s="377">
        <v>1324.94</v>
      </c>
      <c r="X52" s="377"/>
      <c r="Y52" s="377"/>
      <c r="Z52" s="377">
        <v>21781.832260000003</v>
      </c>
      <c r="AA52" s="377"/>
      <c r="AB52" s="377">
        <v>0</v>
      </c>
      <c r="AC52" s="372"/>
      <c r="AD52" s="377">
        <v>3658.8790799999997</v>
      </c>
      <c r="AE52" s="372">
        <v>1133.76944</v>
      </c>
      <c r="AF52" s="377">
        <v>10</v>
      </c>
      <c r="AG52" s="377"/>
      <c r="AH52" s="377"/>
      <c r="AI52" s="372">
        <v>69667.921940000015</v>
      </c>
      <c r="AJ52" s="377">
        <v>7010.5370000000003</v>
      </c>
      <c r="AK52" s="372">
        <v>175.1</v>
      </c>
      <c r="AL52" s="372">
        <v>20972.90569</v>
      </c>
      <c r="AM52" s="377"/>
      <c r="AN52" s="377"/>
      <c r="AO52" s="377"/>
      <c r="AP52" s="372"/>
      <c r="AQ52" s="372">
        <v>3556.7941299999998</v>
      </c>
      <c r="AR52" s="372"/>
      <c r="AS52" s="372">
        <v>0.41769000000000001</v>
      </c>
      <c r="AT52" s="372">
        <v>841.65</v>
      </c>
      <c r="AU52" s="372"/>
      <c r="AV52" s="372"/>
      <c r="AW52" s="372"/>
      <c r="AX52" s="372">
        <v>298.7</v>
      </c>
      <c r="AY52" s="372"/>
      <c r="AZ52" s="372"/>
      <c r="BA52" s="372">
        <v>0</v>
      </c>
      <c r="BB52" s="372"/>
      <c r="BC52" s="372"/>
      <c r="BD52" s="372"/>
      <c r="BE52" s="372"/>
      <c r="BF52" s="372"/>
      <c r="BG52" s="372"/>
      <c r="BH52" s="372"/>
      <c r="BI52" s="372"/>
      <c r="BJ52" s="372"/>
    </row>
    <row r="53" spans="1:62" s="237" customFormat="1" ht="15">
      <c r="A53" s="230" t="s">
        <v>557</v>
      </c>
      <c r="B53" s="586" t="s">
        <v>558</v>
      </c>
      <c r="C53" s="449">
        <v>914396.22820000036</v>
      </c>
      <c r="D53" s="450">
        <v>330254.32</v>
      </c>
      <c r="E53" s="449">
        <v>413009</v>
      </c>
      <c r="F53" s="450">
        <v>924172.15447000018</v>
      </c>
      <c r="G53" s="450">
        <v>396319.81094000005</v>
      </c>
      <c r="H53" s="449">
        <v>519619.67</v>
      </c>
      <c r="I53" s="449">
        <v>148840.95555999997</v>
      </c>
      <c r="J53" s="451">
        <v>13320</v>
      </c>
      <c r="K53" s="450">
        <v>13406.179559999999</v>
      </c>
      <c r="L53" s="450">
        <v>78721.952380000002</v>
      </c>
      <c r="M53" s="450">
        <v>45008.643099999987</v>
      </c>
      <c r="N53" s="451">
        <v>126021.00355960113</v>
      </c>
      <c r="O53" s="449">
        <v>53003.797999999981</v>
      </c>
      <c r="P53" s="451">
        <v>35038</v>
      </c>
      <c r="Q53" s="451">
        <v>24319.294669999996</v>
      </c>
      <c r="R53" s="451">
        <v>25181.108282766323</v>
      </c>
      <c r="S53" s="451">
        <v>32999.999810000016</v>
      </c>
      <c r="T53" s="451">
        <v>168327.72388999999</v>
      </c>
      <c r="U53" s="450">
        <v>9859.6265087999982</v>
      </c>
      <c r="V53" s="450">
        <v>14309.825660000013</v>
      </c>
      <c r="W53" s="450">
        <v>22565.96</v>
      </c>
      <c r="X53" s="450">
        <v>49967.109629999977</v>
      </c>
      <c r="Y53" s="450">
        <v>71154.790809999991</v>
      </c>
      <c r="Z53" s="450">
        <v>393944.86782431911</v>
      </c>
      <c r="AA53" s="450">
        <v>17749.256950000017</v>
      </c>
      <c r="AB53" s="450">
        <v>62926.757519999985</v>
      </c>
      <c r="AC53" s="451">
        <v>37273.479660000034</v>
      </c>
      <c r="AD53" s="450">
        <v>145871.47695999997</v>
      </c>
      <c r="AE53" s="451">
        <v>22066.908229999997</v>
      </c>
      <c r="AF53" s="450">
        <v>30937</v>
      </c>
      <c r="AG53" s="450">
        <v>8710.3461599999937</v>
      </c>
      <c r="AH53" s="450">
        <v>113317.86514999997</v>
      </c>
      <c r="AI53" s="451">
        <v>258136.59046000021</v>
      </c>
      <c r="AJ53" s="450">
        <v>5917.9552399999975</v>
      </c>
      <c r="AK53" s="451">
        <v>25622.720000000001</v>
      </c>
      <c r="AL53" s="451">
        <v>37657.36799139237</v>
      </c>
      <c r="AM53" s="450">
        <v>104672.79973347954</v>
      </c>
      <c r="AN53" s="450">
        <v>5792.097229999993</v>
      </c>
      <c r="AO53" s="450">
        <v>438.7957600000027</v>
      </c>
      <c r="AP53" s="451">
        <v>1376.7075399999972</v>
      </c>
      <c r="AQ53" s="451">
        <v>9323.3388900000064</v>
      </c>
      <c r="AR53" s="451">
        <v>-2595</v>
      </c>
      <c r="AS53" s="451">
        <v>-12811.154960000002</v>
      </c>
      <c r="AT53" s="451">
        <v>-4227.2019700000019</v>
      </c>
      <c r="AU53" s="451">
        <v>-2961.5919100000001</v>
      </c>
      <c r="AV53" s="451">
        <v>-2556.1</v>
      </c>
      <c r="AW53" s="451">
        <v>-6948.6259999999966</v>
      </c>
      <c r="AX53" s="451">
        <v>-11916.21</v>
      </c>
      <c r="AY53" s="451">
        <v>-5622.1165499999988</v>
      </c>
      <c r="AZ53" s="451">
        <v>-5660.58</v>
      </c>
      <c r="BA53" s="451">
        <v>-2933.6415200000001</v>
      </c>
      <c r="BB53" s="451"/>
      <c r="BC53" s="451">
        <v>167.4189499999998</v>
      </c>
      <c r="BD53" s="451"/>
      <c r="BE53" s="451"/>
      <c r="BF53" s="451"/>
      <c r="BG53" s="451"/>
      <c r="BH53" s="451"/>
      <c r="BI53" s="451"/>
      <c r="BJ53" s="451"/>
    </row>
    <row r="54" spans="1:62">
      <c r="A54" s="231" t="s">
        <v>559</v>
      </c>
      <c r="B54" s="580" t="s">
        <v>560</v>
      </c>
      <c r="C54" s="452">
        <v>2505.1174500000002</v>
      </c>
      <c r="D54" s="377"/>
      <c r="E54" s="452">
        <v>127</v>
      </c>
      <c r="F54" s="377"/>
      <c r="G54" s="377"/>
      <c r="H54" s="452">
        <v>0</v>
      </c>
      <c r="I54" s="452"/>
      <c r="J54" s="372">
        <v>-1820</v>
      </c>
      <c r="K54" s="377"/>
      <c r="L54" s="377"/>
      <c r="M54" s="377"/>
      <c r="N54" s="372"/>
      <c r="O54" s="452"/>
      <c r="P54" s="372"/>
      <c r="Q54" s="372"/>
      <c r="R54" s="372"/>
      <c r="S54" s="372"/>
      <c r="T54" s="372"/>
      <c r="U54" s="377"/>
      <c r="V54" s="377"/>
      <c r="W54" s="377"/>
      <c r="X54" s="377"/>
      <c r="Y54" s="377"/>
      <c r="Z54" s="377"/>
      <c r="AA54" s="377"/>
      <c r="AB54" s="377">
        <v>0</v>
      </c>
      <c r="AC54" s="372"/>
      <c r="AD54" s="377"/>
      <c r="AE54" s="372"/>
      <c r="AF54" s="377"/>
      <c r="AG54" s="377"/>
      <c r="AH54" s="377"/>
      <c r="AI54" s="372">
        <v>562.86565999999993</v>
      </c>
      <c r="AJ54" s="377"/>
      <c r="AK54" s="372"/>
      <c r="AL54" s="372"/>
      <c r="AM54" s="377"/>
      <c r="AN54" s="377"/>
      <c r="AO54" s="377"/>
      <c r="AP54" s="372"/>
      <c r="AQ54" s="372"/>
      <c r="AR54" s="372"/>
      <c r="AS54" s="372">
        <v>-13.56</v>
      </c>
      <c r="AT54" s="372"/>
      <c r="AU54" s="372"/>
      <c r="AV54" s="372"/>
      <c r="AW54" s="372"/>
      <c r="AX54" s="372"/>
      <c r="AY54" s="372"/>
      <c r="AZ54" s="372"/>
      <c r="BA54" s="372"/>
      <c r="BB54" s="372"/>
      <c r="BC54" s="372"/>
      <c r="BD54" s="372"/>
      <c r="BE54" s="372"/>
      <c r="BF54" s="372"/>
      <c r="BG54" s="372"/>
      <c r="BH54" s="372"/>
      <c r="BI54" s="372"/>
      <c r="BJ54" s="372"/>
    </row>
    <row r="55" spans="1:62" s="237" customFormat="1" ht="15">
      <c r="A55" s="230" t="s">
        <v>561</v>
      </c>
      <c r="B55" s="586" t="s">
        <v>562</v>
      </c>
      <c r="C55" s="449">
        <v>916901.34565000038</v>
      </c>
      <c r="D55" s="450">
        <v>330254.32</v>
      </c>
      <c r="E55" s="449">
        <v>413136</v>
      </c>
      <c r="F55" s="450">
        <v>924172.15447000018</v>
      </c>
      <c r="G55" s="450">
        <v>396319.81094000005</v>
      </c>
      <c r="H55" s="449">
        <v>519619.67</v>
      </c>
      <c r="I55" s="449">
        <v>148840.95555999997</v>
      </c>
      <c r="J55" s="451">
        <v>11500</v>
      </c>
      <c r="K55" s="450">
        <v>13406.179559999999</v>
      </c>
      <c r="L55" s="450">
        <v>78721.952380000002</v>
      </c>
      <c r="M55" s="450">
        <v>45008.643099999987</v>
      </c>
      <c r="N55" s="451">
        <v>126021.00355960113</v>
      </c>
      <c r="O55" s="449">
        <v>53003.797999999981</v>
      </c>
      <c r="P55" s="451">
        <v>35038</v>
      </c>
      <c r="Q55" s="451">
        <v>24319.294669999996</v>
      </c>
      <c r="R55" s="451">
        <v>25181.108282766323</v>
      </c>
      <c r="S55" s="451">
        <v>32999.999810000016</v>
      </c>
      <c r="T55" s="451">
        <v>168327.72388999999</v>
      </c>
      <c r="U55" s="450">
        <v>9859.6265087999982</v>
      </c>
      <c r="V55" s="450">
        <v>14309.825660000013</v>
      </c>
      <c r="W55" s="450">
        <v>22565.96</v>
      </c>
      <c r="X55" s="450">
        <v>49967.109629999977</v>
      </c>
      <c r="Y55" s="450">
        <v>71154.790809999991</v>
      </c>
      <c r="Z55" s="450">
        <v>393944.86782431911</v>
      </c>
      <c r="AA55" s="450">
        <v>17749.256950000017</v>
      </c>
      <c r="AB55" s="450">
        <v>62926.757519999985</v>
      </c>
      <c r="AC55" s="451">
        <v>37273.479660000034</v>
      </c>
      <c r="AD55" s="450">
        <v>145871.47695999997</v>
      </c>
      <c r="AE55" s="451">
        <v>22066.908229999997</v>
      </c>
      <c r="AF55" s="450">
        <v>30937</v>
      </c>
      <c r="AG55" s="450">
        <v>8710.3461599999937</v>
      </c>
      <c r="AH55" s="450">
        <v>113317.86514999997</v>
      </c>
      <c r="AI55" s="451">
        <v>258699.45612000022</v>
      </c>
      <c r="AJ55" s="450">
        <v>5917.9552399999975</v>
      </c>
      <c r="AK55" s="451">
        <v>25622.720000000001</v>
      </c>
      <c r="AL55" s="451">
        <v>37657.36799139237</v>
      </c>
      <c r="AM55" s="450">
        <v>104672.79973347954</v>
      </c>
      <c r="AN55" s="450">
        <v>5792.097229999993</v>
      </c>
      <c r="AO55" s="450">
        <v>438.7957600000027</v>
      </c>
      <c r="AP55" s="451">
        <v>1376.7075399999972</v>
      </c>
      <c r="AQ55" s="451">
        <v>9323.3388900000064</v>
      </c>
      <c r="AR55" s="451">
        <v>-2595</v>
      </c>
      <c r="AS55" s="451">
        <v>-12824.714960000001</v>
      </c>
      <c r="AT55" s="451">
        <v>-4227.2019700000019</v>
      </c>
      <c r="AU55" s="451">
        <v>-2961.5919100000001</v>
      </c>
      <c r="AV55" s="451">
        <v>-2556.1</v>
      </c>
      <c r="AW55" s="451">
        <v>-6948.6259999999966</v>
      </c>
      <c r="AX55" s="451">
        <v>-11916.21</v>
      </c>
      <c r="AY55" s="451">
        <v>-5622.1165499999988</v>
      </c>
      <c r="AZ55" s="451">
        <v>-5660.58</v>
      </c>
      <c r="BA55" s="451">
        <v>-2933.6415200000001</v>
      </c>
      <c r="BB55" s="451"/>
      <c r="BC55" s="451">
        <v>167.4189499999998</v>
      </c>
      <c r="BD55" s="451"/>
      <c r="BE55" s="451"/>
      <c r="BF55" s="451"/>
      <c r="BG55" s="451"/>
      <c r="BH55" s="451"/>
      <c r="BI55" s="451"/>
      <c r="BJ55" s="451"/>
    </row>
    <row r="56" spans="1:62">
      <c r="A56" s="231" t="s">
        <v>563</v>
      </c>
      <c r="B56" s="580" t="s">
        <v>564</v>
      </c>
      <c r="C56" s="452">
        <v>83354.667786363629</v>
      </c>
      <c r="D56" s="377">
        <v>30023.119999999999</v>
      </c>
      <c r="E56" s="452">
        <v>37558</v>
      </c>
      <c r="F56" s="377">
        <v>84015.65</v>
      </c>
      <c r="G56" s="377">
        <v>36487.542721818165</v>
      </c>
      <c r="H56" s="452">
        <v>47238.15</v>
      </c>
      <c r="I56" s="452">
        <v>13530.99596</v>
      </c>
      <c r="J56" s="372">
        <v>1045</v>
      </c>
      <c r="K56" s="377">
        <v>1218.7435963636362</v>
      </c>
      <c r="L56" s="377">
        <v>7156.5411299999996</v>
      </c>
      <c r="M56" s="377">
        <v>4091.6948272727259</v>
      </c>
      <c r="N56" s="372">
        <v>11461.075814509191</v>
      </c>
      <c r="O56" s="452">
        <v>4818.5270909090896</v>
      </c>
      <c r="P56" s="372">
        <v>3185</v>
      </c>
      <c r="Q56" s="372">
        <v>2210.8449699999996</v>
      </c>
      <c r="R56" s="372">
        <v>2289.19166</v>
      </c>
      <c r="S56" s="372">
        <v>2999.9999827272727</v>
      </c>
      <c r="T56" s="372">
        <v>15302.520353636364</v>
      </c>
      <c r="U56" s="377">
        <v>896.3300463636366</v>
      </c>
      <c r="V56" s="377">
        <v>1300.8932418181821</v>
      </c>
      <c r="W56" s="377">
        <v>2051.4499999999998</v>
      </c>
      <c r="X56" s="377">
        <v>4542.46</v>
      </c>
      <c r="Y56" s="377">
        <v>6468.617346363636</v>
      </c>
      <c r="Z56" s="377">
        <v>35813.169802210832</v>
      </c>
      <c r="AA56" s="377">
        <v>1613.5688136363638</v>
      </c>
      <c r="AB56" s="377">
        <v>6292.6760000000004</v>
      </c>
      <c r="AC56" s="372">
        <v>3388.4981509090935</v>
      </c>
      <c r="AD56" s="377">
        <v>13261.04336</v>
      </c>
      <c r="AE56" s="372">
        <v>2006.082566363636</v>
      </c>
      <c r="AF56" s="377">
        <v>2812</v>
      </c>
      <c r="AG56" s="377"/>
      <c r="AH56" s="377">
        <v>10301.62410454545</v>
      </c>
      <c r="AI56" s="372">
        <v>23518.132374545476</v>
      </c>
      <c r="AJ56" s="377">
        <v>591.79499999999996</v>
      </c>
      <c r="AK56" s="372">
        <v>2329.34</v>
      </c>
      <c r="AL56" s="372">
        <v>3423.3970901265784</v>
      </c>
      <c r="AM56" s="377">
        <v>9515.7090666799595</v>
      </c>
      <c r="AN56" s="377">
        <v>186.70428000000001</v>
      </c>
      <c r="AO56" s="377">
        <v>0</v>
      </c>
      <c r="AP56" s="372"/>
      <c r="AQ56" s="372"/>
      <c r="AR56" s="372"/>
      <c r="AS56" s="372"/>
      <c r="AT56" s="372"/>
      <c r="AU56" s="372"/>
      <c r="AV56" s="372"/>
      <c r="AW56" s="372"/>
      <c r="AX56" s="372"/>
      <c r="AY56" s="372"/>
      <c r="AZ56" s="372"/>
      <c r="BA56" s="372"/>
      <c r="BB56" s="372"/>
      <c r="BC56" s="372"/>
      <c r="BD56" s="372"/>
      <c r="BE56" s="372"/>
      <c r="BF56" s="372"/>
      <c r="BG56" s="372"/>
      <c r="BH56" s="372"/>
      <c r="BI56" s="372"/>
      <c r="BJ56" s="372"/>
    </row>
    <row r="57" spans="1:62">
      <c r="A57" s="231" t="s">
        <v>565</v>
      </c>
      <c r="B57" s="580" t="s">
        <v>566</v>
      </c>
      <c r="C57" s="452">
        <v>250064.00335909089</v>
      </c>
      <c r="D57" s="377">
        <v>90148.71</v>
      </c>
      <c r="E57" s="452">
        <v>112673</v>
      </c>
      <c r="F57" s="377">
        <v>263740.81747000001</v>
      </c>
      <c r="G57" s="377">
        <v>109462.62816545449</v>
      </c>
      <c r="H57" s="452">
        <v>141714.45000000001</v>
      </c>
      <c r="I57" s="452">
        <v>40592.987880000001</v>
      </c>
      <c r="J57" s="372">
        <v>3450</v>
      </c>
      <c r="K57" s="377">
        <v>3656.2307890909087</v>
      </c>
      <c r="L57" s="377">
        <v>21469.623380000001</v>
      </c>
      <c r="M57" s="377">
        <v>12275.084481818178</v>
      </c>
      <c r="N57" s="372">
        <v>34383.227443527576</v>
      </c>
      <c r="O57" s="452">
        <v>14455.5861</v>
      </c>
      <c r="P57" s="372">
        <v>9556</v>
      </c>
      <c r="Q57" s="372">
        <v>6632.5349099999994</v>
      </c>
      <c r="R57" s="372">
        <v>6847.5735699999996</v>
      </c>
      <c r="S57" s="372">
        <v>8999.9999481818177</v>
      </c>
      <c r="T57" s="372">
        <v>45907.561060909087</v>
      </c>
      <c r="U57" s="377">
        <v>2688.9901530000025</v>
      </c>
      <c r="V57" s="377">
        <v>3902.6797254545463</v>
      </c>
      <c r="W57" s="377">
        <v>6154.35</v>
      </c>
      <c r="X57" s="377">
        <v>13627.39</v>
      </c>
      <c r="Y57" s="377">
        <v>19405.852039090907</v>
      </c>
      <c r="Z57" s="377">
        <v>107439.5094066325</v>
      </c>
      <c r="AA57" s="377">
        <v>4840.7064409090908</v>
      </c>
      <c r="AB57" s="377">
        <v>13464.14906</v>
      </c>
      <c r="AC57" s="372">
        <v>10165.49445272728</v>
      </c>
      <c r="AD57" s="377">
        <v>39783.130079999995</v>
      </c>
      <c r="AE57" s="372">
        <v>6007.2254809784099</v>
      </c>
      <c r="AF57" s="377">
        <v>8438</v>
      </c>
      <c r="AG57" s="377"/>
      <c r="AH57" s="377">
        <v>30904.872313636355</v>
      </c>
      <c r="AI57" s="372">
        <v>70554.39712363643</v>
      </c>
      <c r="AJ57" s="377">
        <v>677.44500000000005</v>
      </c>
      <c r="AK57" s="372">
        <v>6346.54</v>
      </c>
      <c r="AL57" s="372">
        <v>10270.796366929731</v>
      </c>
      <c r="AM57" s="377">
        <v>28547.127200039879</v>
      </c>
      <c r="AN57" s="377">
        <v>801.79193000000009</v>
      </c>
      <c r="AO57" s="377"/>
      <c r="AP57" s="372"/>
      <c r="AQ57" s="372"/>
      <c r="AR57" s="372"/>
      <c r="AS57" s="372"/>
      <c r="AT57" s="372"/>
      <c r="AU57" s="372"/>
      <c r="AV57" s="372"/>
      <c r="AW57" s="372"/>
      <c r="AX57" s="372"/>
      <c r="AY57" s="372"/>
      <c r="AZ57" s="372"/>
      <c r="BA57" s="372"/>
      <c r="BB57" s="372"/>
      <c r="BC57" s="372">
        <v>15.555999999999999</v>
      </c>
      <c r="BD57" s="372"/>
      <c r="BE57" s="372"/>
      <c r="BF57" s="372"/>
      <c r="BG57" s="372"/>
      <c r="BH57" s="372"/>
      <c r="BI57" s="372"/>
      <c r="BJ57" s="372"/>
    </row>
    <row r="58" spans="1:62" s="237" customFormat="1" ht="15.75" thickBot="1">
      <c r="A58" s="232" t="s">
        <v>567</v>
      </c>
      <c r="B58" s="587" t="s">
        <v>568</v>
      </c>
      <c r="C58" s="449">
        <v>583482.67450454587</v>
      </c>
      <c r="D58" s="450">
        <v>210082.49</v>
      </c>
      <c r="E58" s="449">
        <v>262905</v>
      </c>
      <c r="F58" s="450">
        <v>576415.68700000015</v>
      </c>
      <c r="G58" s="450">
        <v>250369.64005272742</v>
      </c>
      <c r="H58" s="449">
        <v>330667.07</v>
      </c>
      <c r="I58" s="449">
        <v>94716.971719999972</v>
      </c>
      <c r="J58" s="451">
        <v>7005</v>
      </c>
      <c r="K58" s="450">
        <v>8531.2051745454537</v>
      </c>
      <c r="L58" s="450">
        <v>50095.78787</v>
      </c>
      <c r="M58" s="450">
        <v>28641.863790909083</v>
      </c>
      <c r="N58" s="451">
        <v>80176.700301564357</v>
      </c>
      <c r="O58" s="449">
        <v>33729.68480909089</v>
      </c>
      <c r="P58" s="451">
        <v>22297</v>
      </c>
      <c r="Q58" s="451">
        <v>15475.914789999999</v>
      </c>
      <c r="R58" s="451">
        <v>16044.343052766322</v>
      </c>
      <c r="S58" s="451">
        <v>20999.999879090923</v>
      </c>
      <c r="T58" s="451">
        <v>107117.64247545454</v>
      </c>
      <c r="U58" s="450">
        <v>6274.3063094363588</v>
      </c>
      <c r="V58" s="450">
        <v>9106.2526927272847</v>
      </c>
      <c r="W58" s="450">
        <v>14360.16</v>
      </c>
      <c r="X58" s="450">
        <v>31797.259629999979</v>
      </c>
      <c r="Y58" s="450">
        <v>45280.321424545444</v>
      </c>
      <c r="Z58" s="450">
        <v>250692.18861547578</v>
      </c>
      <c r="AA58" s="450">
        <v>11294.981695454562</v>
      </c>
      <c r="AB58" s="450">
        <v>43169.932459999982</v>
      </c>
      <c r="AC58" s="451">
        <v>23719.487056363658</v>
      </c>
      <c r="AD58" s="450">
        <v>92827.303519999958</v>
      </c>
      <c r="AE58" s="451">
        <v>14053.600182657952</v>
      </c>
      <c r="AF58" s="450">
        <v>19687</v>
      </c>
      <c r="AG58" s="450">
        <v>8710.3461599999937</v>
      </c>
      <c r="AH58" s="450">
        <v>72111.368731818162</v>
      </c>
      <c r="AI58" s="451">
        <v>164626.92662181833</v>
      </c>
      <c r="AJ58" s="450">
        <v>4648.7152399999977</v>
      </c>
      <c r="AK58" s="451">
        <v>16946.84</v>
      </c>
      <c r="AL58" s="451">
        <v>23963.17453433606</v>
      </c>
      <c r="AM58" s="450">
        <v>66609.963466759698</v>
      </c>
      <c r="AN58" s="450">
        <v>4803.6010199999928</v>
      </c>
      <c r="AO58" s="450">
        <v>438.7957600000027</v>
      </c>
      <c r="AP58" s="451">
        <v>1376.7075399999972</v>
      </c>
      <c r="AQ58" s="451">
        <v>9323.3388900000064</v>
      </c>
      <c r="AR58" s="451">
        <v>-2595</v>
      </c>
      <c r="AS58" s="451">
        <v>-12824.714960000001</v>
      </c>
      <c r="AT58" s="451">
        <v>-4227.2019700000019</v>
      </c>
      <c r="AU58" s="451">
        <v>-2961.5919100000001</v>
      </c>
      <c r="AV58" s="451">
        <v>-2556.1</v>
      </c>
      <c r="AW58" s="451">
        <v>-6948.6259999999966</v>
      </c>
      <c r="AX58" s="451">
        <v>-11916.21</v>
      </c>
      <c r="AY58" s="451">
        <v>-5622.1165499999988</v>
      </c>
      <c r="AZ58" s="451">
        <v>-5660.58</v>
      </c>
      <c r="BA58" s="451">
        <v>-2933.6415200000001</v>
      </c>
      <c r="BB58" s="451"/>
      <c r="BC58" s="451">
        <v>151.86294999999978</v>
      </c>
      <c r="BD58" s="451"/>
      <c r="BE58" s="451"/>
      <c r="BF58" s="451"/>
      <c r="BG58" s="451"/>
      <c r="BH58" s="451"/>
      <c r="BI58" s="451"/>
      <c r="BJ58" s="451"/>
    </row>
    <row r="59" spans="1:62" ht="15.75" thickBot="1">
      <c r="A59" s="224">
        <v>4</v>
      </c>
      <c r="B59" s="588" t="s">
        <v>569</v>
      </c>
      <c r="C59" s="455"/>
      <c r="D59" s="377"/>
      <c r="E59" s="455"/>
      <c r="F59" s="377"/>
      <c r="G59" s="377"/>
      <c r="H59" s="372"/>
      <c r="I59" s="372"/>
      <c r="J59" s="372"/>
      <c r="K59" s="377"/>
      <c r="L59" s="377"/>
      <c r="M59" s="377"/>
      <c r="N59" s="372"/>
      <c r="O59" s="455"/>
      <c r="P59" s="372"/>
      <c r="Q59" s="372"/>
      <c r="R59" s="372"/>
      <c r="S59" s="372"/>
      <c r="T59" s="372"/>
      <c r="U59" s="377"/>
      <c r="V59" s="377"/>
      <c r="W59" s="377"/>
      <c r="X59" s="377"/>
      <c r="Y59" s="377"/>
      <c r="Z59" s="377"/>
      <c r="AA59" s="377"/>
      <c r="AB59" s="377"/>
      <c r="AC59" s="372"/>
      <c r="AD59" s="377"/>
      <c r="AE59" s="372"/>
      <c r="AF59" s="377"/>
      <c r="AG59" s="377"/>
      <c r="AH59" s="377"/>
      <c r="AI59" s="372"/>
      <c r="AJ59" s="377"/>
      <c r="AK59" s="372"/>
      <c r="AL59" s="372"/>
      <c r="AM59" s="377"/>
      <c r="AN59" s="377"/>
      <c r="AO59" s="377"/>
      <c r="AP59" s="372"/>
      <c r="AQ59" s="372"/>
      <c r="AR59" s="372"/>
      <c r="AS59" s="372"/>
      <c r="AT59" s="372"/>
      <c r="AU59" s="372"/>
      <c r="AV59" s="372"/>
      <c r="AW59" s="372"/>
      <c r="AX59" s="372"/>
      <c r="AY59" s="372"/>
      <c r="AZ59" s="372"/>
      <c r="BA59" s="372"/>
      <c r="BB59" s="372"/>
      <c r="BC59" s="372"/>
      <c r="BD59" s="372"/>
      <c r="BE59" s="372"/>
      <c r="BF59" s="372"/>
      <c r="BG59" s="372"/>
      <c r="BH59" s="372"/>
      <c r="BI59" s="372"/>
      <c r="BJ59" s="372"/>
    </row>
    <row r="60" spans="1:62">
      <c r="A60" s="225">
        <v>4.0999999999999996</v>
      </c>
      <c r="B60" s="579" t="s">
        <v>570</v>
      </c>
      <c r="C60" s="456">
        <v>0.1251577459611059</v>
      </c>
      <c r="D60" s="377">
        <v>0.26894403234689029</v>
      </c>
      <c r="E60" s="456">
        <v>0.17649999999999999</v>
      </c>
      <c r="F60" s="456">
        <v>0.1427756917451394</v>
      </c>
      <c r="G60" s="377">
        <v>0.11628318846930683</v>
      </c>
      <c r="H60" s="372">
        <v>0.10410681634183967</v>
      </c>
      <c r="I60" s="372">
        <v>0.18190000000000001</v>
      </c>
      <c r="J60" s="372">
        <v>0.19273838318571082</v>
      </c>
      <c r="K60" s="377">
        <v>0.11629020510557683</v>
      </c>
      <c r="L60" s="377">
        <v>0.13798391154898013</v>
      </c>
      <c r="M60" s="377">
        <v>9.6858253351130866E-2</v>
      </c>
      <c r="N60" s="372">
        <v>0.1557021838849266</v>
      </c>
      <c r="O60" s="457">
        <v>0.17530000000000001</v>
      </c>
      <c r="P60" s="372">
        <v>0.17317828003953897</v>
      </c>
      <c r="Q60" s="458">
        <v>8.6607757875157634E-2</v>
      </c>
      <c r="R60" s="372">
        <v>0.10556886831759499</v>
      </c>
      <c r="S60" s="372">
        <v>0.16548851152678792</v>
      </c>
      <c r="T60" s="372">
        <v>0.17020796359091545</v>
      </c>
      <c r="U60" s="377">
        <v>0.3183099360540359</v>
      </c>
      <c r="V60" s="377">
        <v>0.25987103504048448</v>
      </c>
      <c r="W60" s="377">
        <v>8.1799999999999998E-2</v>
      </c>
      <c r="X60" s="377">
        <v>0.21715039860512111</v>
      </c>
      <c r="Y60" s="377">
        <v>0.12268377538211397</v>
      </c>
      <c r="Z60" s="377">
        <v>0.13262746719075397</v>
      </c>
      <c r="AA60" s="377">
        <v>0.15996469938008939</v>
      </c>
      <c r="AB60" s="377">
        <v>0.13860625035216273</v>
      </c>
      <c r="AC60" s="372">
        <v>0.11937820467504044</v>
      </c>
      <c r="AD60" s="377">
        <v>0.16298645198837014</v>
      </c>
      <c r="AE60" s="377">
        <v>0.15979666975333887</v>
      </c>
      <c r="AF60" s="377">
        <v>0.1666</v>
      </c>
      <c r="AG60" s="377">
        <v>9.230918492759084E-2</v>
      </c>
      <c r="AH60" s="377">
        <v>0.13684569714675762</v>
      </c>
      <c r="AI60" s="372">
        <v>6.6211526297891704E-2</v>
      </c>
      <c r="AJ60" s="377">
        <v>0.12540000000000001</v>
      </c>
      <c r="AK60" s="372">
        <v>9.1899999999999996E-2</v>
      </c>
      <c r="AL60" s="372">
        <v>9.8311761242999604E-2</v>
      </c>
      <c r="AM60" s="377">
        <v>0.11924191806316731</v>
      </c>
      <c r="AN60" s="377">
        <v>0.16980000000000001</v>
      </c>
      <c r="AO60" s="377">
        <v>8.6172725934318878E-2</v>
      </c>
      <c r="AP60" s="372">
        <v>0.2293</v>
      </c>
      <c r="AQ60" s="372">
        <v>0.30836538046150486</v>
      </c>
      <c r="AR60" s="372"/>
      <c r="AS60" s="372">
        <v>0.13618806276498843</v>
      </c>
      <c r="AT60" s="372">
        <v>0.11812486621476333</v>
      </c>
      <c r="AU60" s="377">
        <v>0.24121125730383258</v>
      </c>
      <c r="AV60" s="372">
        <v>0.25209999999999999</v>
      </c>
      <c r="AW60" s="372">
        <v>0.13900838212224573</v>
      </c>
      <c r="AX60" s="372">
        <v>0.46650000000000003</v>
      </c>
      <c r="AY60" s="372">
        <v>0.39362385964914293</v>
      </c>
      <c r="AZ60" s="372">
        <v>0.1707523511344369</v>
      </c>
      <c r="BA60" s="372">
        <v>0.17734992678330475</v>
      </c>
      <c r="BB60" s="372"/>
      <c r="BC60" s="372">
        <v>1.7307999999999999</v>
      </c>
      <c r="BD60" s="372"/>
      <c r="BE60" s="372"/>
      <c r="BF60" s="372"/>
      <c r="BG60" s="372"/>
      <c r="BH60" s="372"/>
      <c r="BI60" s="372"/>
      <c r="BJ60" s="372"/>
    </row>
    <row r="61" spans="1:62">
      <c r="A61" s="226">
        <v>4.2</v>
      </c>
      <c r="B61" s="580" t="s">
        <v>571</v>
      </c>
      <c r="C61" s="456">
        <v>3.1417519738198233E-3</v>
      </c>
      <c r="D61" s="377">
        <v>9.9999999999999994E-12</v>
      </c>
      <c r="E61" s="456">
        <v>7.7000000000000002E-3</v>
      </c>
      <c r="F61" s="456">
        <v>9.2357730722444496E-4</v>
      </c>
      <c r="G61" s="377">
        <v>6.6729982427869558E-3</v>
      </c>
      <c r="H61" s="372">
        <v>1.0142684186268574E-3</v>
      </c>
      <c r="I61" s="372">
        <v>8.6999999999999994E-3</v>
      </c>
      <c r="J61" s="372">
        <v>3.6299999999999999E-2</v>
      </c>
      <c r="K61" s="377">
        <v>3.1979274679674013E-2</v>
      </c>
      <c r="L61" s="377">
        <v>3.3578763870792485E-3</v>
      </c>
      <c r="M61" s="377">
        <v>2.2000000000000001E-3</v>
      </c>
      <c r="N61" s="459">
        <v>9.9999999999999998E-13</v>
      </c>
      <c r="O61" s="457">
        <v>1.9740000000000001E-2</v>
      </c>
      <c r="P61" s="372">
        <v>1.5196947867199976E-2</v>
      </c>
      <c r="Q61" s="458">
        <v>9.983263349000281E-3</v>
      </c>
      <c r="R61" s="372">
        <v>1.03E-2</v>
      </c>
      <c r="S61" s="372">
        <v>1.1299999999999999E-2</v>
      </c>
      <c r="T61" s="372">
        <v>4.970723901388952E-3</v>
      </c>
      <c r="U61" s="377">
        <v>5.8631520116270291E-3</v>
      </c>
      <c r="V61" s="377">
        <v>2.7058679305061079E-2</v>
      </c>
      <c r="W61" s="377">
        <v>9.4999999999999998E-3</v>
      </c>
      <c r="X61" s="377">
        <v>1.3136195998247769E-2</v>
      </c>
      <c r="Y61" s="377">
        <v>9.7758038283873982E-3</v>
      </c>
      <c r="Z61" s="377">
        <v>2.930618819763346E-3</v>
      </c>
      <c r="AA61" s="377">
        <v>2.4110163331622525</v>
      </c>
      <c r="AB61" s="377">
        <v>1.8181774108551436E-2</v>
      </c>
      <c r="AC61" s="372">
        <v>6.8772104675629431E-3</v>
      </c>
      <c r="AD61" s="377">
        <v>9.7999999999999997E-3</v>
      </c>
      <c r="AE61" s="377">
        <v>6.7297655602434432E-3</v>
      </c>
      <c r="AF61" s="377">
        <v>1E-4</v>
      </c>
      <c r="AG61" s="377">
        <v>1.0922965981076629E-2</v>
      </c>
      <c r="AH61" s="377">
        <v>4.7369845806743425E-3</v>
      </c>
      <c r="AI61" s="372">
        <v>3.7592159560158073E-2</v>
      </c>
      <c r="AJ61" s="377">
        <v>0.01</v>
      </c>
      <c r="AK61" s="372"/>
      <c r="AL61" s="372">
        <v>1.2397581041029178E-2</v>
      </c>
      <c r="AM61" s="377">
        <v>1.508080692054348E-2</v>
      </c>
      <c r="AN61" s="377">
        <v>8.2000000000000007E-3</v>
      </c>
      <c r="AO61" s="377">
        <v>1.0352299583921405E-3</v>
      </c>
      <c r="AP61" s="372">
        <v>1.48E-3</v>
      </c>
      <c r="AQ61" s="372">
        <v>1.1999999999999999E-3</v>
      </c>
      <c r="AR61" s="372"/>
      <c r="AS61" s="372">
        <v>0</v>
      </c>
      <c r="AT61" s="372">
        <v>0</v>
      </c>
      <c r="AU61" s="372">
        <v>0</v>
      </c>
      <c r="AV61" s="372"/>
      <c r="AW61" s="372"/>
      <c r="AX61" s="372">
        <v>0</v>
      </c>
      <c r="AY61" s="372">
        <v>0</v>
      </c>
      <c r="AZ61" s="372"/>
      <c r="BA61" s="372">
        <v>0</v>
      </c>
      <c r="BB61" s="372"/>
      <c r="BC61" s="372">
        <v>0</v>
      </c>
      <c r="BD61" s="372"/>
      <c r="BE61" s="372"/>
      <c r="BF61" s="372"/>
      <c r="BG61" s="372"/>
      <c r="BH61" s="372"/>
      <c r="BI61" s="372"/>
      <c r="BJ61" s="372"/>
    </row>
    <row r="62" spans="1:62">
      <c r="A62" s="226">
        <v>4.3</v>
      </c>
      <c r="B62" s="580" t="s">
        <v>572</v>
      </c>
      <c r="C62" s="456">
        <v>3.8176495988082042</v>
      </c>
      <c r="D62" s="377" t="s">
        <v>736</v>
      </c>
      <c r="E62" s="456">
        <v>1.8372999999999999</v>
      </c>
      <c r="F62" s="456">
        <v>3.5141372037474499</v>
      </c>
      <c r="G62" s="377">
        <v>2.4898001486116677</v>
      </c>
      <c r="H62" s="372">
        <v>15.436052184592709</v>
      </c>
      <c r="I62" s="372">
        <v>1.5026999999999999</v>
      </c>
      <c r="J62" s="372">
        <v>1.2299692397832138</v>
      </c>
      <c r="K62" s="377">
        <v>1.1072990253603596</v>
      </c>
      <c r="L62" s="377">
        <v>1.0013815776867128</v>
      </c>
      <c r="M62" s="377">
        <v>5.3395000000000001</v>
      </c>
      <c r="N62" s="372"/>
      <c r="O62" s="457">
        <v>0.92730000000000001</v>
      </c>
      <c r="P62" s="372">
        <v>1.3516727988363137</v>
      </c>
      <c r="Q62" s="458">
        <v>1.7013906932310361</v>
      </c>
      <c r="R62" s="372">
        <v>1.6258999999999999</v>
      </c>
      <c r="S62" s="372">
        <v>2.1288</v>
      </c>
      <c r="T62" s="372">
        <v>2.5559119071221597</v>
      </c>
      <c r="U62" s="377">
        <v>2.4190525335857922</v>
      </c>
      <c r="V62" s="377">
        <v>1.000608059601827</v>
      </c>
      <c r="W62" s="377">
        <v>0.63290000000000002</v>
      </c>
      <c r="X62" s="377">
        <v>1.3215352950556605</v>
      </c>
      <c r="Y62" s="377">
        <v>1.6590886292111122</v>
      </c>
      <c r="Z62" s="377">
        <v>4.2699021801807806</v>
      </c>
      <c r="AA62" s="377">
        <v>1.6786903079709383</v>
      </c>
      <c r="AB62" s="377">
        <v>1.7218774481898258</v>
      </c>
      <c r="AC62" s="372">
        <v>1.9191853240939365</v>
      </c>
      <c r="AD62" s="377">
        <v>0.76505129044120235</v>
      </c>
      <c r="AE62" s="377">
        <v>1.347794480306433</v>
      </c>
      <c r="AF62" s="377">
        <v>9.0018999999999991</v>
      </c>
      <c r="AG62" s="377">
        <v>2.6657950339819028</v>
      </c>
      <c r="AH62" s="377">
        <v>2.7883743473488778</v>
      </c>
      <c r="AI62" s="372">
        <v>1.1279279798295927</v>
      </c>
      <c r="AJ62" s="377">
        <v>1.3795999999999999</v>
      </c>
      <c r="AK62" s="372"/>
      <c r="AL62" s="372">
        <v>1.3615322971776227</v>
      </c>
      <c r="AM62" s="377">
        <v>1.5958623858172942</v>
      </c>
      <c r="AN62" s="377">
        <v>1.3742000000000001</v>
      </c>
      <c r="AO62" s="377">
        <v>10.169483204477919</v>
      </c>
      <c r="AP62" s="372">
        <v>7.5327900000000003</v>
      </c>
      <c r="AQ62" s="372"/>
      <c r="AR62" s="372"/>
      <c r="AS62" s="372" t="e">
        <v>#DIV/0!</v>
      </c>
      <c r="AT62" s="372">
        <v>0</v>
      </c>
      <c r="AU62" s="372">
        <v>0.01</v>
      </c>
      <c r="AV62" s="372"/>
      <c r="AW62" s="372">
        <v>0</v>
      </c>
      <c r="AX62" s="372">
        <v>0</v>
      </c>
      <c r="AY62" s="592">
        <v>0</v>
      </c>
      <c r="AZ62" s="372"/>
      <c r="BA62" s="372">
        <v>0</v>
      </c>
      <c r="BB62" s="372"/>
      <c r="BC62" s="372"/>
      <c r="BD62" s="372"/>
      <c r="BE62" s="372"/>
      <c r="BF62" s="372"/>
      <c r="BG62" s="372"/>
      <c r="BH62" s="372"/>
      <c r="BI62" s="372"/>
      <c r="BJ62" s="372"/>
    </row>
    <row r="63" spans="1:62">
      <c r="A63" s="226">
        <v>4.4000000000000004</v>
      </c>
      <c r="B63" s="580" t="s">
        <v>573</v>
      </c>
      <c r="C63" s="456">
        <v>9.0729407274905444E-2</v>
      </c>
      <c r="D63" s="377">
        <v>6.2512957597943078E-2</v>
      </c>
      <c r="E63" s="456">
        <v>6.9500000000000006E-2</v>
      </c>
      <c r="F63" s="456">
        <v>8.5935043106325062E-2</v>
      </c>
      <c r="G63" s="377">
        <v>7.0598666056828893E-2</v>
      </c>
      <c r="H63" s="372">
        <v>3.8600000000000002E-2</v>
      </c>
      <c r="I63" s="372">
        <v>9.9299999999999999E-2</v>
      </c>
      <c r="J63" s="372"/>
      <c r="K63" s="377">
        <v>7.1674962702116374E-2</v>
      </c>
      <c r="L63" s="377">
        <v>6.9522028087136187E-2</v>
      </c>
      <c r="M63" s="377">
        <v>0.10970000000000001</v>
      </c>
      <c r="N63" s="372">
        <v>8.7300000000000003E-2</v>
      </c>
      <c r="O63" s="457">
        <v>0.08</v>
      </c>
      <c r="P63" s="372">
        <v>0.09</v>
      </c>
      <c r="Q63" s="458">
        <v>0.11078510585583154</v>
      </c>
      <c r="R63" s="372">
        <v>7.0697477765600744E-2</v>
      </c>
      <c r="S63" s="372">
        <v>0.10059999999999999</v>
      </c>
      <c r="T63" s="372">
        <v>6.5786924316225043E-2</v>
      </c>
      <c r="U63" s="377">
        <v>7.46E-2</v>
      </c>
      <c r="V63" s="377">
        <v>6.9800000000000001E-2</v>
      </c>
      <c r="W63" s="377">
        <v>8.1699999999999995E-2</v>
      </c>
      <c r="X63" s="377">
        <v>9.5299999999999996E-2</v>
      </c>
      <c r="Y63" s="377">
        <v>9.2999999999999999E-2</v>
      </c>
      <c r="Z63" s="377">
        <v>8.3203490912771169E-2</v>
      </c>
      <c r="AA63" s="377">
        <v>9.6000000000000002E-2</v>
      </c>
      <c r="AB63" s="377">
        <v>8.2393158641332731E-2</v>
      </c>
      <c r="AC63" s="372">
        <v>7.3200000000000001E-2</v>
      </c>
      <c r="AD63" s="377">
        <v>9.3299999999999994E-2</v>
      </c>
      <c r="AE63" s="377">
        <v>6.8169525442758588E-2</v>
      </c>
      <c r="AF63" s="377">
        <v>9.3700000000000006E-2</v>
      </c>
      <c r="AG63" s="377">
        <v>5.8962515223750532E-2</v>
      </c>
      <c r="AH63" s="377">
        <v>7.0545073746487719E-2</v>
      </c>
      <c r="AI63" s="372">
        <v>6.4399999999999999E-2</v>
      </c>
      <c r="AJ63" s="377">
        <v>0.10780000000000001</v>
      </c>
      <c r="AK63" s="372">
        <v>8.0399999999999999E-2</v>
      </c>
      <c r="AL63" s="372">
        <v>9.3149786853695266E-2</v>
      </c>
      <c r="AM63" s="377">
        <v>5.9700000000000003E-2</v>
      </c>
      <c r="AN63" s="377">
        <v>0.1085</v>
      </c>
      <c r="AO63" s="377">
        <v>0.11036696067460777</v>
      </c>
      <c r="AP63" s="372">
        <v>0.11</v>
      </c>
      <c r="AQ63" s="372">
        <v>8.8599999999999998E-2</v>
      </c>
      <c r="AR63" s="372"/>
      <c r="AS63" s="372">
        <v>0.1026</v>
      </c>
      <c r="AT63" s="372">
        <v>0.10349999999999999</v>
      </c>
      <c r="AU63" s="377">
        <v>0.10730321432459912</v>
      </c>
      <c r="AV63" s="372">
        <v>6.9500000000000006E-2</v>
      </c>
      <c r="AW63" s="372">
        <v>0.11599524847936431</v>
      </c>
      <c r="AX63" s="372">
        <v>9.5799999999999996E-2</v>
      </c>
      <c r="AY63" s="372">
        <v>0.1123</v>
      </c>
      <c r="AZ63" s="372">
        <v>0.1255</v>
      </c>
      <c r="BA63" s="372">
        <v>0.12889999999999999</v>
      </c>
      <c r="BB63" s="372"/>
      <c r="BC63" s="372">
        <v>0.08</v>
      </c>
      <c r="BD63" s="372"/>
      <c r="BE63" s="372"/>
      <c r="BF63" s="372"/>
      <c r="BG63" s="372"/>
      <c r="BH63" s="372"/>
      <c r="BI63" s="372"/>
      <c r="BJ63" s="372"/>
    </row>
    <row r="64" spans="1:62" ht="13.5" thickBot="1">
      <c r="A64" s="227">
        <v>4.5</v>
      </c>
      <c r="B64" s="581" t="s">
        <v>574</v>
      </c>
      <c r="C64" s="456">
        <v>1.9787512366602296</v>
      </c>
      <c r="D64" s="377"/>
      <c r="E64" s="456">
        <v>0.29349999999999998</v>
      </c>
      <c r="F64" s="456">
        <v>1.2172569669724307</v>
      </c>
      <c r="G64" s="377">
        <v>1.9352950229524035</v>
      </c>
      <c r="H64" s="372" t="s">
        <v>737</v>
      </c>
      <c r="I64" s="372">
        <v>2.7198000000000002</v>
      </c>
      <c r="J64" s="372"/>
      <c r="K64" s="377">
        <v>3.839035600989992</v>
      </c>
      <c r="L64" s="377">
        <v>2.3935466197312949</v>
      </c>
      <c r="M64" s="377">
        <v>2.707745807336861</v>
      </c>
      <c r="N64" s="372" t="s">
        <v>743</v>
      </c>
      <c r="O64" s="457">
        <v>3.6523856044021161</v>
      </c>
      <c r="P64" s="372">
        <v>2.3915000000000002</v>
      </c>
      <c r="Q64" s="458">
        <v>0.80096400046563121</v>
      </c>
      <c r="R64" s="372">
        <v>2.8726899225379507</v>
      </c>
      <c r="S64" s="372">
        <v>1.1367389777308576</v>
      </c>
      <c r="T64" s="372">
        <v>2.5147469459405731</v>
      </c>
      <c r="U64" s="377">
        <v>1.5549707734505918</v>
      </c>
      <c r="V64" s="377">
        <v>0.15693844392604062</v>
      </c>
      <c r="W64" s="377">
        <v>0.77139999999999997</v>
      </c>
      <c r="X64" s="377">
        <v>0.87636064183201967</v>
      </c>
      <c r="Y64" s="377"/>
      <c r="Z64" s="377">
        <v>2.6115439654030301</v>
      </c>
      <c r="AA64" s="377">
        <v>2.7970313677140233</v>
      </c>
      <c r="AB64" s="377">
        <v>2.0890070150328941</v>
      </c>
      <c r="AC64" s="372">
        <v>2.5516959704577906</v>
      </c>
      <c r="AD64" s="377">
        <v>4.8108906516682612</v>
      </c>
      <c r="AE64" s="377">
        <v>1.9264251646480759</v>
      </c>
      <c r="AF64" s="377"/>
      <c r="AG64" s="377">
        <v>0.37037250539798305</v>
      </c>
      <c r="AH64" s="377">
        <v>2.9747910602855221</v>
      </c>
      <c r="AI64" s="372">
        <v>0.29233860086608043</v>
      </c>
      <c r="AJ64" s="377">
        <v>7.2960693745040084</v>
      </c>
      <c r="AK64" s="372">
        <v>3.7669999999999999</v>
      </c>
      <c r="AL64" s="372">
        <v>0.91857820438671722</v>
      </c>
      <c r="AM64" s="377">
        <v>2.3972548898437958</v>
      </c>
      <c r="AN64" s="377">
        <v>3.5493000000000001</v>
      </c>
      <c r="AO64" s="377">
        <v>0.83737297177750081</v>
      </c>
      <c r="AP64" s="372">
        <v>5.2972000000000001</v>
      </c>
      <c r="AQ64" s="372">
        <v>4.3361999999999998</v>
      </c>
      <c r="AR64" s="372"/>
      <c r="AS64" s="372">
        <v>0.85331285275867874</v>
      </c>
      <c r="AT64" s="372">
        <v>0.1817</v>
      </c>
      <c r="AU64" s="377">
        <v>0.95190828624151247</v>
      </c>
      <c r="AV64" s="372">
        <v>0.71709999999999996</v>
      </c>
      <c r="AW64" s="372">
        <v>19.530210727704205</v>
      </c>
      <c r="AX64" s="372">
        <v>2.0809000000000002</v>
      </c>
      <c r="AY64" s="372">
        <v>5.5424867803497042</v>
      </c>
      <c r="AZ64" s="372">
        <v>5.4374614060974906</v>
      </c>
      <c r="BA64" s="372">
        <v>11.099181545109307</v>
      </c>
      <c r="BB64" s="372"/>
      <c r="BC64" s="372">
        <v>1.01</v>
      </c>
      <c r="BD64" s="372"/>
      <c r="BE64" s="372"/>
      <c r="BF64" s="372"/>
      <c r="BG64" s="372"/>
      <c r="BH64" s="372"/>
      <c r="BI64" s="372"/>
      <c r="BJ64" s="372"/>
    </row>
    <row r="65" spans="1:62" ht="15.75" thickBot="1">
      <c r="A65" s="233"/>
      <c r="B65" s="588" t="s">
        <v>575</v>
      </c>
      <c r="C65" s="453"/>
      <c r="D65" s="377"/>
      <c r="E65" s="453"/>
      <c r="F65" s="453"/>
      <c r="G65" s="377"/>
      <c r="H65" s="372"/>
      <c r="I65" s="372"/>
      <c r="J65" s="372"/>
      <c r="K65" s="377"/>
      <c r="L65" s="377"/>
      <c r="M65" s="377"/>
      <c r="N65" s="372"/>
      <c r="O65" s="453"/>
      <c r="P65" s="372"/>
      <c r="Q65" s="372"/>
      <c r="R65" s="372"/>
      <c r="S65" s="372"/>
      <c r="T65" s="372"/>
      <c r="U65" s="377"/>
      <c r="V65" s="377"/>
      <c r="W65" s="377"/>
      <c r="X65" s="377"/>
      <c r="Y65" s="377"/>
      <c r="Z65" s="377"/>
      <c r="AA65" s="377"/>
      <c r="AB65" s="377"/>
      <c r="AC65" s="372"/>
      <c r="AD65" s="377"/>
      <c r="AE65" s="377"/>
      <c r="AF65" s="377"/>
      <c r="AG65" s="377"/>
      <c r="AH65" s="377"/>
      <c r="AI65" s="372"/>
      <c r="AJ65" s="377"/>
      <c r="AK65" s="372"/>
      <c r="AL65" s="372"/>
      <c r="AM65" s="377"/>
      <c r="AN65" s="377"/>
      <c r="AO65" s="377"/>
      <c r="AP65" s="372"/>
      <c r="AQ65" s="372"/>
      <c r="AR65" s="372"/>
      <c r="AS65" s="372"/>
      <c r="AT65" s="372"/>
      <c r="AU65" s="372"/>
      <c r="AV65" s="372"/>
      <c r="AW65" s="372"/>
      <c r="AX65" s="372"/>
      <c r="AY65" s="372"/>
      <c r="AZ65" s="372"/>
      <c r="BA65" s="372"/>
      <c r="BB65" s="372"/>
      <c r="BC65" s="372"/>
      <c r="BD65" s="372"/>
      <c r="BE65" s="372"/>
      <c r="BF65" s="372"/>
      <c r="BG65" s="372"/>
      <c r="BH65" s="372"/>
      <c r="BI65" s="372"/>
      <c r="BJ65" s="372"/>
    </row>
    <row r="66" spans="1:62">
      <c r="A66" s="225"/>
      <c r="B66" s="579" t="s">
        <v>576</v>
      </c>
      <c r="C66" s="460">
        <v>0.19173043586904731</v>
      </c>
      <c r="D66" s="377"/>
      <c r="E66" s="452">
        <v>18.72</v>
      </c>
      <c r="F66" s="456">
        <v>0.19430903239356506</v>
      </c>
      <c r="G66" s="377"/>
      <c r="H66" s="372">
        <v>8.57</v>
      </c>
      <c r="I66" s="372"/>
      <c r="J66" s="372"/>
      <c r="K66" s="377">
        <v>15.438126737947847</v>
      </c>
      <c r="L66" s="377"/>
      <c r="M66" s="377">
        <v>18.82</v>
      </c>
      <c r="N66" s="372"/>
      <c r="O66" s="452"/>
      <c r="P66" s="372"/>
      <c r="Q66" s="461">
        <v>56.330994403277145</v>
      </c>
      <c r="R66" s="372"/>
      <c r="S66" s="372">
        <v>17.940000000000001</v>
      </c>
      <c r="T66" s="377">
        <v>0.19020000000000001</v>
      </c>
      <c r="U66" s="377"/>
      <c r="V66" s="377">
        <v>14.23</v>
      </c>
      <c r="W66" s="377">
        <v>18.96</v>
      </c>
      <c r="X66" s="377"/>
      <c r="Y66" s="377"/>
      <c r="Z66" s="377"/>
      <c r="AA66" s="377"/>
      <c r="AB66" s="377">
        <v>0.18581195885258048</v>
      </c>
      <c r="AC66" s="372"/>
      <c r="AD66" s="377"/>
      <c r="AE66" s="377">
        <v>15.981429933464069</v>
      </c>
      <c r="AF66" s="377"/>
      <c r="AG66" s="377">
        <v>16.983717871328015</v>
      </c>
      <c r="AH66" s="377">
        <v>0.16777882558721338</v>
      </c>
      <c r="AI66" s="372"/>
      <c r="AJ66" s="377"/>
      <c r="AK66" s="372">
        <v>19.760000000000002</v>
      </c>
      <c r="AL66" s="372"/>
      <c r="AM66" s="377"/>
      <c r="AN66" s="377"/>
      <c r="AO66" s="377"/>
      <c r="AP66" s="372"/>
      <c r="AQ66" s="372"/>
      <c r="AR66" s="372"/>
      <c r="AS66" s="372"/>
      <c r="AT66" s="372"/>
      <c r="AU66" s="372"/>
      <c r="AV66" s="372">
        <v>18.41</v>
      </c>
      <c r="AW66" s="372"/>
      <c r="AX66" s="372"/>
      <c r="AY66" s="372">
        <v>9.6280175275649853</v>
      </c>
      <c r="AZ66" s="372"/>
      <c r="BA66" s="372"/>
      <c r="BB66" s="372"/>
      <c r="BC66" s="372"/>
      <c r="BD66" s="372"/>
      <c r="BE66" s="372"/>
      <c r="BF66" s="372"/>
      <c r="BG66" s="372"/>
      <c r="BH66" s="372"/>
      <c r="BI66" s="372"/>
      <c r="BJ66" s="372"/>
    </row>
    <row r="67" spans="1:62">
      <c r="A67" s="226"/>
      <c r="B67" s="580" t="s">
        <v>577</v>
      </c>
      <c r="C67" s="460">
        <v>0.10100102859414187</v>
      </c>
      <c r="D67" s="377"/>
      <c r="E67" s="452">
        <v>9.68</v>
      </c>
      <c r="F67" s="457">
        <v>0.10837398928724</v>
      </c>
      <c r="G67" s="377"/>
      <c r="H67" s="372">
        <v>4.71</v>
      </c>
      <c r="I67" s="372"/>
      <c r="J67" s="372"/>
      <c r="K67" s="377">
        <v>15.36645177524573</v>
      </c>
      <c r="L67" s="377"/>
      <c r="M67" s="377">
        <v>7.85</v>
      </c>
      <c r="N67" s="372"/>
      <c r="O67" s="452"/>
      <c r="P67" s="372">
        <v>0</v>
      </c>
      <c r="Q67" s="461">
        <v>8.821305454970048</v>
      </c>
      <c r="R67" s="623">
        <v>8.6562076277957381E-2</v>
      </c>
      <c r="S67" s="372">
        <v>7.88</v>
      </c>
      <c r="T67" s="377">
        <v>0.12441307568377497</v>
      </c>
      <c r="U67" s="377"/>
      <c r="V67" s="377">
        <v>7.25</v>
      </c>
      <c r="W67" s="377">
        <v>9.9499999999999993</v>
      </c>
      <c r="X67" s="377"/>
      <c r="Y67" s="377"/>
      <c r="Z67" s="377"/>
      <c r="AA67" s="377"/>
      <c r="AB67" s="377">
        <v>8.142857142857142E-2</v>
      </c>
      <c r="AC67" s="372"/>
      <c r="AD67" s="377"/>
      <c r="AE67" s="377">
        <v>8.9469899058845694</v>
      </c>
      <c r="AF67" s="377"/>
      <c r="AG67" s="377">
        <v>6.8896154567118435</v>
      </c>
      <c r="AH67" s="377">
        <v>9.7233751840725663E-2</v>
      </c>
      <c r="AI67" s="372"/>
      <c r="AJ67" s="377"/>
      <c r="AK67" s="372">
        <v>11.73</v>
      </c>
      <c r="AL67" s="372"/>
      <c r="AM67" s="377">
        <v>11.2</v>
      </c>
      <c r="AN67" s="377"/>
      <c r="AO67" s="377"/>
      <c r="AP67" s="372"/>
      <c r="AQ67" s="372"/>
      <c r="AR67" s="372"/>
      <c r="AS67" s="372"/>
      <c r="AT67" s="372"/>
      <c r="AU67" s="372"/>
      <c r="AV67" s="372">
        <v>11.46</v>
      </c>
      <c r="AW67" s="372"/>
      <c r="AX67" s="372"/>
      <c r="AY67" s="372">
        <v>-9.5157175275649859</v>
      </c>
      <c r="AZ67" s="372"/>
      <c r="BA67" s="372"/>
      <c r="BB67" s="372"/>
      <c r="BC67" s="372"/>
      <c r="BD67" s="372"/>
      <c r="BE67" s="372"/>
      <c r="BF67" s="372"/>
      <c r="BG67" s="372"/>
      <c r="BH67" s="372"/>
      <c r="BI67" s="372"/>
      <c r="BJ67" s="372"/>
    </row>
    <row r="68" spans="1:62">
      <c r="A68" s="226"/>
      <c r="B68" s="580" t="s">
        <v>578</v>
      </c>
      <c r="C68" s="460">
        <v>0.35186828550970578</v>
      </c>
      <c r="D68" s="377"/>
      <c r="E68" s="452">
        <v>24.856620963121383</v>
      </c>
      <c r="F68" s="457">
        <v>0.36829775114407498</v>
      </c>
      <c r="G68" s="377"/>
      <c r="H68" s="372">
        <v>22.55</v>
      </c>
      <c r="I68" s="372"/>
      <c r="J68" s="372"/>
      <c r="K68" s="377">
        <v>14.869949331740667</v>
      </c>
      <c r="L68" s="377"/>
      <c r="M68" s="377">
        <v>24.63</v>
      </c>
      <c r="N68" s="372"/>
      <c r="O68" s="452"/>
      <c r="P68" s="372">
        <v>0</v>
      </c>
      <c r="Q68" s="461">
        <v>51.586382633333329</v>
      </c>
      <c r="R68" s="623">
        <v>0.270900874450338</v>
      </c>
      <c r="S68" s="377">
        <v>32.407407220819309</v>
      </c>
      <c r="T68" s="377">
        <v>48.689837488842983</v>
      </c>
      <c r="U68" s="377"/>
      <c r="V68" s="377"/>
      <c r="W68" s="377">
        <v>30.63</v>
      </c>
      <c r="X68" s="377"/>
      <c r="Y68" s="377"/>
      <c r="Z68" s="377"/>
      <c r="AA68" s="377"/>
      <c r="AB68" s="377">
        <v>0.42659259943715666</v>
      </c>
      <c r="AC68" s="372"/>
      <c r="AD68" s="377"/>
      <c r="AE68" s="377">
        <v>22.974928211933747</v>
      </c>
      <c r="AF68" s="377"/>
      <c r="AG68" s="377">
        <v>13.123514685714285</v>
      </c>
      <c r="AH68" s="377">
        <v>0.7211136873181816</v>
      </c>
      <c r="AI68" s="372"/>
      <c r="AJ68" s="377"/>
      <c r="AK68" s="372"/>
      <c r="AL68" s="372"/>
      <c r="AM68" s="377">
        <v>0.28782163349616513</v>
      </c>
      <c r="AN68" s="377"/>
      <c r="AO68" s="377"/>
      <c r="AP68" s="372"/>
      <c r="AQ68" s="372">
        <v>8.2553793818347536</v>
      </c>
      <c r="AR68" s="372"/>
      <c r="AS68" s="372"/>
      <c r="AT68" s="372"/>
      <c r="AU68" s="372"/>
      <c r="AV68" s="372"/>
      <c r="AW68" s="372"/>
      <c r="AX68" s="372"/>
      <c r="AY68" s="372">
        <v>-8.3024828571428575</v>
      </c>
      <c r="AZ68" s="372"/>
      <c r="BA68" s="372"/>
      <c r="BB68" s="372"/>
      <c r="BC68" s="372"/>
      <c r="BD68" s="372"/>
      <c r="BE68" s="372"/>
      <c r="BF68" s="372"/>
      <c r="BG68" s="372"/>
      <c r="BH68" s="372"/>
      <c r="BI68" s="372"/>
      <c r="BJ68" s="372"/>
    </row>
    <row r="69" spans="1:62" ht="13.5" thickBot="1">
      <c r="A69" s="234"/>
      <c r="B69" s="589" t="s">
        <v>579</v>
      </c>
      <c r="C69" s="460">
        <v>3.817748056288843E-2</v>
      </c>
      <c r="D69" s="377">
        <v>0</v>
      </c>
      <c r="E69" s="452">
        <v>4.3137225946818667</v>
      </c>
      <c r="F69" s="457">
        <v>4.0783940250664674E-2</v>
      </c>
      <c r="G69" s="377"/>
      <c r="H69" s="372">
        <v>2.44</v>
      </c>
      <c r="I69" s="372"/>
      <c r="J69" s="372"/>
      <c r="K69" s="377">
        <v>5.1876883730929721</v>
      </c>
      <c r="L69" s="377"/>
      <c r="M69" s="377">
        <v>2</v>
      </c>
      <c r="N69" s="372"/>
      <c r="O69" s="452"/>
      <c r="P69" s="372">
        <v>0</v>
      </c>
      <c r="Q69" s="461">
        <v>2.2488603859374914</v>
      </c>
      <c r="R69" s="623">
        <v>2.4252769036404796E-2</v>
      </c>
      <c r="S69" s="377">
        <v>2.828811172244333</v>
      </c>
      <c r="T69" s="377">
        <v>5.3778665786830295</v>
      </c>
      <c r="U69" s="377"/>
      <c r="V69" s="377"/>
      <c r="W69" s="377">
        <v>2.2200000000000002</v>
      </c>
      <c r="X69" s="377"/>
      <c r="Y69" s="377"/>
      <c r="Z69" s="377"/>
      <c r="AA69" s="377"/>
      <c r="AB69" s="377">
        <v>5.1297046545049116E-2</v>
      </c>
      <c r="AC69" s="372"/>
      <c r="AD69" s="377"/>
      <c r="AE69" s="377">
        <v>3.2188323975037716</v>
      </c>
      <c r="AF69" s="377"/>
      <c r="AG69" s="377">
        <v>46.891189701151774</v>
      </c>
      <c r="AH69" s="377">
        <v>3.6373253788750587E-2</v>
      </c>
      <c r="AI69" s="372"/>
      <c r="AJ69" s="377"/>
      <c r="AK69" s="372"/>
      <c r="AL69" s="372"/>
      <c r="AM69" s="377">
        <v>3.0102659008128294E-2</v>
      </c>
      <c r="AN69" s="377"/>
      <c r="AO69" s="377"/>
      <c r="AP69" s="372"/>
      <c r="AQ69" s="372">
        <v>2.1259139434353664</v>
      </c>
      <c r="AR69" s="372"/>
      <c r="AS69" s="372"/>
      <c r="AT69" s="372">
        <v>0.42</v>
      </c>
      <c r="AU69" s="372"/>
      <c r="AV69" s="372"/>
      <c r="AW69" s="372"/>
      <c r="AX69" s="372"/>
      <c r="AY69" s="372">
        <v>-131.0103995071731</v>
      </c>
      <c r="AZ69" s="372"/>
      <c r="BA69" s="372"/>
      <c r="BB69" s="372"/>
      <c r="BC69" s="372"/>
      <c r="BD69" s="372"/>
      <c r="BE69" s="372"/>
      <c r="BF69" s="372"/>
      <c r="BG69" s="372"/>
      <c r="BH69" s="372"/>
      <c r="BI69" s="372"/>
      <c r="BJ69" s="372"/>
    </row>
    <row r="70" spans="1:62" ht="13.5" thickTop="1">
      <c r="B70" s="590"/>
      <c r="C70" s="372"/>
      <c r="D70" s="372"/>
      <c r="E70" s="372"/>
      <c r="F70" s="372"/>
      <c r="G70" s="372"/>
      <c r="H70" s="372"/>
      <c r="I70" s="372"/>
      <c r="J70" s="372"/>
      <c r="K70" s="372"/>
      <c r="L70" s="372"/>
      <c r="M70" s="372"/>
      <c r="N70" s="372"/>
      <c r="O70" s="372"/>
      <c r="P70" s="372"/>
      <c r="Q70" s="372"/>
      <c r="R70" s="372"/>
      <c r="S70" s="372"/>
      <c r="T70" s="372"/>
      <c r="U70" s="372"/>
      <c r="V70" s="372"/>
      <c r="W70" s="372"/>
      <c r="X70" s="372"/>
      <c r="Y70" s="372"/>
      <c r="Z70" s="372"/>
      <c r="AA70" s="372"/>
      <c r="AB70" s="372"/>
      <c r="AC70" s="372"/>
      <c r="AD70" s="372"/>
      <c r="AE70" s="372"/>
      <c r="AF70" s="372"/>
      <c r="AG70" s="372"/>
      <c r="AH70" s="372"/>
      <c r="AI70" s="372"/>
      <c r="AJ70" s="372"/>
      <c r="AK70" s="372"/>
      <c r="AL70" s="372"/>
      <c r="AM70" s="372"/>
      <c r="AN70" s="372"/>
      <c r="AO70" s="372"/>
      <c r="AP70" s="372"/>
      <c r="AQ70" s="372"/>
      <c r="AR70" s="372"/>
      <c r="AS70" s="372"/>
      <c r="AT70" s="372"/>
      <c r="AU70" s="372"/>
      <c r="AV70" s="372"/>
      <c r="AW70" s="372"/>
      <c r="AX70" s="372"/>
      <c r="AY70" s="372"/>
      <c r="AZ70" s="372"/>
      <c r="BA70" s="372"/>
      <c r="BB70" s="372"/>
      <c r="BC70" s="372"/>
      <c r="BD70" s="372"/>
      <c r="BE70" s="372"/>
      <c r="BF70" s="372"/>
      <c r="BG70" s="372"/>
      <c r="BH70" s="372"/>
      <c r="BI70" s="372"/>
      <c r="BJ70" s="372"/>
    </row>
    <row r="71" spans="1:62">
      <c r="B71" s="591" t="s">
        <v>109</v>
      </c>
      <c r="C71">
        <f t="shared" ref="C71:BJ71" si="0">C39+C42+C43+C44+C51+C52</f>
        <v>2437845.69093</v>
      </c>
      <c r="D71">
        <f t="shared" si="0"/>
        <v>610794.09</v>
      </c>
      <c r="E71">
        <f t="shared" si="0"/>
        <v>1033490</v>
      </c>
      <c r="F71">
        <f t="shared" si="0"/>
        <v>2477015.6266000005</v>
      </c>
      <c r="G71">
        <f t="shared" si="0"/>
        <v>1475236.3870299999</v>
      </c>
      <c r="H71">
        <f t="shared" si="0"/>
        <v>1092465.1500000001</v>
      </c>
      <c r="I71">
        <f t="shared" si="0"/>
        <v>595684.41316</v>
      </c>
      <c r="J71">
        <f t="shared" si="0"/>
        <v>42098</v>
      </c>
      <c r="K71">
        <f t="shared" si="0"/>
        <v>78016.142329999988</v>
      </c>
      <c r="L71">
        <f t="shared" si="0"/>
        <v>213951.22724000001</v>
      </c>
      <c r="M71">
        <f t="shared" si="0"/>
        <v>187722.07534000001</v>
      </c>
      <c r="N71">
        <f t="shared" si="0"/>
        <v>343463.98679</v>
      </c>
      <c r="O71">
        <f t="shared" si="0"/>
        <v>135100.20199999999</v>
      </c>
      <c r="P71">
        <f t="shared" si="0"/>
        <v>156250</v>
      </c>
      <c r="Q71">
        <f t="shared" si="0"/>
        <v>135816.77241000001</v>
      </c>
      <c r="R71">
        <f t="shared" si="0"/>
        <v>90832.58051</v>
      </c>
      <c r="S71">
        <f t="shared" si="0"/>
        <v>110873.34672000002</v>
      </c>
      <c r="T71">
        <f t="shared" si="0"/>
        <v>402106.05301999999</v>
      </c>
      <c r="U71">
        <f t="shared" si="0"/>
        <v>53478.040510000006</v>
      </c>
      <c r="V71">
        <f t="shared" si="0"/>
        <v>91695.409500000009</v>
      </c>
      <c r="W71">
        <f t="shared" si="0"/>
        <v>132185.23000000001</v>
      </c>
      <c r="X71">
        <f t="shared" si="0"/>
        <v>160457.70146999997</v>
      </c>
      <c r="Y71" s="215">
        <f t="shared" si="0"/>
        <v>289211.08668000001</v>
      </c>
      <c r="Z71">
        <f t="shared" si="0"/>
        <v>1138143.3722199998</v>
      </c>
      <c r="AA71" s="215">
        <f t="shared" si="0"/>
        <v>94380.034490000005</v>
      </c>
      <c r="AB71" s="215">
        <f t="shared" si="0"/>
        <v>239796.63866</v>
      </c>
      <c r="AC71">
        <f t="shared" si="0"/>
        <v>126986.85226000003</v>
      </c>
      <c r="AD71">
        <f t="shared" si="0"/>
        <v>422708.46795999998</v>
      </c>
      <c r="AE71">
        <f t="shared" si="0"/>
        <v>68533.803019999992</v>
      </c>
      <c r="AF71">
        <f t="shared" si="0"/>
        <v>93976</v>
      </c>
      <c r="AG71">
        <f t="shared" si="0"/>
        <v>96098.151519999999</v>
      </c>
      <c r="AH71">
        <f t="shared" si="0"/>
        <v>284891.18800999998</v>
      </c>
      <c r="AI71">
        <f t="shared" si="0"/>
        <v>1605415.0374800002</v>
      </c>
      <c r="AJ71">
        <f t="shared" si="0"/>
        <v>35040.063000000002</v>
      </c>
      <c r="AK71">
        <f t="shared" si="0"/>
        <v>96431.330000000016</v>
      </c>
      <c r="AL71">
        <f t="shared" si="0"/>
        <v>250979.73695999995</v>
      </c>
      <c r="AM71">
        <f t="shared" si="0"/>
        <v>276538.23210999998</v>
      </c>
      <c r="AN71">
        <f t="shared" si="0"/>
        <v>39597.668679999995</v>
      </c>
      <c r="AO71">
        <f t="shared" si="0"/>
        <v>42612.426449999999</v>
      </c>
      <c r="AP71">
        <f t="shared" si="0"/>
        <v>25816.61318</v>
      </c>
      <c r="AQ71">
        <f t="shared" si="0"/>
        <v>53896.096350000007</v>
      </c>
      <c r="AR71">
        <f t="shared" si="0"/>
        <v>2012</v>
      </c>
      <c r="AS71">
        <f t="shared" si="0"/>
        <v>25947.629259999998</v>
      </c>
      <c r="AT71">
        <f t="shared" si="0"/>
        <v>33764.379999999997</v>
      </c>
      <c r="AU71">
        <f t="shared" si="0"/>
        <v>4061.7452600000001</v>
      </c>
      <c r="AV71">
        <f t="shared" si="0"/>
        <v>4961.3</v>
      </c>
      <c r="AW71">
        <f t="shared" si="0"/>
        <v>10744.760569999999</v>
      </c>
      <c r="AX71">
        <f t="shared" si="0"/>
        <v>8934.35</v>
      </c>
      <c r="AY71">
        <f t="shared" si="0"/>
        <v>9317.3490000000002</v>
      </c>
      <c r="AZ71">
        <f t="shared" si="0"/>
        <v>3775.3100000000004</v>
      </c>
      <c r="BA71">
        <f t="shared" si="0"/>
        <v>1282.19784</v>
      </c>
      <c r="BB71">
        <f t="shared" si="0"/>
        <v>0</v>
      </c>
      <c r="BC71">
        <f t="shared" si="0"/>
        <v>896.19955999999991</v>
      </c>
      <c r="BD71">
        <f t="shared" si="0"/>
        <v>0</v>
      </c>
      <c r="BE71">
        <f t="shared" si="0"/>
        <v>0</v>
      </c>
      <c r="BF71">
        <f t="shared" si="0"/>
        <v>0</v>
      </c>
      <c r="BG71">
        <f t="shared" si="0"/>
        <v>0</v>
      </c>
      <c r="BH71">
        <f t="shared" si="0"/>
        <v>0</v>
      </c>
      <c r="BI71">
        <f t="shared" si="0"/>
        <v>0</v>
      </c>
      <c r="BJ71">
        <f t="shared" si="0"/>
        <v>0</v>
      </c>
    </row>
    <row r="75" spans="1:62">
      <c r="N75" t="e">
        <v>#DIV/0!</v>
      </c>
    </row>
  </sheetData>
  <mergeCells count="60">
    <mergeCell ref="BI8:BI9"/>
    <mergeCell ref="BJ8:BJ9"/>
    <mergeCell ref="BC8:BC9"/>
    <mergeCell ref="BD8:BD9"/>
    <mergeCell ref="BE8:BE9"/>
    <mergeCell ref="BF8:BF9"/>
    <mergeCell ref="BG8:BG9"/>
    <mergeCell ref="BH8:BH9"/>
    <mergeCell ref="BA8:BA9"/>
    <mergeCell ref="BB8:BB9"/>
    <mergeCell ref="AS8:AS9"/>
    <mergeCell ref="AT8:AT9"/>
    <mergeCell ref="AV8:AV9"/>
    <mergeCell ref="AU8:AU9"/>
    <mergeCell ref="AW8:AW9"/>
    <mergeCell ref="AX8:AX9"/>
    <mergeCell ref="AY8:AY9"/>
    <mergeCell ref="AZ8:AZ9"/>
    <mergeCell ref="X8:X9"/>
    <mergeCell ref="Y8:Y9"/>
    <mergeCell ref="Z8:Z9"/>
    <mergeCell ref="AE8:AE9"/>
    <mergeCell ref="AC8:AC9"/>
    <mergeCell ref="AD8:AD9"/>
    <mergeCell ref="C8:C9"/>
    <mergeCell ref="D8:D9"/>
    <mergeCell ref="E8:E9"/>
    <mergeCell ref="F8:F9"/>
    <mergeCell ref="G8:G9"/>
    <mergeCell ref="H8:H9"/>
    <mergeCell ref="Q8:Q9"/>
    <mergeCell ref="R8:R9"/>
    <mergeCell ref="AA8:AA9"/>
    <mergeCell ref="AB8:AB9"/>
    <mergeCell ref="I8:I9"/>
    <mergeCell ref="J8:J9"/>
    <mergeCell ref="K8:K9"/>
    <mergeCell ref="L8:L9"/>
    <mergeCell ref="V8:V9"/>
    <mergeCell ref="W8:W9"/>
    <mergeCell ref="M8:M9"/>
    <mergeCell ref="N8:N9"/>
    <mergeCell ref="S8:S9"/>
    <mergeCell ref="T8:T9"/>
    <mergeCell ref="U8:U9"/>
    <mergeCell ref="AQ8:AQ9"/>
    <mergeCell ref="AK8:AK9"/>
    <mergeCell ref="AL8:AL9"/>
    <mergeCell ref="O8:O9"/>
    <mergeCell ref="P8:P9"/>
    <mergeCell ref="AR8:AR9"/>
    <mergeCell ref="AF8:AF9"/>
    <mergeCell ref="AG8:AG9"/>
    <mergeCell ref="AM8:AM9"/>
    <mergeCell ref="AN8:AN9"/>
    <mergeCell ref="AO8:AO9"/>
    <mergeCell ref="AP8:AP9"/>
    <mergeCell ref="AH8:AH9"/>
    <mergeCell ref="AI8:AI9"/>
    <mergeCell ref="AJ8:AJ9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J236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7" sqref="I7:I8"/>
    </sheetView>
  </sheetViews>
  <sheetFormatPr defaultRowHeight="15"/>
  <cols>
    <col min="1" max="1" width="9.140625" style="160"/>
    <col min="2" max="2" width="27.5703125" style="160" customWidth="1"/>
    <col min="3" max="3" width="11.42578125" style="160" customWidth="1"/>
    <col min="4" max="4" width="11.28515625" style="160" customWidth="1"/>
    <col min="5" max="5" width="12.42578125" style="160" customWidth="1"/>
    <col min="6" max="6" width="11.42578125" style="160" customWidth="1"/>
    <col min="7" max="7" width="11.28515625" style="160" customWidth="1"/>
    <col min="8" max="8" width="12.140625" style="160" customWidth="1"/>
    <col min="9" max="9" width="11.5703125" style="151" customWidth="1"/>
    <col min="10" max="10" width="11.42578125" style="160" customWidth="1"/>
    <col min="11" max="11" width="10.42578125" style="160" customWidth="1"/>
    <col min="12" max="12" width="10.42578125" style="151" customWidth="1"/>
    <col min="13" max="13" width="11.140625" style="160" customWidth="1"/>
    <col min="14" max="14" width="10.85546875" style="160" customWidth="1"/>
    <col min="15" max="15" width="11.28515625" style="160" customWidth="1"/>
    <col min="16" max="16" width="12.28515625" style="151" customWidth="1"/>
    <col min="17" max="17" width="10.5703125" style="160" customWidth="1"/>
    <col min="18" max="18" width="10.28515625" style="160" customWidth="1"/>
    <col min="19" max="19" width="11.85546875" style="160" bestFit="1" customWidth="1"/>
    <col min="20" max="20" width="10.42578125" style="160" customWidth="1"/>
    <col min="21" max="22" width="10.5703125" style="160" customWidth="1"/>
    <col min="23" max="23" width="11" style="160" customWidth="1"/>
    <col min="24" max="24" width="10.85546875" style="160" customWidth="1"/>
    <col min="25" max="25" width="10.5703125" style="160" customWidth="1"/>
    <col min="26" max="26" width="12.140625" style="151" customWidth="1"/>
    <col min="27" max="27" width="11.42578125" style="160" bestFit="1" customWidth="1"/>
    <col min="28" max="28" width="10.28515625" style="160" customWidth="1"/>
    <col min="29" max="29" width="11.140625" style="160" customWidth="1"/>
    <col min="30" max="30" width="12.7109375" style="160" bestFit="1" customWidth="1"/>
    <col min="31" max="31" width="10.28515625" style="160" customWidth="1"/>
    <col min="32" max="32" width="11" style="160" customWidth="1"/>
    <col min="33" max="34" width="10.7109375" style="160" customWidth="1"/>
    <col min="35" max="35" width="11.42578125" style="160" bestFit="1" customWidth="1"/>
    <col min="36" max="55" width="10.7109375" style="160" customWidth="1"/>
    <col min="56" max="56" width="15.28515625" style="160" bestFit="1" customWidth="1"/>
    <col min="57" max="16384" width="9.140625" style="160"/>
  </cols>
  <sheetData>
    <row r="1" spans="1:218" s="137" customFormat="1" ht="14.25">
      <c r="B1" s="69" t="s">
        <v>0</v>
      </c>
      <c r="C1" s="69"/>
      <c r="D1" s="69"/>
      <c r="E1" s="69"/>
      <c r="F1" s="69"/>
      <c r="G1" s="69"/>
      <c r="H1" s="69"/>
      <c r="I1" s="138"/>
      <c r="J1" s="70"/>
      <c r="K1" s="70"/>
      <c r="L1" s="139"/>
      <c r="M1" s="70"/>
      <c r="N1" s="70"/>
      <c r="O1" s="70"/>
      <c r="P1" s="140"/>
      <c r="Q1" s="70"/>
      <c r="R1" s="70"/>
      <c r="S1" s="70"/>
      <c r="T1" s="70"/>
      <c r="U1" s="70"/>
      <c r="V1" s="70"/>
      <c r="W1" s="70"/>
      <c r="X1" s="70"/>
      <c r="Y1" s="70"/>
      <c r="Z1" s="139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</row>
    <row r="2" spans="1:218" s="137" customFormat="1" ht="14.25">
      <c r="B2" s="69" t="s">
        <v>1</v>
      </c>
      <c r="C2" s="69"/>
      <c r="D2" s="69"/>
      <c r="E2" s="69"/>
      <c r="F2" s="69"/>
      <c r="G2" s="69"/>
      <c r="H2" s="69"/>
      <c r="I2" s="138"/>
      <c r="J2" s="70"/>
      <c r="K2" s="70"/>
      <c r="L2" s="139"/>
      <c r="M2" s="70"/>
      <c r="N2" s="70"/>
      <c r="O2" s="70"/>
      <c r="P2" s="140"/>
      <c r="Q2" s="70"/>
      <c r="R2" s="70"/>
      <c r="S2" s="70"/>
      <c r="T2" s="70"/>
      <c r="U2" s="70"/>
      <c r="V2" s="70"/>
      <c r="W2" s="70"/>
      <c r="X2" s="70"/>
      <c r="Y2" s="70"/>
      <c r="Z2" s="139"/>
      <c r="AA2" s="70"/>
      <c r="AB2" s="70"/>
      <c r="AC2" s="274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</row>
    <row r="3" spans="1:218" s="137" customFormat="1" ht="14.25">
      <c r="B3" s="72" t="s">
        <v>134</v>
      </c>
      <c r="C3" s="72"/>
      <c r="D3" s="73"/>
      <c r="E3" s="73"/>
      <c r="F3" s="72"/>
      <c r="G3" s="72"/>
      <c r="H3" s="73"/>
      <c r="I3" s="141"/>
      <c r="J3" s="74"/>
      <c r="K3" s="70"/>
      <c r="L3" s="139"/>
      <c r="M3" s="74"/>
      <c r="N3" s="70"/>
      <c r="O3" s="70"/>
      <c r="P3" s="140"/>
      <c r="Q3" s="70"/>
      <c r="R3" s="70"/>
      <c r="S3" s="70"/>
      <c r="T3" s="70"/>
      <c r="U3" s="70"/>
      <c r="V3" s="70"/>
      <c r="W3" s="70"/>
      <c r="X3" s="70"/>
      <c r="Y3" s="70"/>
      <c r="Z3" s="139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</row>
    <row r="4" spans="1:218" s="137" customFormat="1" ht="25.5" customHeight="1">
      <c r="B4" s="75" t="s">
        <v>240</v>
      </c>
      <c r="C4" s="75"/>
      <c r="D4" s="76"/>
      <c r="E4" s="75"/>
      <c r="F4" s="76"/>
      <c r="G4" s="76"/>
      <c r="H4" s="76"/>
      <c r="I4" s="142"/>
      <c r="J4" s="70"/>
      <c r="K4" s="70"/>
      <c r="L4" s="139"/>
      <c r="M4" s="70"/>
      <c r="N4" s="70"/>
      <c r="O4" s="70"/>
      <c r="P4" s="143"/>
      <c r="Q4" s="70"/>
      <c r="R4" s="74"/>
      <c r="S4" s="70"/>
      <c r="T4" s="74"/>
      <c r="U4" s="70"/>
      <c r="V4" s="70"/>
      <c r="W4" s="70"/>
      <c r="X4" s="70"/>
      <c r="Y4" s="70"/>
      <c r="Z4" s="139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</row>
    <row r="5" spans="1:218" s="137" customFormat="1" ht="14.25">
      <c r="B5" s="77" t="s">
        <v>755</v>
      </c>
      <c r="C5" s="78"/>
      <c r="D5" s="78"/>
      <c r="E5" s="78"/>
      <c r="F5" s="78"/>
      <c r="G5" s="78"/>
      <c r="H5" s="78"/>
      <c r="I5" s="144"/>
      <c r="J5" s="79"/>
      <c r="K5" s="79"/>
      <c r="L5" s="145"/>
      <c r="M5" s="79"/>
      <c r="N5" s="79"/>
      <c r="O5" s="79"/>
      <c r="P5" s="146"/>
      <c r="Q5" s="79"/>
      <c r="R5" s="79"/>
      <c r="S5" s="79"/>
      <c r="T5" s="79"/>
      <c r="U5" s="79"/>
      <c r="V5" s="79"/>
      <c r="W5" s="79"/>
      <c r="X5" s="79"/>
      <c r="Y5" s="79"/>
      <c r="Z5" s="145"/>
      <c r="AA5" s="79"/>
      <c r="AB5" s="79"/>
      <c r="AC5" s="80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</row>
    <row r="6" spans="1:218" s="137" customFormat="1" ht="14.25">
      <c r="A6" s="742" t="s">
        <v>241</v>
      </c>
      <c r="B6" s="448"/>
      <c r="C6" s="448">
        <v>1</v>
      </c>
      <c r="D6" s="448">
        <v>2</v>
      </c>
      <c r="E6" s="448">
        <v>3</v>
      </c>
      <c r="F6" s="448">
        <v>4</v>
      </c>
      <c r="G6" s="448">
        <v>5</v>
      </c>
      <c r="H6" s="448">
        <v>6</v>
      </c>
      <c r="I6" s="448">
        <v>7</v>
      </c>
      <c r="J6" s="448">
        <v>8</v>
      </c>
      <c r="K6" s="448">
        <v>9</v>
      </c>
      <c r="L6" s="448">
        <v>10</v>
      </c>
      <c r="M6" s="448">
        <v>11</v>
      </c>
      <c r="N6" s="448">
        <v>12</v>
      </c>
      <c r="O6" s="448">
        <v>13</v>
      </c>
      <c r="P6" s="448">
        <v>14</v>
      </c>
      <c r="Q6" s="448">
        <v>15</v>
      </c>
      <c r="R6" s="448">
        <v>16</v>
      </c>
      <c r="S6" s="448">
        <v>17</v>
      </c>
      <c r="T6" s="448">
        <v>18</v>
      </c>
      <c r="U6" s="448">
        <v>19</v>
      </c>
      <c r="V6" s="448">
        <v>20</v>
      </c>
      <c r="W6" s="448">
        <v>21</v>
      </c>
      <c r="X6" s="448">
        <v>22</v>
      </c>
      <c r="Y6" s="448">
        <v>23</v>
      </c>
      <c r="Z6" s="448">
        <v>24</v>
      </c>
      <c r="AA6" s="448">
        <v>25</v>
      </c>
      <c r="AB6" s="448">
        <v>26</v>
      </c>
      <c r="AC6" s="448">
        <v>27</v>
      </c>
      <c r="AD6" s="448">
        <v>28</v>
      </c>
      <c r="AE6" s="448">
        <v>29</v>
      </c>
      <c r="AF6" s="448">
        <v>30</v>
      </c>
      <c r="AG6" s="448">
        <v>31</v>
      </c>
      <c r="AH6" s="448">
        <v>32</v>
      </c>
      <c r="AI6" s="448">
        <v>33</v>
      </c>
      <c r="AJ6" s="448">
        <v>34</v>
      </c>
      <c r="AK6" s="448">
        <v>35</v>
      </c>
      <c r="AL6" s="448">
        <v>36</v>
      </c>
      <c r="AM6" s="448">
        <v>37</v>
      </c>
      <c r="AN6" s="448">
        <v>38</v>
      </c>
      <c r="AO6" s="448">
        <v>39</v>
      </c>
      <c r="AP6" s="448">
        <v>40</v>
      </c>
      <c r="AQ6" s="448">
        <v>41</v>
      </c>
      <c r="AR6" s="448">
        <v>42</v>
      </c>
      <c r="AS6" s="448">
        <v>43</v>
      </c>
      <c r="AT6" s="448">
        <v>44</v>
      </c>
      <c r="AU6" s="448">
        <v>45</v>
      </c>
      <c r="AV6" s="448">
        <v>46</v>
      </c>
      <c r="AW6" s="448">
        <v>47</v>
      </c>
      <c r="AX6" s="448">
        <v>48</v>
      </c>
      <c r="AY6" s="448">
        <v>49</v>
      </c>
      <c r="AZ6" s="448">
        <v>50</v>
      </c>
      <c r="BA6" s="448">
        <v>51</v>
      </c>
      <c r="BB6" s="448">
        <v>52</v>
      </c>
      <c r="BC6" s="448">
        <v>53</v>
      </c>
      <c r="BD6" s="740" t="s">
        <v>6</v>
      </c>
    </row>
    <row r="7" spans="1:218" s="137" customFormat="1" ht="27" customHeight="1">
      <c r="A7" s="743"/>
      <c r="B7" s="747" t="s">
        <v>136</v>
      </c>
      <c r="C7" s="724" t="s">
        <v>756</v>
      </c>
      <c r="D7" s="724" t="s">
        <v>634</v>
      </c>
      <c r="E7" s="724" t="s">
        <v>681</v>
      </c>
      <c r="F7" s="724" t="s">
        <v>682</v>
      </c>
      <c r="G7" s="724" t="s">
        <v>683</v>
      </c>
      <c r="H7" s="724" t="s">
        <v>684</v>
      </c>
      <c r="I7" s="724" t="s">
        <v>685</v>
      </c>
      <c r="J7" s="724" t="s">
        <v>686</v>
      </c>
      <c r="K7" s="724" t="s">
        <v>759</v>
      </c>
      <c r="L7" s="724" t="s">
        <v>636</v>
      </c>
      <c r="M7" s="724" t="s">
        <v>637</v>
      </c>
      <c r="N7" s="724" t="s">
        <v>757</v>
      </c>
      <c r="O7" s="724" t="s">
        <v>758</v>
      </c>
      <c r="P7" s="724" t="s">
        <v>640</v>
      </c>
      <c r="Q7" s="724" t="s">
        <v>687</v>
      </c>
      <c r="R7" s="724" t="s">
        <v>688</v>
      </c>
      <c r="S7" s="724" t="s">
        <v>689</v>
      </c>
      <c r="T7" s="724" t="s">
        <v>690</v>
      </c>
      <c r="U7" s="724" t="s">
        <v>691</v>
      </c>
      <c r="V7" s="724" t="s">
        <v>692</v>
      </c>
      <c r="W7" s="724" t="s">
        <v>693</v>
      </c>
      <c r="X7" s="724" t="s">
        <v>716</v>
      </c>
      <c r="Y7" s="724" t="s">
        <v>694</v>
      </c>
      <c r="Z7" s="724" t="s">
        <v>695</v>
      </c>
      <c r="AA7" s="724" t="s">
        <v>696</v>
      </c>
      <c r="AB7" s="724" t="s">
        <v>697</v>
      </c>
      <c r="AC7" s="724" t="s">
        <v>641</v>
      </c>
      <c r="AD7" s="724" t="s">
        <v>642</v>
      </c>
      <c r="AE7" s="724" t="s">
        <v>643</v>
      </c>
      <c r="AF7" s="724" t="s">
        <v>644</v>
      </c>
      <c r="AG7" s="724" t="s">
        <v>645</v>
      </c>
      <c r="AH7" s="724" t="s">
        <v>646</v>
      </c>
      <c r="AI7" s="724" t="s">
        <v>752</v>
      </c>
      <c r="AJ7" s="724" t="s">
        <v>699</v>
      </c>
      <c r="AK7" s="724" t="s">
        <v>700</v>
      </c>
      <c r="AL7" s="724" t="s">
        <v>701</v>
      </c>
      <c r="AM7" s="724" t="s">
        <v>702</v>
      </c>
      <c r="AN7" s="724" t="s">
        <v>703</v>
      </c>
      <c r="AO7" s="724" t="s">
        <v>704</v>
      </c>
      <c r="AP7" s="724" t="s">
        <v>705</v>
      </c>
      <c r="AQ7" s="724" t="s">
        <v>647</v>
      </c>
      <c r="AR7" s="724" t="s">
        <v>648</v>
      </c>
      <c r="AS7" s="724" t="s">
        <v>706</v>
      </c>
      <c r="AT7" s="724" t="s">
        <v>707</v>
      </c>
      <c r="AU7" s="724" t="s">
        <v>745</v>
      </c>
      <c r="AV7" s="724" t="s">
        <v>744</v>
      </c>
      <c r="AW7" s="724" t="s">
        <v>710</v>
      </c>
      <c r="AX7" s="724" t="s">
        <v>711</v>
      </c>
      <c r="AY7" s="724" t="s">
        <v>713</v>
      </c>
      <c r="AZ7" s="724" t="s">
        <v>714</v>
      </c>
      <c r="BA7" s="724" t="s">
        <v>732</v>
      </c>
      <c r="BB7" s="724" t="s">
        <v>733</v>
      </c>
      <c r="BC7" s="724" t="s">
        <v>734</v>
      </c>
      <c r="BD7" s="745"/>
    </row>
    <row r="8" spans="1:218" s="137" customFormat="1" ht="90" customHeight="1">
      <c r="A8" s="744"/>
      <c r="B8" s="748"/>
      <c r="C8" s="724"/>
      <c r="D8" s="724"/>
      <c r="E8" s="724"/>
      <c r="F8" s="724"/>
      <c r="G8" s="724"/>
      <c r="H8" s="724"/>
      <c r="I8" s="724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4"/>
      <c r="U8" s="724"/>
      <c r="V8" s="724"/>
      <c r="W8" s="724"/>
      <c r="X8" s="724"/>
      <c r="Y8" s="724"/>
      <c r="Z8" s="724"/>
      <c r="AA8" s="724"/>
      <c r="AB8" s="724"/>
      <c r="AC8" s="724"/>
      <c r="AD8" s="724"/>
      <c r="AE8" s="724"/>
      <c r="AF8" s="724"/>
      <c r="AG8" s="724"/>
      <c r="AH8" s="724"/>
      <c r="AI8" s="724"/>
      <c r="AJ8" s="724"/>
      <c r="AK8" s="724"/>
      <c r="AL8" s="724"/>
      <c r="AM8" s="724"/>
      <c r="AN8" s="724"/>
      <c r="AO8" s="724"/>
      <c r="AP8" s="724"/>
      <c r="AQ8" s="724"/>
      <c r="AR8" s="724"/>
      <c r="AS8" s="724"/>
      <c r="AT8" s="724"/>
      <c r="AU8" s="724"/>
      <c r="AV8" s="724"/>
      <c r="AW8" s="724"/>
      <c r="AX8" s="724"/>
      <c r="AY8" s="724"/>
      <c r="AZ8" s="724"/>
      <c r="BA8" s="724"/>
      <c r="BB8" s="724"/>
      <c r="BC8" s="724"/>
      <c r="BD8" s="746"/>
    </row>
    <row r="9" spans="1:218" s="151" customFormat="1" ht="21" customHeight="1">
      <c r="A9" s="478">
        <v>1</v>
      </c>
      <c r="B9" s="479" t="s">
        <v>243</v>
      </c>
      <c r="C9" s="463">
        <v>75</v>
      </c>
      <c r="D9" s="464">
        <v>75</v>
      </c>
      <c r="E9" s="464">
        <v>75</v>
      </c>
      <c r="F9" s="464">
        <v>75</v>
      </c>
      <c r="G9" s="465">
        <v>75</v>
      </c>
      <c r="H9" s="465">
        <v>75</v>
      </c>
      <c r="I9" s="466">
        <v>26</v>
      </c>
      <c r="J9" s="465">
        <v>10</v>
      </c>
      <c r="K9" s="465">
        <v>10</v>
      </c>
      <c r="L9" s="465">
        <v>10</v>
      </c>
      <c r="M9" s="465">
        <v>10</v>
      </c>
      <c r="N9" s="465">
        <v>75</v>
      </c>
      <c r="O9" s="464">
        <v>3</v>
      </c>
      <c r="P9" s="465">
        <v>10</v>
      </c>
      <c r="Q9" s="465">
        <v>15</v>
      </c>
      <c r="R9" s="465">
        <v>15</v>
      </c>
      <c r="S9" s="465">
        <v>32</v>
      </c>
      <c r="T9" s="465">
        <v>75</v>
      </c>
      <c r="U9" s="465">
        <v>75</v>
      </c>
      <c r="V9" s="465">
        <v>75</v>
      </c>
      <c r="W9" s="465">
        <v>15</v>
      </c>
      <c r="X9" s="465">
        <v>75</v>
      </c>
      <c r="Y9" s="465">
        <v>75</v>
      </c>
      <c r="Z9" s="465">
        <v>75</v>
      </c>
      <c r="AA9" s="465">
        <v>15</v>
      </c>
      <c r="AB9" s="465">
        <v>10</v>
      </c>
      <c r="AC9" s="465">
        <v>10</v>
      </c>
      <c r="AD9" s="465">
        <v>75</v>
      </c>
      <c r="AE9" s="465">
        <v>5</v>
      </c>
      <c r="AF9" s="465">
        <v>75</v>
      </c>
      <c r="AG9" s="465">
        <v>10</v>
      </c>
      <c r="AH9" s="465">
        <v>75</v>
      </c>
      <c r="AI9" s="465">
        <v>75</v>
      </c>
      <c r="AJ9" s="465">
        <v>3</v>
      </c>
      <c r="AK9" s="465">
        <v>10</v>
      </c>
      <c r="AL9" s="465">
        <v>75</v>
      </c>
      <c r="AM9" s="465">
        <v>75</v>
      </c>
      <c r="AN9" s="465">
        <v>10</v>
      </c>
      <c r="AO9" s="465">
        <v>15</v>
      </c>
      <c r="AP9" s="465">
        <v>10</v>
      </c>
      <c r="AQ9" s="465">
        <v>10</v>
      </c>
      <c r="AR9" s="465">
        <v>10</v>
      </c>
      <c r="AS9" s="465">
        <v>75</v>
      </c>
      <c r="AT9" s="465">
        <v>10</v>
      </c>
      <c r="AU9" s="465">
        <v>10</v>
      </c>
      <c r="AV9" s="465">
        <v>3</v>
      </c>
      <c r="AW9" s="465">
        <v>10</v>
      </c>
      <c r="AX9" s="602">
        <v>10</v>
      </c>
      <c r="AY9" s="465">
        <v>75</v>
      </c>
      <c r="AZ9" s="465">
        <v>10</v>
      </c>
      <c r="BA9" s="465">
        <v>10</v>
      </c>
      <c r="BB9" s="465"/>
      <c r="BC9" s="465">
        <v>75</v>
      </c>
      <c r="BD9" s="467">
        <v>0</v>
      </c>
    </row>
    <row r="10" spans="1:218" s="151" customFormat="1" ht="18">
      <c r="A10" s="480">
        <v>2</v>
      </c>
      <c r="B10" s="481" t="s">
        <v>244</v>
      </c>
      <c r="C10" s="463">
        <v>75</v>
      </c>
      <c r="D10" s="464">
        <v>75</v>
      </c>
      <c r="E10" s="464">
        <v>55</v>
      </c>
      <c r="F10" s="464">
        <v>62</v>
      </c>
      <c r="G10" s="465">
        <v>54</v>
      </c>
      <c r="H10" s="465">
        <v>67</v>
      </c>
      <c r="I10" s="466">
        <v>26</v>
      </c>
      <c r="J10" s="465">
        <v>6</v>
      </c>
      <c r="K10" s="465">
        <v>10</v>
      </c>
      <c r="L10" s="465">
        <v>10</v>
      </c>
      <c r="M10" s="465">
        <v>10</v>
      </c>
      <c r="N10" s="465">
        <v>45</v>
      </c>
      <c r="O10" s="464">
        <v>3</v>
      </c>
      <c r="P10" s="465">
        <v>10</v>
      </c>
      <c r="Q10" s="465">
        <v>15</v>
      </c>
      <c r="R10" s="465">
        <v>11</v>
      </c>
      <c r="S10" s="465">
        <v>17</v>
      </c>
      <c r="T10" s="465">
        <v>37</v>
      </c>
      <c r="U10" s="465">
        <v>15</v>
      </c>
      <c r="V10" s="465">
        <v>13</v>
      </c>
      <c r="W10" s="465">
        <v>15</v>
      </c>
      <c r="X10" s="465">
        <v>23</v>
      </c>
      <c r="Y10" s="465">
        <v>32</v>
      </c>
      <c r="Z10" s="465">
        <v>34</v>
      </c>
      <c r="AA10" s="465">
        <v>15</v>
      </c>
      <c r="AB10" s="465">
        <v>10</v>
      </c>
      <c r="AC10" s="465">
        <v>10</v>
      </c>
      <c r="AD10" s="465">
        <v>48</v>
      </c>
      <c r="AE10" s="465">
        <v>5</v>
      </c>
      <c r="AF10" s="465">
        <v>26</v>
      </c>
      <c r="AG10" s="465">
        <v>10</v>
      </c>
      <c r="AH10" s="465">
        <v>29</v>
      </c>
      <c r="AI10" s="465">
        <v>53</v>
      </c>
      <c r="AJ10" s="465">
        <v>3</v>
      </c>
      <c r="AK10" s="465">
        <v>8</v>
      </c>
      <c r="AL10" s="465">
        <v>42</v>
      </c>
      <c r="AM10" s="465">
        <v>19</v>
      </c>
      <c r="AN10" s="465">
        <v>7</v>
      </c>
      <c r="AO10" s="465">
        <v>11</v>
      </c>
      <c r="AP10" s="465">
        <v>10</v>
      </c>
      <c r="AQ10" s="465">
        <v>10</v>
      </c>
      <c r="AR10" s="465">
        <v>1</v>
      </c>
      <c r="AS10" s="465">
        <v>21</v>
      </c>
      <c r="AT10" s="465">
        <v>10</v>
      </c>
      <c r="AU10" s="465">
        <v>2</v>
      </c>
      <c r="AV10" s="465">
        <v>3</v>
      </c>
      <c r="AW10" s="465">
        <v>10</v>
      </c>
      <c r="AX10" s="465">
        <v>14</v>
      </c>
      <c r="AY10" s="465">
        <v>7</v>
      </c>
      <c r="AZ10" s="465">
        <v>7</v>
      </c>
      <c r="BA10" s="465">
        <v>3</v>
      </c>
      <c r="BB10" s="465"/>
      <c r="BC10" s="465">
        <v>1</v>
      </c>
      <c r="BD10" s="467">
        <v>0</v>
      </c>
    </row>
    <row r="11" spans="1:218" s="151" customFormat="1" ht="15" customHeight="1">
      <c r="A11" s="480">
        <v>3</v>
      </c>
      <c r="B11" s="481" t="s">
        <v>245</v>
      </c>
      <c r="C11" s="463">
        <v>1820</v>
      </c>
      <c r="D11" s="464">
        <v>0</v>
      </c>
      <c r="E11" s="464">
        <v>972</v>
      </c>
      <c r="F11" s="464">
        <v>1615</v>
      </c>
      <c r="G11" s="465">
        <v>828</v>
      </c>
      <c r="H11" s="465">
        <v>222</v>
      </c>
      <c r="I11" s="466">
        <v>424</v>
      </c>
      <c r="J11" s="465">
        <v>0</v>
      </c>
      <c r="K11" s="465">
        <v>142</v>
      </c>
      <c r="L11" s="465">
        <v>87</v>
      </c>
      <c r="M11" s="465">
        <v>188</v>
      </c>
      <c r="N11" s="465">
        <v>0</v>
      </c>
      <c r="O11" s="464">
        <v>135</v>
      </c>
      <c r="P11" s="465">
        <v>196</v>
      </c>
      <c r="Q11" s="465">
        <v>271</v>
      </c>
      <c r="R11" s="465">
        <v>65</v>
      </c>
      <c r="S11" s="465">
        <v>89</v>
      </c>
      <c r="T11" s="465">
        <v>525</v>
      </c>
      <c r="U11" s="465">
        <v>109</v>
      </c>
      <c r="V11" s="465">
        <v>163</v>
      </c>
      <c r="W11" s="465">
        <v>264</v>
      </c>
      <c r="X11" s="465">
        <v>254</v>
      </c>
      <c r="Y11" s="465">
        <v>460</v>
      </c>
      <c r="Z11" s="465">
        <v>969</v>
      </c>
      <c r="AA11" s="465">
        <v>198</v>
      </c>
      <c r="AB11" s="465">
        <v>368</v>
      </c>
      <c r="AC11" s="465">
        <v>205</v>
      </c>
      <c r="AD11" s="465">
        <v>700</v>
      </c>
      <c r="AE11" s="465">
        <v>111</v>
      </c>
      <c r="AF11" s="465">
        <v>0</v>
      </c>
      <c r="AG11" s="465">
        <v>259</v>
      </c>
      <c r="AH11" s="465">
        <v>479</v>
      </c>
      <c r="AI11" s="465">
        <v>349</v>
      </c>
      <c r="AJ11" s="465">
        <v>44</v>
      </c>
      <c r="AK11" s="465">
        <v>194</v>
      </c>
      <c r="AL11" s="465">
        <v>409</v>
      </c>
      <c r="AM11" s="465">
        <v>280</v>
      </c>
      <c r="AN11" s="465">
        <v>49</v>
      </c>
      <c r="AO11" s="465">
        <v>122</v>
      </c>
      <c r="AP11" s="465">
        <v>88</v>
      </c>
      <c r="AQ11" s="465">
        <v>104</v>
      </c>
      <c r="AR11" s="465">
        <v>4</v>
      </c>
      <c r="AS11" s="465">
        <v>96</v>
      </c>
      <c r="AT11" s="465">
        <v>116</v>
      </c>
      <c r="AU11" s="465">
        <v>27</v>
      </c>
      <c r="AV11" s="465">
        <v>23</v>
      </c>
      <c r="AW11" s="465">
        <v>34</v>
      </c>
      <c r="AX11" s="465">
        <v>50</v>
      </c>
      <c r="AY11" s="465">
        <v>52</v>
      </c>
      <c r="AZ11" s="465">
        <v>22</v>
      </c>
      <c r="BA11" s="465">
        <v>36</v>
      </c>
      <c r="BB11" s="465"/>
      <c r="BC11" s="465">
        <v>1</v>
      </c>
      <c r="BD11" s="467">
        <v>0</v>
      </c>
    </row>
    <row r="12" spans="1:218" s="151" customFormat="1" ht="18">
      <c r="A12" s="480">
        <v>4</v>
      </c>
      <c r="B12" s="481" t="s">
        <v>246</v>
      </c>
      <c r="C12" s="463">
        <v>832</v>
      </c>
      <c r="D12" s="464">
        <v>26</v>
      </c>
      <c r="E12" s="464">
        <v>349</v>
      </c>
      <c r="F12" s="464">
        <v>657</v>
      </c>
      <c r="G12" s="465">
        <v>639</v>
      </c>
      <c r="H12" s="465">
        <v>73</v>
      </c>
      <c r="I12" s="466">
        <v>435</v>
      </c>
      <c r="J12" s="465">
        <v>33</v>
      </c>
      <c r="K12" s="465">
        <v>67</v>
      </c>
      <c r="L12" s="465">
        <v>165</v>
      </c>
      <c r="M12" s="465">
        <v>220</v>
      </c>
      <c r="N12" s="465">
        <v>18</v>
      </c>
      <c r="O12" s="464">
        <v>113</v>
      </c>
      <c r="P12" s="465">
        <v>163</v>
      </c>
      <c r="Q12" s="465">
        <v>144</v>
      </c>
      <c r="R12" s="465">
        <v>109</v>
      </c>
      <c r="S12" s="465">
        <v>134</v>
      </c>
      <c r="T12" s="465">
        <v>201</v>
      </c>
      <c r="U12" s="465">
        <v>86</v>
      </c>
      <c r="V12" s="465">
        <v>90</v>
      </c>
      <c r="W12" s="465">
        <v>176</v>
      </c>
      <c r="X12" s="465">
        <v>144</v>
      </c>
      <c r="Y12" s="465">
        <v>234</v>
      </c>
      <c r="Z12" s="465">
        <v>529</v>
      </c>
      <c r="AA12" s="465">
        <v>94</v>
      </c>
      <c r="AB12" s="465">
        <v>159</v>
      </c>
      <c r="AC12" s="465">
        <v>117</v>
      </c>
      <c r="AD12" s="465">
        <v>276</v>
      </c>
      <c r="AE12" s="465">
        <v>73</v>
      </c>
      <c r="AF12" s="465">
        <v>11</v>
      </c>
      <c r="AG12" s="465">
        <v>144</v>
      </c>
      <c r="AH12" s="465">
        <v>153</v>
      </c>
      <c r="AI12" s="465">
        <v>917</v>
      </c>
      <c r="AJ12" s="465">
        <v>33</v>
      </c>
      <c r="AK12" s="465">
        <v>115</v>
      </c>
      <c r="AL12" s="465">
        <v>222</v>
      </c>
      <c r="AM12" s="465">
        <v>168</v>
      </c>
      <c r="AN12" s="465">
        <v>39</v>
      </c>
      <c r="AO12" s="465">
        <v>64</v>
      </c>
      <c r="AP12" s="465">
        <v>74</v>
      </c>
      <c r="AQ12" s="465">
        <v>97</v>
      </c>
      <c r="AR12" s="465">
        <v>10</v>
      </c>
      <c r="AS12" s="465">
        <v>129</v>
      </c>
      <c r="AT12" s="465">
        <v>74</v>
      </c>
      <c r="AU12" s="465">
        <v>21</v>
      </c>
      <c r="AV12" s="465">
        <v>16</v>
      </c>
      <c r="AW12" s="465">
        <v>46</v>
      </c>
      <c r="AX12" s="465">
        <v>74</v>
      </c>
      <c r="AY12" s="465">
        <v>49</v>
      </c>
      <c r="AZ12" s="465">
        <v>45</v>
      </c>
      <c r="BA12" s="465">
        <v>42</v>
      </c>
      <c r="BB12" s="465"/>
      <c r="BC12" s="465">
        <v>6</v>
      </c>
      <c r="BD12" s="656">
        <f t="shared" ref="BD12:BD44" si="0">SUM(C12:BC12)</f>
        <v>8905</v>
      </c>
    </row>
    <row r="13" spans="1:218" s="151" customFormat="1" ht="18">
      <c r="A13" s="480">
        <v>5</v>
      </c>
      <c r="B13" s="481" t="s">
        <v>117</v>
      </c>
      <c r="C13" s="463">
        <v>178</v>
      </c>
      <c r="D13" s="464">
        <v>0</v>
      </c>
      <c r="E13" s="464">
        <v>90</v>
      </c>
      <c r="F13" s="464">
        <v>122</v>
      </c>
      <c r="G13" s="465">
        <v>119</v>
      </c>
      <c r="H13" s="465">
        <v>9</v>
      </c>
      <c r="I13" s="466">
        <v>71</v>
      </c>
      <c r="J13" s="465">
        <v>6</v>
      </c>
      <c r="K13" s="465">
        <v>21</v>
      </c>
      <c r="L13" s="465">
        <v>34</v>
      </c>
      <c r="M13" s="465">
        <v>35</v>
      </c>
      <c r="N13" s="465">
        <v>2</v>
      </c>
      <c r="O13" s="658">
        <v>18</v>
      </c>
      <c r="P13" s="465">
        <v>41</v>
      </c>
      <c r="Q13" s="465">
        <v>33</v>
      </c>
      <c r="R13" s="659">
        <v>24</v>
      </c>
      <c r="S13" s="659">
        <v>24</v>
      </c>
      <c r="T13" s="465">
        <v>51</v>
      </c>
      <c r="U13" s="465">
        <v>21</v>
      </c>
      <c r="V13" s="465">
        <v>20</v>
      </c>
      <c r="W13" s="465">
        <v>33</v>
      </c>
      <c r="X13" s="465">
        <v>35</v>
      </c>
      <c r="Y13" s="465">
        <v>62</v>
      </c>
      <c r="Z13" s="465">
        <v>97</v>
      </c>
      <c r="AA13" s="465">
        <v>25</v>
      </c>
      <c r="AB13" s="465">
        <v>28</v>
      </c>
      <c r="AC13" s="465">
        <v>30</v>
      </c>
      <c r="AD13" s="465">
        <v>60</v>
      </c>
      <c r="AE13" s="465">
        <v>11</v>
      </c>
      <c r="AF13" s="465">
        <v>0</v>
      </c>
      <c r="AG13" s="465">
        <v>35</v>
      </c>
      <c r="AH13" s="465">
        <v>31</v>
      </c>
      <c r="AI13" s="465">
        <v>186</v>
      </c>
      <c r="AJ13" s="657">
        <v>8</v>
      </c>
      <c r="AK13" s="465">
        <v>27</v>
      </c>
      <c r="AL13" s="465">
        <v>65</v>
      </c>
      <c r="AM13" s="465">
        <v>42</v>
      </c>
      <c r="AN13" s="465">
        <v>11</v>
      </c>
      <c r="AO13" s="465">
        <v>16</v>
      </c>
      <c r="AP13" s="657">
        <v>18</v>
      </c>
      <c r="AQ13" s="465">
        <v>21</v>
      </c>
      <c r="AR13" s="657">
        <v>1</v>
      </c>
      <c r="AS13" s="465">
        <v>33</v>
      </c>
      <c r="AT13" s="465">
        <v>26</v>
      </c>
      <c r="AU13" s="657">
        <v>5</v>
      </c>
      <c r="AV13" s="657">
        <v>3</v>
      </c>
      <c r="AW13" s="465">
        <v>20</v>
      </c>
      <c r="AX13" s="465">
        <v>15</v>
      </c>
      <c r="AY13" s="465">
        <v>15</v>
      </c>
      <c r="AZ13" s="465">
        <v>10</v>
      </c>
      <c r="BA13" s="465">
        <v>10</v>
      </c>
      <c r="BB13" s="465">
        <v>0</v>
      </c>
      <c r="BC13" s="465">
        <v>1</v>
      </c>
      <c r="BD13" s="656">
        <f t="shared" si="0"/>
        <v>1899</v>
      </c>
      <c r="BE13" s="192"/>
      <c r="BF13" s="192"/>
      <c r="BG13" s="192"/>
      <c r="BH13" s="192"/>
      <c r="BI13" s="192"/>
      <c r="BJ13" s="192"/>
      <c r="BK13" s="192"/>
      <c r="BL13" s="192"/>
      <c r="BM13" s="192"/>
      <c r="BN13" s="192"/>
      <c r="BO13" s="192"/>
      <c r="BP13" s="192"/>
      <c r="BQ13" s="192"/>
      <c r="BR13" s="192"/>
      <c r="BS13" s="192"/>
      <c r="BT13" s="192"/>
      <c r="BU13" s="192"/>
      <c r="BV13" s="192"/>
      <c r="BW13" s="192"/>
      <c r="BX13" s="192"/>
      <c r="BY13" s="192"/>
      <c r="BZ13" s="192"/>
      <c r="CA13" s="192"/>
      <c r="CB13" s="192"/>
      <c r="CC13" s="192"/>
      <c r="CD13" s="192"/>
      <c r="CE13" s="192"/>
      <c r="CF13" s="192"/>
      <c r="CG13" s="192"/>
      <c r="CH13" s="192"/>
      <c r="CI13" s="192"/>
      <c r="CJ13" s="192"/>
      <c r="CK13" s="192"/>
      <c r="CL13" s="192"/>
      <c r="CM13" s="192"/>
      <c r="CN13" s="192"/>
      <c r="CO13" s="192"/>
      <c r="CP13" s="192"/>
      <c r="CQ13" s="192"/>
      <c r="CR13" s="192"/>
      <c r="CS13" s="192"/>
      <c r="CT13" s="192"/>
      <c r="CU13" s="192"/>
      <c r="CV13" s="192"/>
      <c r="CW13" s="192"/>
      <c r="CX13" s="192"/>
      <c r="CY13" s="192"/>
      <c r="CZ13" s="192"/>
      <c r="DA13" s="192"/>
      <c r="DB13" s="192"/>
      <c r="DC13" s="192"/>
      <c r="DD13" s="192"/>
      <c r="DE13" s="192"/>
      <c r="DF13" s="192"/>
      <c r="DG13" s="192"/>
      <c r="DH13" s="192"/>
      <c r="DI13" s="192"/>
      <c r="DJ13" s="192"/>
      <c r="DK13" s="192"/>
      <c r="DL13" s="192"/>
      <c r="DM13" s="192"/>
      <c r="DN13" s="192"/>
      <c r="DO13" s="192"/>
      <c r="DP13" s="192"/>
      <c r="DQ13" s="192"/>
      <c r="DR13" s="192"/>
      <c r="DS13" s="192"/>
      <c r="DT13" s="192"/>
      <c r="DU13" s="192"/>
      <c r="DV13" s="192"/>
      <c r="DW13" s="192"/>
      <c r="DX13" s="192"/>
      <c r="DY13" s="192"/>
      <c r="DZ13" s="192"/>
      <c r="EA13" s="192"/>
      <c r="EB13" s="192"/>
      <c r="EC13" s="192"/>
      <c r="ED13" s="192"/>
      <c r="EE13" s="192"/>
      <c r="EF13" s="192"/>
      <c r="EG13" s="192"/>
      <c r="EH13" s="192"/>
      <c r="EI13" s="192"/>
      <c r="EJ13" s="192"/>
      <c r="EK13" s="192"/>
      <c r="EL13" s="192"/>
      <c r="EM13" s="192"/>
      <c r="EN13" s="192"/>
      <c r="EO13" s="192"/>
      <c r="EP13" s="192"/>
      <c r="EQ13" s="192"/>
      <c r="ER13" s="192"/>
      <c r="ES13" s="192"/>
      <c r="ET13" s="192"/>
      <c r="EU13" s="192"/>
      <c r="EV13" s="192"/>
      <c r="EW13" s="192"/>
      <c r="EX13" s="192"/>
      <c r="EY13" s="192"/>
      <c r="EZ13" s="192"/>
      <c r="FA13" s="192"/>
      <c r="FB13" s="192"/>
      <c r="FC13" s="192"/>
      <c r="FD13" s="192"/>
      <c r="FE13" s="192"/>
      <c r="FF13" s="192"/>
      <c r="FG13" s="192"/>
      <c r="FH13" s="192"/>
      <c r="FI13" s="192"/>
      <c r="FJ13" s="192"/>
      <c r="FK13" s="192"/>
      <c r="FL13" s="192"/>
      <c r="FM13" s="192"/>
      <c r="FN13" s="192"/>
      <c r="FO13" s="192"/>
      <c r="FP13" s="192"/>
      <c r="FQ13" s="192"/>
      <c r="FR13" s="192"/>
      <c r="FS13" s="192"/>
      <c r="FT13" s="192"/>
      <c r="FU13" s="192"/>
      <c r="FV13" s="192"/>
      <c r="FW13" s="192"/>
      <c r="FX13" s="192"/>
      <c r="FY13" s="192"/>
      <c r="FZ13" s="192"/>
      <c r="GA13" s="192"/>
      <c r="GB13" s="192"/>
      <c r="GC13" s="192"/>
      <c r="GD13" s="192"/>
      <c r="GE13" s="192"/>
      <c r="GF13" s="192"/>
      <c r="GG13" s="192"/>
      <c r="GH13" s="192"/>
      <c r="GI13" s="192"/>
      <c r="GJ13" s="192"/>
      <c r="GK13" s="192"/>
      <c r="GL13" s="192"/>
      <c r="GM13" s="192"/>
      <c r="GN13" s="192"/>
      <c r="GO13" s="192"/>
      <c r="GP13" s="192"/>
      <c r="GQ13" s="192"/>
      <c r="GR13" s="192"/>
      <c r="GS13" s="192"/>
      <c r="GT13" s="192"/>
      <c r="GU13" s="192"/>
      <c r="GV13" s="192"/>
      <c r="GW13" s="192"/>
      <c r="GX13" s="192"/>
      <c r="GY13" s="192"/>
      <c r="GZ13" s="192"/>
      <c r="HA13" s="192"/>
      <c r="HB13" s="192"/>
      <c r="HC13" s="192"/>
      <c r="HD13" s="192"/>
      <c r="HE13" s="192"/>
      <c r="HF13" s="192"/>
      <c r="HG13" s="192"/>
      <c r="HH13" s="192"/>
      <c r="HI13" s="192"/>
      <c r="HJ13" s="192"/>
    </row>
    <row r="14" spans="1:218" s="151" customFormat="1" ht="15" customHeight="1">
      <c r="A14" s="480">
        <v>6</v>
      </c>
      <c r="B14" s="481" t="s">
        <v>119</v>
      </c>
      <c r="C14" s="463">
        <v>14732</v>
      </c>
      <c r="D14" s="464">
        <v>0</v>
      </c>
      <c r="E14" s="464">
        <v>7614</v>
      </c>
      <c r="F14" s="464">
        <v>16642</v>
      </c>
      <c r="G14" s="465">
        <v>9743</v>
      </c>
      <c r="H14" s="465">
        <v>0</v>
      </c>
      <c r="I14" s="466">
        <v>6600</v>
      </c>
      <c r="J14" s="465">
        <v>421</v>
      </c>
      <c r="K14" s="465">
        <v>918.2</v>
      </c>
      <c r="L14" s="465">
        <v>2506</v>
      </c>
      <c r="M14" s="465">
        <v>2984</v>
      </c>
      <c r="N14" s="465">
        <v>0</v>
      </c>
      <c r="O14" s="464">
        <v>1541</v>
      </c>
      <c r="P14" s="465">
        <v>1628</v>
      </c>
      <c r="Q14" s="465">
        <v>1926</v>
      </c>
      <c r="R14" s="465">
        <v>1140</v>
      </c>
      <c r="S14" s="465">
        <v>1623</v>
      </c>
      <c r="T14" s="465">
        <v>3902</v>
      </c>
      <c r="U14" s="465">
        <v>749</v>
      </c>
      <c r="V14" s="465">
        <v>1023</v>
      </c>
      <c r="W14" s="465">
        <v>1650</v>
      </c>
      <c r="X14" s="465">
        <v>1439</v>
      </c>
      <c r="Y14" s="465">
        <v>4079</v>
      </c>
      <c r="Z14" s="465">
        <v>11913</v>
      </c>
      <c r="AA14" s="465">
        <v>1569</v>
      </c>
      <c r="AB14" s="465">
        <v>2791</v>
      </c>
      <c r="AC14" s="465">
        <v>1560</v>
      </c>
      <c r="AD14" s="465">
        <v>3942</v>
      </c>
      <c r="AE14" s="465">
        <v>799</v>
      </c>
      <c r="AF14" s="465">
        <v>0</v>
      </c>
      <c r="AG14" s="465">
        <v>2218</v>
      </c>
      <c r="AH14" s="465">
        <v>2845</v>
      </c>
      <c r="AI14" s="465">
        <v>8452</v>
      </c>
      <c r="AJ14" s="465">
        <v>314</v>
      </c>
      <c r="AK14" s="465">
        <v>1115</v>
      </c>
      <c r="AL14" s="465">
        <v>3398</v>
      </c>
      <c r="AM14" s="465">
        <v>2752</v>
      </c>
      <c r="AN14" s="465">
        <v>388</v>
      </c>
      <c r="AO14" s="465">
        <v>766</v>
      </c>
      <c r="AP14" s="465">
        <v>545</v>
      </c>
      <c r="AQ14" s="465">
        <v>1034</v>
      </c>
      <c r="AR14" s="465">
        <v>43</v>
      </c>
      <c r="AS14" s="465">
        <v>866</v>
      </c>
      <c r="AT14" s="465">
        <v>676</v>
      </c>
      <c r="AU14" s="465">
        <v>107</v>
      </c>
      <c r="AV14" s="465">
        <v>116</v>
      </c>
      <c r="AW14" s="465">
        <v>244</v>
      </c>
      <c r="AX14" s="465">
        <v>329</v>
      </c>
      <c r="AY14" s="465">
        <v>317</v>
      </c>
      <c r="AZ14" s="465">
        <v>275</v>
      </c>
      <c r="BA14" s="465">
        <v>128</v>
      </c>
      <c r="BB14" s="465"/>
      <c r="BC14" s="465">
        <v>1</v>
      </c>
      <c r="BD14" s="656">
        <f t="shared" si="0"/>
        <v>132363.20000000001</v>
      </c>
    </row>
    <row r="15" spans="1:218" s="151" customFormat="1" ht="15" customHeight="1">
      <c r="A15" s="480">
        <v>7</v>
      </c>
      <c r="B15" s="481" t="s">
        <v>120</v>
      </c>
      <c r="C15" s="463">
        <v>40143</v>
      </c>
      <c r="D15" s="464">
        <v>0</v>
      </c>
      <c r="E15" s="464">
        <v>22424</v>
      </c>
      <c r="F15" s="464">
        <v>68553</v>
      </c>
      <c r="G15" s="465">
        <v>46023</v>
      </c>
      <c r="H15" s="465">
        <v>0</v>
      </c>
      <c r="I15" s="466">
        <v>27638</v>
      </c>
      <c r="J15" s="465">
        <v>1295</v>
      </c>
      <c r="K15" s="465">
        <v>3053</v>
      </c>
      <c r="L15" s="465">
        <v>6572</v>
      </c>
      <c r="M15" s="465">
        <v>8667</v>
      </c>
      <c r="N15" s="465">
        <v>0</v>
      </c>
      <c r="O15" s="464">
        <v>4028</v>
      </c>
      <c r="P15" s="465">
        <v>4201</v>
      </c>
      <c r="Q15" s="465">
        <v>6368</v>
      </c>
      <c r="R15" s="465">
        <v>3842</v>
      </c>
      <c r="S15" s="465">
        <v>1623</v>
      </c>
      <c r="T15" s="465">
        <v>9752</v>
      </c>
      <c r="U15" s="465">
        <v>2375</v>
      </c>
      <c r="V15" s="465">
        <v>3782</v>
      </c>
      <c r="W15" s="465">
        <v>8493</v>
      </c>
      <c r="X15" s="465">
        <v>1439</v>
      </c>
      <c r="Y15" s="465">
        <v>14122</v>
      </c>
      <c r="Z15" s="465">
        <v>42451.199999999997</v>
      </c>
      <c r="AA15" s="465">
        <v>4521</v>
      </c>
      <c r="AB15" s="465">
        <v>10799</v>
      </c>
      <c r="AC15" s="465">
        <v>1560</v>
      </c>
      <c r="AD15" s="465">
        <v>13556</v>
      </c>
      <c r="AE15" s="465">
        <v>2923</v>
      </c>
      <c r="AF15" s="465">
        <v>0</v>
      </c>
      <c r="AG15" s="465">
        <v>6959</v>
      </c>
      <c r="AH15" s="465">
        <v>2845</v>
      </c>
      <c r="AI15" s="465">
        <v>46305</v>
      </c>
      <c r="AJ15" s="465">
        <v>939</v>
      </c>
      <c r="AK15" s="465">
        <v>1115</v>
      </c>
      <c r="AL15" s="465">
        <v>9856</v>
      </c>
      <c r="AM15" s="465">
        <v>10771</v>
      </c>
      <c r="AN15" s="465">
        <v>1000</v>
      </c>
      <c r="AO15" s="465">
        <v>2106</v>
      </c>
      <c r="AP15" s="465">
        <v>1497</v>
      </c>
      <c r="AQ15" s="465">
        <v>3254</v>
      </c>
      <c r="AR15" s="465">
        <v>145</v>
      </c>
      <c r="AS15" s="465">
        <v>2402</v>
      </c>
      <c r="AT15" s="465">
        <v>1847</v>
      </c>
      <c r="AU15" s="465">
        <v>395</v>
      </c>
      <c r="AV15" s="465">
        <v>559</v>
      </c>
      <c r="AW15" s="465">
        <v>654</v>
      </c>
      <c r="AX15" s="465">
        <v>886</v>
      </c>
      <c r="AY15" s="465">
        <v>317</v>
      </c>
      <c r="AZ15" s="465">
        <v>671</v>
      </c>
      <c r="BA15" s="465">
        <v>292</v>
      </c>
      <c r="BB15" s="465"/>
      <c r="BC15" s="465">
        <v>1</v>
      </c>
      <c r="BD15" s="656">
        <f t="shared" si="0"/>
        <v>455019.2</v>
      </c>
    </row>
    <row r="16" spans="1:218" s="151" customFormat="1" ht="18">
      <c r="A16" s="480">
        <v>8</v>
      </c>
      <c r="B16" s="481" t="s">
        <v>247</v>
      </c>
      <c r="C16" s="463">
        <v>0</v>
      </c>
      <c r="D16" s="464">
        <v>0</v>
      </c>
      <c r="E16" s="464">
        <v>0</v>
      </c>
      <c r="F16" s="464">
        <v>34</v>
      </c>
      <c r="G16" s="465">
        <v>0</v>
      </c>
      <c r="H16" s="465">
        <v>0</v>
      </c>
      <c r="I16" s="466">
        <v>0</v>
      </c>
      <c r="J16" s="154">
        <v>0</v>
      </c>
      <c r="K16" s="465">
        <v>45</v>
      </c>
      <c r="L16" s="465">
        <v>0</v>
      </c>
      <c r="M16" s="465">
        <v>0</v>
      </c>
      <c r="N16" s="465">
        <v>0</v>
      </c>
      <c r="O16" s="464">
        <v>0</v>
      </c>
      <c r="P16" s="465">
        <v>173</v>
      </c>
      <c r="Q16" s="465">
        <v>53</v>
      </c>
      <c r="R16" s="465">
        <v>0</v>
      </c>
      <c r="S16" s="465">
        <v>0</v>
      </c>
      <c r="T16" s="465">
        <v>0</v>
      </c>
      <c r="U16" s="465">
        <v>0</v>
      </c>
      <c r="V16" s="465">
        <v>168</v>
      </c>
      <c r="W16" s="465">
        <v>0</v>
      </c>
      <c r="X16" s="465">
        <v>0</v>
      </c>
      <c r="Y16" s="465">
        <v>0</v>
      </c>
      <c r="Z16" s="465">
        <v>0</v>
      </c>
      <c r="AA16" s="465">
        <v>0</v>
      </c>
      <c r="AB16" s="465">
        <v>297</v>
      </c>
      <c r="AC16" s="465">
        <v>0</v>
      </c>
      <c r="AD16" s="465">
        <v>0</v>
      </c>
      <c r="AE16" s="465">
        <v>0</v>
      </c>
      <c r="AF16" s="465">
        <v>0</v>
      </c>
      <c r="AG16" s="465">
        <v>0</v>
      </c>
      <c r="AH16" s="465">
        <v>0</v>
      </c>
      <c r="AI16" s="465">
        <v>3960</v>
      </c>
      <c r="AJ16" s="465">
        <v>0</v>
      </c>
      <c r="AK16" s="465">
        <v>0</v>
      </c>
      <c r="AL16" s="465">
        <v>0</v>
      </c>
      <c r="AM16" s="465">
        <v>0</v>
      </c>
      <c r="AN16" s="465">
        <v>0</v>
      </c>
      <c r="AO16" s="465">
        <v>0</v>
      </c>
      <c r="AP16" s="465">
        <v>9</v>
      </c>
      <c r="AQ16" s="465">
        <v>0</v>
      </c>
      <c r="AR16" s="465">
        <v>0</v>
      </c>
      <c r="AS16" s="465">
        <v>0</v>
      </c>
      <c r="AT16" s="465">
        <v>0</v>
      </c>
      <c r="AU16" s="465">
        <v>0</v>
      </c>
      <c r="AV16" s="465">
        <v>0</v>
      </c>
      <c r="AW16" s="465">
        <v>0</v>
      </c>
      <c r="AX16" s="465">
        <v>0</v>
      </c>
      <c r="AY16" s="465">
        <v>0</v>
      </c>
      <c r="AZ16" s="465">
        <v>0</v>
      </c>
      <c r="BA16" s="465">
        <v>0</v>
      </c>
      <c r="BB16" s="465"/>
      <c r="BC16" s="465">
        <v>0</v>
      </c>
      <c r="BD16" s="656">
        <f t="shared" si="0"/>
        <v>4739</v>
      </c>
    </row>
    <row r="17" spans="1:56" s="151" customFormat="1" ht="18">
      <c r="A17" s="480">
        <v>9</v>
      </c>
      <c r="B17" s="481" t="s">
        <v>121</v>
      </c>
      <c r="C17" s="463">
        <v>296388</v>
      </c>
      <c r="D17" s="464">
        <v>0</v>
      </c>
      <c r="E17" s="464">
        <v>136049</v>
      </c>
      <c r="F17" s="464">
        <v>313557</v>
      </c>
      <c r="G17" s="465">
        <v>218253</v>
      </c>
      <c r="H17" s="465">
        <v>655</v>
      </c>
      <c r="I17" s="466">
        <v>109813</v>
      </c>
      <c r="J17" s="465">
        <v>6021</v>
      </c>
      <c r="K17" s="465">
        <v>14215</v>
      </c>
      <c r="L17" s="465">
        <v>33528</v>
      </c>
      <c r="M17" s="465">
        <v>43335</v>
      </c>
      <c r="N17" s="465">
        <v>0</v>
      </c>
      <c r="O17" s="464">
        <v>17027</v>
      </c>
      <c r="P17" s="465">
        <v>20825</v>
      </c>
      <c r="Q17" s="465">
        <v>25846</v>
      </c>
      <c r="R17" s="465">
        <v>16569</v>
      </c>
      <c r="S17" s="465">
        <v>18541</v>
      </c>
      <c r="T17" s="465">
        <v>55958</v>
      </c>
      <c r="U17" s="465">
        <v>11136</v>
      </c>
      <c r="V17" s="465">
        <v>18314</v>
      </c>
      <c r="W17" s="465">
        <v>33812</v>
      </c>
      <c r="X17" s="465">
        <v>21318</v>
      </c>
      <c r="Y17" s="465">
        <v>58081</v>
      </c>
      <c r="Z17" s="465">
        <v>212260</v>
      </c>
      <c r="AA17" s="465">
        <v>20858</v>
      </c>
      <c r="AB17" s="465">
        <v>59074</v>
      </c>
      <c r="AC17" s="465">
        <v>22682</v>
      </c>
      <c r="AD17" s="465">
        <v>63229</v>
      </c>
      <c r="AE17" s="465">
        <v>12989</v>
      </c>
      <c r="AF17" s="465">
        <v>0</v>
      </c>
      <c r="AG17" s="465">
        <v>33502</v>
      </c>
      <c r="AH17" s="465">
        <v>44650</v>
      </c>
      <c r="AI17" s="465">
        <v>210250</v>
      </c>
      <c r="AJ17" s="465">
        <v>4601</v>
      </c>
      <c r="AK17" s="465">
        <v>16702</v>
      </c>
      <c r="AL17" s="465">
        <v>44738</v>
      </c>
      <c r="AM17" s="465">
        <v>48985</v>
      </c>
      <c r="AN17" s="465">
        <v>5399</v>
      </c>
      <c r="AO17" s="465">
        <v>9165</v>
      </c>
      <c r="AP17" s="465">
        <v>6736</v>
      </c>
      <c r="AQ17" s="465">
        <v>14171</v>
      </c>
      <c r="AR17" s="465">
        <v>801</v>
      </c>
      <c r="AS17" s="465">
        <v>11314</v>
      </c>
      <c r="AT17" s="465">
        <v>8645</v>
      </c>
      <c r="AU17" s="465">
        <v>1597</v>
      </c>
      <c r="AV17" s="465">
        <v>1839</v>
      </c>
      <c r="AW17" s="465">
        <v>3034</v>
      </c>
      <c r="AX17" s="465">
        <v>3946</v>
      </c>
      <c r="AY17" s="465">
        <v>3494</v>
      </c>
      <c r="AZ17" s="465">
        <v>3119</v>
      </c>
      <c r="BA17" s="465">
        <v>1592</v>
      </c>
      <c r="BB17" s="465"/>
      <c r="BC17" s="465">
        <v>5</v>
      </c>
      <c r="BD17" s="656">
        <f t="shared" si="0"/>
        <v>2338618</v>
      </c>
    </row>
    <row r="18" spans="1:56" s="151" customFormat="1" ht="18">
      <c r="A18" s="480">
        <v>10</v>
      </c>
      <c r="B18" s="481" t="s">
        <v>248</v>
      </c>
      <c r="C18" s="463">
        <v>0</v>
      </c>
      <c r="D18" s="464">
        <v>0</v>
      </c>
      <c r="E18" s="464">
        <v>1337</v>
      </c>
      <c r="F18" s="464">
        <v>3806</v>
      </c>
      <c r="G18" s="465">
        <v>0</v>
      </c>
      <c r="H18" s="465">
        <v>0</v>
      </c>
      <c r="I18" s="466">
        <v>0</v>
      </c>
      <c r="J18" s="154">
        <v>0</v>
      </c>
      <c r="K18" s="465">
        <v>0</v>
      </c>
      <c r="L18" s="465">
        <v>0</v>
      </c>
      <c r="M18" s="465">
        <v>0</v>
      </c>
      <c r="N18" s="465">
        <v>0</v>
      </c>
      <c r="O18" s="464">
        <v>0</v>
      </c>
      <c r="P18" s="465">
        <v>1973</v>
      </c>
      <c r="Q18" s="465">
        <v>221</v>
      </c>
      <c r="R18" s="465">
        <v>0</v>
      </c>
      <c r="S18" s="465">
        <v>900</v>
      </c>
      <c r="T18" s="465">
        <v>0</v>
      </c>
      <c r="U18" s="465">
        <v>736</v>
      </c>
      <c r="V18" s="465">
        <v>1704</v>
      </c>
      <c r="W18" s="465">
        <v>0</v>
      </c>
      <c r="X18" s="465">
        <v>2302</v>
      </c>
      <c r="Y18" s="465">
        <v>0</v>
      </c>
      <c r="Z18" s="465">
        <v>0</v>
      </c>
      <c r="AA18" s="465">
        <v>1481</v>
      </c>
      <c r="AB18" s="465">
        <v>1711</v>
      </c>
      <c r="AC18" s="465">
        <v>0</v>
      </c>
      <c r="AD18" s="465">
        <v>0</v>
      </c>
      <c r="AE18" s="465">
        <v>0</v>
      </c>
      <c r="AF18" s="465">
        <v>0</v>
      </c>
      <c r="AG18" s="465">
        <v>0</v>
      </c>
      <c r="AH18" s="465">
        <v>0</v>
      </c>
      <c r="AI18" s="465">
        <v>19801</v>
      </c>
      <c r="AJ18" s="465">
        <v>0</v>
      </c>
      <c r="AK18" s="465">
        <v>0</v>
      </c>
      <c r="AL18" s="465">
        <v>0</v>
      </c>
      <c r="AM18" s="465">
        <v>0</v>
      </c>
      <c r="AN18" s="465">
        <v>0</v>
      </c>
      <c r="AO18" s="465">
        <v>17</v>
      </c>
      <c r="AP18" s="465">
        <v>159</v>
      </c>
      <c r="AQ18" s="465">
        <v>53</v>
      </c>
      <c r="AR18" s="465">
        <v>0</v>
      </c>
      <c r="AS18" s="465">
        <v>25</v>
      </c>
      <c r="AT18" s="465">
        <v>0</v>
      </c>
      <c r="AU18" s="465">
        <v>30</v>
      </c>
      <c r="AV18" s="465">
        <v>4</v>
      </c>
      <c r="AW18" s="465">
        <v>3</v>
      </c>
      <c r="AX18" s="465">
        <v>0</v>
      </c>
      <c r="AY18" s="465">
        <v>5</v>
      </c>
      <c r="AZ18" s="465">
        <v>0</v>
      </c>
      <c r="BA18" s="465">
        <v>0</v>
      </c>
      <c r="BB18" s="465"/>
      <c r="BC18" s="465">
        <v>0</v>
      </c>
      <c r="BD18" s="656">
        <f t="shared" si="0"/>
        <v>36268</v>
      </c>
    </row>
    <row r="19" spans="1:56" s="151" customFormat="1" ht="18">
      <c r="A19" s="480">
        <v>11</v>
      </c>
      <c r="B19" s="481" t="s">
        <v>122</v>
      </c>
      <c r="C19" s="463">
        <v>206224</v>
      </c>
      <c r="D19" s="464">
        <v>199</v>
      </c>
      <c r="E19" s="464">
        <v>91541</v>
      </c>
      <c r="F19" s="464">
        <v>233657</v>
      </c>
      <c r="G19" s="465">
        <v>149028</v>
      </c>
      <c r="H19" s="465">
        <v>550</v>
      </c>
      <c r="I19" s="466">
        <v>73811</v>
      </c>
      <c r="J19" s="465">
        <v>4905</v>
      </c>
      <c r="K19" s="465">
        <v>9902</v>
      </c>
      <c r="L19" s="465">
        <v>22024</v>
      </c>
      <c r="M19" s="465">
        <v>28042</v>
      </c>
      <c r="N19" s="465">
        <v>145</v>
      </c>
      <c r="O19" s="464">
        <v>13579</v>
      </c>
      <c r="P19" s="465">
        <v>12820</v>
      </c>
      <c r="Q19" s="465">
        <v>16044</v>
      </c>
      <c r="R19" s="465">
        <v>10500</v>
      </c>
      <c r="S19" s="465">
        <v>11997</v>
      </c>
      <c r="T19" s="465">
        <v>34720</v>
      </c>
      <c r="U19" s="465">
        <v>6480</v>
      </c>
      <c r="V19" s="465">
        <v>10167</v>
      </c>
      <c r="W19" s="465">
        <v>14974</v>
      </c>
      <c r="X19" s="465">
        <v>14586</v>
      </c>
      <c r="Y19" s="465">
        <v>35720</v>
      </c>
      <c r="Z19" s="465">
        <v>137302</v>
      </c>
      <c r="AA19" s="465">
        <v>10209</v>
      </c>
      <c r="AB19" s="465">
        <v>50619</v>
      </c>
      <c r="AC19" s="465">
        <v>13196</v>
      </c>
      <c r="AD19" s="465">
        <v>43917</v>
      </c>
      <c r="AE19" s="465">
        <v>8685</v>
      </c>
      <c r="AF19" s="465">
        <v>152</v>
      </c>
      <c r="AG19" s="465">
        <v>11868</v>
      </c>
      <c r="AH19" s="465">
        <v>33776</v>
      </c>
      <c r="AI19" s="465">
        <v>134569</v>
      </c>
      <c r="AJ19" s="465">
        <v>2364</v>
      </c>
      <c r="AK19" s="465">
        <v>10241</v>
      </c>
      <c r="AL19" s="465">
        <v>29440</v>
      </c>
      <c r="AM19" s="465">
        <v>38479</v>
      </c>
      <c r="AN19" s="465">
        <v>4493</v>
      </c>
      <c r="AO19" s="465">
        <v>5977</v>
      </c>
      <c r="AP19" s="465">
        <v>4412</v>
      </c>
      <c r="AQ19" s="465">
        <v>8284</v>
      </c>
      <c r="AR19" s="465">
        <v>467</v>
      </c>
      <c r="AS19" s="465">
        <v>6855</v>
      </c>
      <c r="AT19" s="465">
        <v>5585</v>
      </c>
      <c r="AU19" s="465">
        <v>884</v>
      </c>
      <c r="AV19" s="465">
        <v>933</v>
      </c>
      <c r="AW19" s="465">
        <v>2258</v>
      </c>
      <c r="AX19" s="465">
        <v>2725</v>
      </c>
      <c r="AY19" s="465">
        <v>2439</v>
      </c>
      <c r="AZ19" s="465">
        <v>1364</v>
      </c>
      <c r="BA19" s="465">
        <v>630</v>
      </c>
      <c r="BB19" s="465"/>
      <c r="BC19" s="465">
        <v>1</v>
      </c>
      <c r="BD19" s="656">
        <f t="shared" si="0"/>
        <v>1573739</v>
      </c>
    </row>
    <row r="20" spans="1:56" s="151" customFormat="1" ht="18">
      <c r="A20" s="482">
        <v>12</v>
      </c>
      <c r="B20" s="483" t="s">
        <v>249</v>
      </c>
      <c r="C20" s="468">
        <v>70066643.16723001</v>
      </c>
      <c r="D20" s="469">
        <v>21407264.23</v>
      </c>
      <c r="E20" s="469">
        <v>26974498</v>
      </c>
      <c r="F20" s="469">
        <v>67797963.284999996</v>
      </c>
      <c r="G20" s="157">
        <v>61441709.298</v>
      </c>
      <c r="H20" s="157">
        <v>48058442</v>
      </c>
      <c r="I20" s="470">
        <v>20022459.579999998</v>
      </c>
      <c r="J20" s="157">
        <v>1142568</v>
      </c>
      <c r="K20" s="157">
        <v>2035934.5</v>
      </c>
      <c r="L20" s="157">
        <v>5324981.3149999995</v>
      </c>
      <c r="M20" s="157">
        <v>5057825.57</v>
      </c>
      <c r="N20" s="157">
        <v>7503000</v>
      </c>
      <c r="O20" s="469">
        <v>2904983.84</v>
      </c>
      <c r="P20" s="157">
        <v>3428970.99</v>
      </c>
      <c r="Q20" s="157">
        <v>2534976.8746199999</v>
      </c>
      <c r="R20" s="157">
        <v>2000601.13</v>
      </c>
      <c r="S20" s="157">
        <v>2317559.7000000002</v>
      </c>
      <c r="T20" s="157">
        <v>7185163.7280000001</v>
      </c>
      <c r="U20" s="157">
        <v>1236075.4306999999</v>
      </c>
      <c r="V20" s="157">
        <v>1584197.38221</v>
      </c>
      <c r="W20" s="157">
        <v>1645574.1609999998</v>
      </c>
      <c r="X20" s="157">
        <v>2629397.85568</v>
      </c>
      <c r="Y20" s="157">
        <v>4996780.9389999993</v>
      </c>
      <c r="Z20" s="157">
        <v>31893867.710000001</v>
      </c>
      <c r="AA20" s="157">
        <v>1976868.6278599999</v>
      </c>
      <c r="AB20" s="157">
        <v>6909591.0889999997</v>
      </c>
      <c r="AC20" s="157">
        <v>2304696.3960099998</v>
      </c>
      <c r="AD20" s="157">
        <v>8279024.5936999992</v>
      </c>
      <c r="AE20" s="157">
        <v>1170535.6227800001</v>
      </c>
      <c r="AF20" s="157">
        <v>3435139</v>
      </c>
      <c r="AG20" s="157">
        <v>3113023.28</v>
      </c>
      <c r="AH20" s="157">
        <v>4973586.3499999996</v>
      </c>
      <c r="AI20" s="157">
        <v>66357353.510000005</v>
      </c>
      <c r="AJ20" s="157">
        <v>376991.5</v>
      </c>
      <c r="AK20" s="465">
        <v>1224448.5</v>
      </c>
      <c r="AL20" s="157">
        <v>3900234.25</v>
      </c>
      <c r="AM20" s="157">
        <v>5661340.5800000001</v>
      </c>
      <c r="AN20" s="157">
        <v>514898</v>
      </c>
      <c r="AO20" s="157">
        <v>566509.5</v>
      </c>
      <c r="AP20" s="157">
        <v>412820.5</v>
      </c>
      <c r="AQ20" s="157">
        <v>735598.99300000002</v>
      </c>
      <c r="AR20" s="157">
        <v>42822</v>
      </c>
      <c r="AS20" s="157">
        <v>475546</v>
      </c>
      <c r="AT20" s="157">
        <v>291028</v>
      </c>
      <c r="AU20" s="157">
        <v>62096.55</v>
      </c>
      <c r="AV20" s="157">
        <v>55567</v>
      </c>
      <c r="AW20" s="157">
        <v>204254</v>
      </c>
      <c r="AX20" s="157">
        <v>190087.5</v>
      </c>
      <c r="AY20" s="157">
        <v>184435</v>
      </c>
      <c r="AZ20" s="157">
        <v>80156</v>
      </c>
      <c r="BA20" s="157">
        <v>53917</v>
      </c>
      <c r="BB20" s="157"/>
      <c r="BC20" s="157">
        <v>20</v>
      </c>
      <c r="BD20" s="467">
        <f t="shared" si="0"/>
        <v>514744028.02878988</v>
      </c>
    </row>
    <row r="21" spans="1:56" s="151" customFormat="1" ht="16.5" customHeight="1">
      <c r="A21" s="480">
        <v>12.1</v>
      </c>
      <c r="B21" s="481" t="s">
        <v>250</v>
      </c>
      <c r="C21" s="468">
        <v>58937756.975500003</v>
      </c>
      <c r="D21" s="469">
        <v>0</v>
      </c>
      <c r="E21" s="469">
        <v>24424733</v>
      </c>
      <c r="F21" s="469">
        <v>60721270.300999999</v>
      </c>
      <c r="G21" s="157">
        <v>55814020.526000001</v>
      </c>
      <c r="H21" s="157">
        <v>0</v>
      </c>
      <c r="I21" s="470">
        <v>5410990.2410000004</v>
      </c>
      <c r="J21" s="157">
        <v>1037681</v>
      </c>
      <c r="K21" s="157">
        <v>1746100.263</v>
      </c>
      <c r="L21" s="157">
        <v>4726008.3149999995</v>
      </c>
      <c r="M21" s="157">
        <v>4508178.4000000004</v>
      </c>
      <c r="N21" s="157">
        <v>0</v>
      </c>
      <c r="O21" s="469">
        <v>2164106.96</v>
      </c>
      <c r="P21" s="157">
        <v>3259970.65</v>
      </c>
      <c r="Q21" s="157">
        <v>2308298.28951</v>
      </c>
      <c r="R21" s="157">
        <v>1710664.16</v>
      </c>
      <c r="S21" s="157">
        <v>2040499.7</v>
      </c>
      <c r="T21" s="157">
        <v>6821880.023</v>
      </c>
      <c r="U21" s="157">
        <v>1124386.8418399999</v>
      </c>
      <c r="V21" s="157">
        <v>1582513.38221</v>
      </c>
      <c r="W21" s="157">
        <v>1553500.1609999998</v>
      </c>
      <c r="X21" s="157">
        <v>2410705.9470799998</v>
      </c>
      <c r="Y21" s="157">
        <v>4285643.66</v>
      </c>
      <c r="Z21" s="157">
        <v>28994665.620000001</v>
      </c>
      <c r="AA21" s="157">
        <v>1851323.3858599998</v>
      </c>
      <c r="AB21" s="157">
        <v>5136696.6469999999</v>
      </c>
      <c r="AC21" s="157">
        <v>2284458.7840099996</v>
      </c>
      <c r="AD21" s="157">
        <v>7907376.5936999992</v>
      </c>
      <c r="AE21" s="157">
        <v>994744.86890999996</v>
      </c>
      <c r="AF21" s="157">
        <v>0</v>
      </c>
      <c r="AG21" s="157">
        <v>3111713.28</v>
      </c>
      <c r="AH21" s="157">
        <v>4973586.3499999996</v>
      </c>
      <c r="AI21" s="157">
        <v>56438205.090000004</v>
      </c>
      <c r="AJ21" s="157">
        <v>340586.5</v>
      </c>
      <c r="AK21" s="465">
        <v>1075687.5</v>
      </c>
      <c r="AL21" s="157">
        <v>1026373.18</v>
      </c>
      <c r="AM21" s="157">
        <v>5609630.5800000001</v>
      </c>
      <c r="AN21" s="157">
        <v>507361</v>
      </c>
      <c r="AO21" s="157">
        <v>507736</v>
      </c>
      <c r="AP21" s="157">
        <v>409470.5</v>
      </c>
      <c r="AQ21" s="157">
        <v>723098.99300000002</v>
      </c>
      <c r="AR21" s="157">
        <v>38053</v>
      </c>
      <c r="AS21" s="157">
        <v>109520</v>
      </c>
      <c r="AT21" s="157">
        <v>291028</v>
      </c>
      <c r="AU21" s="157">
        <v>57711.55</v>
      </c>
      <c r="AV21" s="157">
        <v>53869</v>
      </c>
      <c r="AW21" s="157">
        <v>204254</v>
      </c>
      <c r="AX21" s="157">
        <v>189017.5</v>
      </c>
      <c r="AY21" s="157">
        <v>184435</v>
      </c>
      <c r="AZ21" s="157">
        <v>77006</v>
      </c>
      <c r="BA21" s="157">
        <v>53917</v>
      </c>
      <c r="BB21" s="157"/>
      <c r="BC21" s="157">
        <v>20</v>
      </c>
      <c r="BD21" s="467">
        <f t="shared" si="0"/>
        <v>369740454.71861994</v>
      </c>
    </row>
    <row r="22" spans="1:56" s="151" customFormat="1" ht="15" customHeight="1">
      <c r="A22" s="480">
        <v>12.2</v>
      </c>
      <c r="B22" s="481" t="s">
        <v>251</v>
      </c>
      <c r="C22" s="468">
        <v>4453455.4662500005</v>
      </c>
      <c r="D22" s="469">
        <v>0</v>
      </c>
      <c r="E22" s="469">
        <v>2518440</v>
      </c>
      <c r="F22" s="469">
        <v>7076692.9839999992</v>
      </c>
      <c r="G22" s="157">
        <v>3780665.04</v>
      </c>
      <c r="H22" s="157">
        <v>0</v>
      </c>
      <c r="I22" s="470">
        <v>1395581.193</v>
      </c>
      <c r="J22" s="157">
        <v>104887</v>
      </c>
      <c r="K22" s="157">
        <v>210557.997</v>
      </c>
      <c r="L22" s="157">
        <v>598973</v>
      </c>
      <c r="M22" s="157">
        <v>523162.67</v>
      </c>
      <c r="N22" s="157">
        <v>0</v>
      </c>
      <c r="O22" s="469">
        <v>441101.4</v>
      </c>
      <c r="P22" s="157">
        <v>169000.34</v>
      </c>
      <c r="Q22" s="157">
        <v>175332.37002</v>
      </c>
      <c r="R22" s="157">
        <v>289936.96999999997</v>
      </c>
      <c r="S22" s="157">
        <v>277060</v>
      </c>
      <c r="T22" s="157">
        <v>333107.20500000002</v>
      </c>
      <c r="U22" s="157">
        <v>7192</v>
      </c>
      <c r="V22" s="157">
        <v>1100</v>
      </c>
      <c r="W22" s="157">
        <v>92074</v>
      </c>
      <c r="X22" s="157">
        <v>214006.9086</v>
      </c>
      <c r="Y22" s="157">
        <v>350609.33299999998</v>
      </c>
      <c r="Z22" s="157">
        <v>907043.03500000003</v>
      </c>
      <c r="AA22" s="157">
        <v>125545.24200000001</v>
      </c>
      <c r="AB22" s="157">
        <v>73732.5</v>
      </c>
      <c r="AC22" s="157">
        <v>20237.612000000001</v>
      </c>
      <c r="AD22" s="157">
        <v>371648</v>
      </c>
      <c r="AE22" s="157">
        <v>154661.44647</v>
      </c>
      <c r="AF22" s="157">
        <v>0</v>
      </c>
      <c r="AG22" s="157">
        <v>1310</v>
      </c>
      <c r="AH22" s="157">
        <v>0</v>
      </c>
      <c r="AI22" s="157">
        <v>8930995.0399999991</v>
      </c>
      <c r="AJ22" s="157">
        <v>36405</v>
      </c>
      <c r="AK22" s="465">
        <v>148761</v>
      </c>
      <c r="AL22" s="157">
        <v>200108</v>
      </c>
      <c r="AM22" s="157">
        <v>51710</v>
      </c>
      <c r="AN22" s="157">
        <v>0</v>
      </c>
      <c r="AO22" s="157">
        <v>25607</v>
      </c>
      <c r="AP22" s="157">
        <v>3350</v>
      </c>
      <c r="AQ22" s="157">
        <v>12500</v>
      </c>
      <c r="AR22" s="157">
        <v>4769</v>
      </c>
      <c r="AS22" s="157">
        <v>47440</v>
      </c>
      <c r="AT22" s="157">
        <v>0</v>
      </c>
      <c r="AU22" s="157">
        <v>4385</v>
      </c>
      <c r="AV22" s="157">
        <v>798</v>
      </c>
      <c r="AW22" s="157">
        <v>0</v>
      </c>
      <c r="AX22" s="157">
        <v>1000</v>
      </c>
      <c r="AY22" s="157">
        <v>0</v>
      </c>
      <c r="AZ22" s="157">
        <v>3150</v>
      </c>
      <c r="BA22" s="157">
        <v>0</v>
      </c>
      <c r="BB22" s="157"/>
      <c r="BC22" s="157">
        <v>0</v>
      </c>
      <c r="BD22" s="467">
        <f t="shared" si="0"/>
        <v>34138091.752339989</v>
      </c>
    </row>
    <row r="23" spans="1:56" s="151" customFormat="1" ht="15" customHeight="1">
      <c r="A23" s="480">
        <v>12.3</v>
      </c>
      <c r="B23" s="481" t="s">
        <v>252</v>
      </c>
      <c r="C23" s="468">
        <v>6675430.7254800005</v>
      </c>
      <c r="D23" s="469">
        <v>21407264.23</v>
      </c>
      <c r="E23" s="469">
        <v>31325</v>
      </c>
      <c r="F23" s="469">
        <v>0</v>
      </c>
      <c r="G23" s="157">
        <v>1847023.7319999998</v>
      </c>
      <c r="H23" s="157">
        <v>48058442</v>
      </c>
      <c r="I23" s="470">
        <v>13215888.145999998</v>
      </c>
      <c r="J23" s="157">
        <v>0</v>
      </c>
      <c r="K23" s="157">
        <v>79276.240000000005</v>
      </c>
      <c r="L23" s="157">
        <v>0</v>
      </c>
      <c r="M23" s="157">
        <v>26484.5</v>
      </c>
      <c r="N23" s="157">
        <v>7503000</v>
      </c>
      <c r="O23" s="469">
        <v>299775.48</v>
      </c>
      <c r="P23" s="157">
        <v>0</v>
      </c>
      <c r="Q23" s="157">
        <v>51346.215089999998</v>
      </c>
      <c r="R23" s="157">
        <v>0</v>
      </c>
      <c r="S23" s="157">
        <v>0</v>
      </c>
      <c r="T23" s="157">
        <v>30176.5</v>
      </c>
      <c r="U23" s="157">
        <v>104496.58886</v>
      </c>
      <c r="V23" s="157">
        <v>584</v>
      </c>
      <c r="W23" s="157">
        <v>0</v>
      </c>
      <c r="X23" s="157">
        <v>4685</v>
      </c>
      <c r="Y23" s="157">
        <v>360527.946</v>
      </c>
      <c r="Z23" s="157">
        <v>1992159.0550000002</v>
      </c>
      <c r="AA23" s="157">
        <v>0</v>
      </c>
      <c r="AB23" s="157">
        <v>1699161.9419999998</v>
      </c>
      <c r="AC23" s="157">
        <v>0</v>
      </c>
      <c r="AD23" s="157">
        <v>0</v>
      </c>
      <c r="AE23" s="157">
        <v>21129.307399999998</v>
      </c>
      <c r="AF23" s="157">
        <v>3435139</v>
      </c>
      <c r="AG23" s="157">
        <v>0</v>
      </c>
      <c r="AH23" s="157">
        <v>0</v>
      </c>
      <c r="AI23" s="157">
        <v>988153.38</v>
      </c>
      <c r="AJ23" s="157">
        <v>0</v>
      </c>
      <c r="AK23" s="465">
        <v>0</v>
      </c>
      <c r="AL23" s="157">
        <v>2673753.0699999998</v>
      </c>
      <c r="AM23" s="157">
        <v>0</v>
      </c>
      <c r="AN23" s="157">
        <v>7537</v>
      </c>
      <c r="AO23" s="157">
        <v>33166.5</v>
      </c>
      <c r="AP23" s="157">
        <v>0</v>
      </c>
      <c r="AQ23" s="157">
        <v>0</v>
      </c>
      <c r="AR23" s="157">
        <v>0</v>
      </c>
      <c r="AS23" s="157">
        <v>318586</v>
      </c>
      <c r="AT23" s="157">
        <v>0</v>
      </c>
      <c r="AU23" s="157">
        <v>0</v>
      </c>
      <c r="AV23" s="157">
        <v>900</v>
      </c>
      <c r="AW23" s="157">
        <v>0</v>
      </c>
      <c r="AX23" s="157">
        <v>70</v>
      </c>
      <c r="AY23" s="157">
        <v>0</v>
      </c>
      <c r="AZ23" s="157">
        <v>0</v>
      </c>
      <c r="BA23" s="157">
        <v>0</v>
      </c>
      <c r="BB23" s="157"/>
      <c r="BC23" s="157">
        <v>0</v>
      </c>
      <c r="BD23" s="467">
        <f t="shared" si="0"/>
        <v>110865481.55783001</v>
      </c>
    </row>
    <row r="24" spans="1:56" s="151" customFormat="1" ht="15" customHeight="1">
      <c r="A24" s="482">
        <v>13</v>
      </c>
      <c r="B24" s="483" t="s">
        <v>253</v>
      </c>
      <c r="C24" s="468">
        <v>57738214.647930004</v>
      </c>
      <c r="D24" s="469">
        <v>15649866.470000001</v>
      </c>
      <c r="E24" s="469">
        <v>21443239</v>
      </c>
      <c r="F24" s="469">
        <v>55283761.268999994</v>
      </c>
      <c r="G24" s="157">
        <v>53252023.346999995</v>
      </c>
      <c r="H24" s="157">
        <v>34063505.510000005</v>
      </c>
      <c r="I24" s="470">
        <v>16927219.465</v>
      </c>
      <c r="J24" s="157">
        <v>954289</v>
      </c>
      <c r="K24" s="157">
        <v>1599288.727</v>
      </c>
      <c r="L24" s="157">
        <v>4237070.5110000009</v>
      </c>
      <c r="M24" s="157">
        <v>3772672.2059999998</v>
      </c>
      <c r="N24" s="157">
        <v>4063679.3</v>
      </c>
      <c r="O24" s="469">
        <v>2280957.088</v>
      </c>
      <c r="P24" s="157">
        <v>2659934.3870000001</v>
      </c>
      <c r="Q24" s="157">
        <v>1709288.9816100004</v>
      </c>
      <c r="R24" s="157">
        <v>1418861.72</v>
      </c>
      <c r="S24" s="157">
        <v>1658884.8470000001</v>
      </c>
      <c r="T24" s="157">
        <v>4969035.8006999996</v>
      </c>
      <c r="U24" s="157">
        <v>836019.53900999983</v>
      </c>
      <c r="V24" s="157">
        <v>1112260.75969</v>
      </c>
      <c r="W24" s="157">
        <v>1027782.93</v>
      </c>
      <c r="X24" s="157">
        <v>1735176.5860499998</v>
      </c>
      <c r="Y24" s="157">
        <v>3170015.7349999999</v>
      </c>
      <c r="Z24" s="157">
        <v>25663868.84</v>
      </c>
      <c r="AA24" s="157">
        <v>1453106.6163600001</v>
      </c>
      <c r="AB24" s="157">
        <v>5666702.0659999996</v>
      </c>
      <c r="AC24" s="157">
        <v>1663645.1717500002</v>
      </c>
      <c r="AD24" s="157">
        <v>5253817.0967100002</v>
      </c>
      <c r="AE24" s="157">
        <v>791251.9863499999</v>
      </c>
      <c r="AF24" s="157">
        <v>1801683.66</v>
      </c>
      <c r="AG24" s="157">
        <v>2569654.1280000005</v>
      </c>
      <c r="AH24" s="157">
        <v>3327188.76</v>
      </c>
      <c r="AI24" s="157">
        <v>58635566.130000003</v>
      </c>
      <c r="AJ24" s="157">
        <v>196590.50199999998</v>
      </c>
      <c r="AK24" s="465">
        <v>640726.91</v>
      </c>
      <c r="AL24" s="157">
        <v>2506864.45548</v>
      </c>
      <c r="AM24" s="157">
        <v>3589364.58</v>
      </c>
      <c r="AN24" s="157">
        <v>249199.05299999999</v>
      </c>
      <c r="AO24" s="157">
        <v>275893.87633</v>
      </c>
      <c r="AP24" s="157">
        <v>195942.13900000002</v>
      </c>
      <c r="AQ24" s="157">
        <v>350216.91199999995</v>
      </c>
      <c r="AR24" s="157">
        <v>16333</v>
      </c>
      <c r="AS24" s="157">
        <v>84171.327999999994</v>
      </c>
      <c r="AT24" s="157">
        <v>84460.518000000011</v>
      </c>
      <c r="AU24" s="157">
        <v>21772.959999999999</v>
      </c>
      <c r="AV24" s="157">
        <v>13371.448</v>
      </c>
      <c r="AW24" s="157">
        <v>57501.021000000001</v>
      </c>
      <c r="AX24" s="157">
        <v>33543.440839999996</v>
      </c>
      <c r="AY24" s="157">
        <v>32119.491000000002</v>
      </c>
      <c r="AZ24" s="157">
        <v>9183.1</v>
      </c>
      <c r="BA24" s="157">
        <v>1765.6959999999999</v>
      </c>
      <c r="BB24" s="157"/>
      <c r="BC24" s="157">
        <v>0</v>
      </c>
      <c r="BD24" s="467">
        <f t="shared" si="0"/>
        <v>406748552.71281004</v>
      </c>
    </row>
    <row r="25" spans="1:56" s="151" customFormat="1" ht="15" customHeight="1">
      <c r="A25" s="480">
        <v>13.1</v>
      </c>
      <c r="B25" s="481" t="s">
        <v>254</v>
      </c>
      <c r="C25" s="468">
        <v>48970710.341920003</v>
      </c>
      <c r="D25" s="469">
        <v>0</v>
      </c>
      <c r="E25" s="469">
        <v>19933938</v>
      </c>
      <c r="F25" s="469">
        <v>50522211.895999998</v>
      </c>
      <c r="G25" s="157">
        <v>49492929.018999994</v>
      </c>
      <c r="H25" s="157">
        <v>0</v>
      </c>
      <c r="I25" s="470">
        <v>4497954.2370000007</v>
      </c>
      <c r="J25" s="157">
        <v>867528</v>
      </c>
      <c r="K25" s="157">
        <v>1416689.2309999999</v>
      </c>
      <c r="L25" s="157">
        <v>3777860.5210000006</v>
      </c>
      <c r="M25" s="157">
        <v>3457085.6689999998</v>
      </c>
      <c r="N25" s="157">
        <v>0</v>
      </c>
      <c r="O25" s="469">
        <v>1712865.7660000001</v>
      </c>
      <c r="P25" s="157">
        <v>2544033.5</v>
      </c>
      <c r="Q25" s="157">
        <v>1576910.3778000004</v>
      </c>
      <c r="R25" s="157">
        <v>1246568.8</v>
      </c>
      <c r="S25" s="157">
        <v>1575416.656</v>
      </c>
      <c r="T25" s="157">
        <v>4816427.9749499997</v>
      </c>
      <c r="U25" s="157">
        <v>747739.06134999986</v>
      </c>
      <c r="V25" s="157">
        <v>1112001.48269</v>
      </c>
      <c r="W25" s="157">
        <v>960921.52399999998</v>
      </c>
      <c r="X25" s="157">
        <v>1693059.6188099999</v>
      </c>
      <c r="Y25" s="157">
        <v>2828504.43</v>
      </c>
      <c r="Z25" s="157">
        <v>23046608.344000001</v>
      </c>
      <c r="AA25" s="157">
        <v>1395394.1432400001</v>
      </c>
      <c r="AB25" s="157">
        <v>4131140.0929999994</v>
      </c>
      <c r="AC25" s="157">
        <v>1656509.5898100003</v>
      </c>
      <c r="AD25" s="157">
        <v>5213069.2813999997</v>
      </c>
      <c r="AE25" s="157">
        <v>709132.6984799999</v>
      </c>
      <c r="AF25" s="157">
        <v>0</v>
      </c>
      <c r="AG25" s="157">
        <v>2569609.6930000004</v>
      </c>
      <c r="AH25" s="157">
        <v>3327188.76</v>
      </c>
      <c r="AI25" s="157">
        <v>49535114.060000002</v>
      </c>
      <c r="AJ25" s="157">
        <v>188570.30199999997</v>
      </c>
      <c r="AK25" s="465">
        <v>609950.14</v>
      </c>
      <c r="AL25" s="157">
        <v>648437.51263999997</v>
      </c>
      <c r="AM25" s="157">
        <v>3562496.45</v>
      </c>
      <c r="AN25" s="157">
        <v>245268.85799999998</v>
      </c>
      <c r="AO25" s="157">
        <v>254803.53933</v>
      </c>
      <c r="AP25" s="157">
        <v>195669.21300000002</v>
      </c>
      <c r="AQ25" s="157">
        <v>348215.01</v>
      </c>
      <c r="AR25" s="157">
        <v>14650</v>
      </c>
      <c r="AS25" s="157">
        <v>21220.382000000001</v>
      </c>
      <c r="AT25" s="157">
        <v>84460.518000000011</v>
      </c>
      <c r="AU25" s="157">
        <v>21772.959999999999</v>
      </c>
      <c r="AV25" s="157">
        <v>13026.038</v>
      </c>
      <c r="AW25" s="157">
        <v>57501.021000000001</v>
      </c>
      <c r="AX25" s="157">
        <v>33498.762239999996</v>
      </c>
      <c r="AY25" s="157">
        <v>32119.491000000002</v>
      </c>
      <c r="AZ25" s="157">
        <v>9159.77</v>
      </c>
      <c r="BA25" s="157">
        <v>1765.6959999999999</v>
      </c>
      <c r="BB25" s="157"/>
      <c r="BC25" s="157">
        <v>0</v>
      </c>
      <c r="BD25" s="467">
        <f t="shared" si="0"/>
        <v>301677708.43265986</v>
      </c>
    </row>
    <row r="26" spans="1:56" s="151" customFormat="1" ht="15" customHeight="1">
      <c r="A26" s="480">
        <v>13.2</v>
      </c>
      <c r="B26" s="481" t="s">
        <v>255</v>
      </c>
      <c r="C26" s="468">
        <v>3103697.4492500001</v>
      </c>
      <c r="D26" s="469">
        <v>0</v>
      </c>
      <c r="E26" s="469">
        <v>1477976</v>
      </c>
      <c r="F26" s="469">
        <v>4761549.3729999997</v>
      </c>
      <c r="G26" s="157">
        <v>2444683.3870000001</v>
      </c>
      <c r="H26" s="157">
        <v>0</v>
      </c>
      <c r="I26" s="470">
        <v>806069.65899999999</v>
      </c>
      <c r="J26" s="157">
        <v>86761</v>
      </c>
      <c r="K26" s="157">
        <v>124904.61200000002</v>
      </c>
      <c r="L26" s="157">
        <v>459209.99</v>
      </c>
      <c r="M26" s="157">
        <v>289367.81599999999</v>
      </c>
      <c r="N26" s="157">
        <v>0</v>
      </c>
      <c r="O26" s="469">
        <v>334607.66200000001</v>
      </c>
      <c r="P26" s="157">
        <v>115900.88699999999</v>
      </c>
      <c r="Q26" s="157">
        <v>81421.697720000026</v>
      </c>
      <c r="R26" s="157">
        <v>172292.92</v>
      </c>
      <c r="S26" s="157">
        <v>83468.191000000006</v>
      </c>
      <c r="T26" s="157">
        <v>135257.06610999999</v>
      </c>
      <c r="U26" s="157">
        <v>3256.1659900000004</v>
      </c>
      <c r="V26" s="157">
        <v>143.10900000000001</v>
      </c>
      <c r="W26" s="157">
        <v>66861.406000000003</v>
      </c>
      <c r="X26" s="157">
        <v>38946.507240000006</v>
      </c>
      <c r="Y26" s="157">
        <v>86107.744999999995</v>
      </c>
      <c r="Z26" s="157">
        <v>579059.06900000002</v>
      </c>
      <c r="AA26" s="157">
        <v>57712.473119999995</v>
      </c>
      <c r="AB26" s="157">
        <v>44167.909</v>
      </c>
      <c r="AC26" s="157">
        <v>7135.5819399999982</v>
      </c>
      <c r="AD26" s="157">
        <v>40747.815309999998</v>
      </c>
      <c r="AE26" s="157">
        <v>67341.707469999994</v>
      </c>
      <c r="AF26" s="157">
        <v>0</v>
      </c>
      <c r="AG26" s="157">
        <v>44.435000000000002</v>
      </c>
      <c r="AH26" s="157">
        <v>0</v>
      </c>
      <c r="AI26" s="157">
        <v>8130774.29</v>
      </c>
      <c r="AJ26" s="157">
        <v>8020.2</v>
      </c>
      <c r="AK26" s="465">
        <v>30776.77</v>
      </c>
      <c r="AL26" s="157">
        <v>31869.073</v>
      </c>
      <c r="AM26" s="157">
        <v>26868.13</v>
      </c>
      <c r="AN26" s="157">
        <v>0</v>
      </c>
      <c r="AO26" s="157">
        <v>4199.049</v>
      </c>
      <c r="AP26" s="157">
        <v>272.92599999999999</v>
      </c>
      <c r="AQ26" s="157">
        <v>2001.902</v>
      </c>
      <c r="AR26" s="157">
        <v>1683</v>
      </c>
      <c r="AS26" s="157">
        <v>2055.502</v>
      </c>
      <c r="AT26" s="157">
        <v>0</v>
      </c>
      <c r="AU26" s="157">
        <v>0</v>
      </c>
      <c r="AV26" s="157">
        <v>290.41000000000003</v>
      </c>
      <c r="AW26" s="157">
        <v>0</v>
      </c>
      <c r="AX26" s="157">
        <v>31.97138</v>
      </c>
      <c r="AY26" s="157">
        <v>0</v>
      </c>
      <c r="AZ26" s="157">
        <v>23.33</v>
      </c>
      <c r="BA26" s="157">
        <v>0</v>
      </c>
      <c r="BB26" s="157"/>
      <c r="BC26" s="157">
        <v>0</v>
      </c>
      <c r="BD26" s="467">
        <f t="shared" si="0"/>
        <v>23707558.187529989</v>
      </c>
    </row>
    <row r="27" spans="1:56" s="151" customFormat="1" ht="15" customHeight="1">
      <c r="A27" s="480">
        <v>13.3</v>
      </c>
      <c r="B27" s="481" t="s">
        <v>256</v>
      </c>
      <c r="C27" s="468">
        <v>5663806.8567600008</v>
      </c>
      <c r="D27" s="469">
        <v>15649866.470000001</v>
      </c>
      <c r="E27" s="469">
        <v>31325</v>
      </c>
      <c r="F27" s="469">
        <v>0</v>
      </c>
      <c r="G27" s="157">
        <v>1314410.9410000001</v>
      </c>
      <c r="H27" s="157">
        <v>34063505.510000005</v>
      </c>
      <c r="I27" s="470">
        <v>11623195.568999998</v>
      </c>
      <c r="J27" s="157">
        <v>0</v>
      </c>
      <c r="K27" s="157">
        <v>57694.883999999991</v>
      </c>
      <c r="L27" s="157">
        <v>0</v>
      </c>
      <c r="M27" s="157">
        <v>26218.720999999998</v>
      </c>
      <c r="N27" s="157">
        <v>4063679.3</v>
      </c>
      <c r="O27" s="469">
        <v>233483.66</v>
      </c>
      <c r="P27" s="157">
        <v>0</v>
      </c>
      <c r="Q27" s="157">
        <v>50956.906090000004</v>
      </c>
      <c r="R27" s="157">
        <v>0</v>
      </c>
      <c r="S27" s="157">
        <v>0</v>
      </c>
      <c r="T27" s="157">
        <v>17350.75964</v>
      </c>
      <c r="U27" s="157">
        <v>85024.311669999996</v>
      </c>
      <c r="V27" s="157">
        <v>116.16800000000001</v>
      </c>
      <c r="W27" s="157">
        <v>0</v>
      </c>
      <c r="X27" s="157">
        <v>3170.46</v>
      </c>
      <c r="Y27" s="157">
        <v>255403.56</v>
      </c>
      <c r="Z27" s="157">
        <v>2038201.4270000001</v>
      </c>
      <c r="AA27" s="157">
        <v>0</v>
      </c>
      <c r="AB27" s="157">
        <v>1491394.0640000002</v>
      </c>
      <c r="AC27" s="157">
        <v>0</v>
      </c>
      <c r="AD27" s="157">
        <v>0</v>
      </c>
      <c r="AE27" s="157">
        <v>14777.580400000001</v>
      </c>
      <c r="AF27" s="157">
        <v>1801683.66</v>
      </c>
      <c r="AG27" s="157">
        <v>0</v>
      </c>
      <c r="AH27" s="157">
        <v>0</v>
      </c>
      <c r="AI27" s="157">
        <v>969677.78</v>
      </c>
      <c r="AJ27" s="157">
        <v>0</v>
      </c>
      <c r="AK27" s="465">
        <v>0</v>
      </c>
      <c r="AL27" s="157">
        <v>1826557.8698399998</v>
      </c>
      <c r="AM27" s="157">
        <v>0</v>
      </c>
      <c r="AN27" s="157">
        <v>3930.1950000000002</v>
      </c>
      <c r="AO27" s="157">
        <v>16891.288</v>
      </c>
      <c r="AP27" s="157">
        <v>0</v>
      </c>
      <c r="AQ27" s="157">
        <v>0</v>
      </c>
      <c r="AR27" s="157">
        <v>0</v>
      </c>
      <c r="AS27" s="157">
        <v>60895.443999999996</v>
      </c>
      <c r="AT27" s="157">
        <v>0</v>
      </c>
      <c r="AU27" s="157">
        <v>0</v>
      </c>
      <c r="AV27" s="157">
        <v>55</v>
      </c>
      <c r="AW27" s="157">
        <v>0</v>
      </c>
      <c r="AX27" s="157">
        <v>12.707219999999998</v>
      </c>
      <c r="AY27" s="157">
        <v>0</v>
      </c>
      <c r="AZ27" s="157">
        <v>0</v>
      </c>
      <c r="BA27" s="157">
        <v>0</v>
      </c>
      <c r="BB27" s="157"/>
      <c r="BC27" s="157">
        <v>0</v>
      </c>
      <c r="BD27" s="467">
        <f t="shared" si="0"/>
        <v>81363286.09262</v>
      </c>
    </row>
    <row r="28" spans="1:56" s="151" customFormat="1" ht="15" customHeight="1">
      <c r="A28" s="482">
        <v>14</v>
      </c>
      <c r="B28" s="483" t="s">
        <v>257</v>
      </c>
      <c r="C28" s="468">
        <v>12328428.50341</v>
      </c>
      <c r="D28" s="469">
        <v>5757397.7599999998</v>
      </c>
      <c r="E28" s="469">
        <v>5531259</v>
      </c>
      <c r="F28" s="469">
        <v>12514202.015999999</v>
      </c>
      <c r="G28" s="157">
        <v>8189685.9510000022</v>
      </c>
      <c r="H28" s="157">
        <v>13994934.729999999</v>
      </c>
      <c r="I28" s="470">
        <v>3095240.1150000012</v>
      </c>
      <c r="J28" s="157">
        <v>188279</v>
      </c>
      <c r="K28" s="157">
        <v>443800.72</v>
      </c>
      <c r="L28" s="157">
        <v>1087910.804</v>
      </c>
      <c r="M28" s="157">
        <v>1285153.3639999998</v>
      </c>
      <c r="N28" s="157">
        <v>3439320.7</v>
      </c>
      <c r="O28" s="469">
        <v>624026.75199999986</v>
      </c>
      <c r="P28" s="157">
        <v>769036.60300000012</v>
      </c>
      <c r="Q28" s="157">
        <v>825687.89300999988</v>
      </c>
      <c r="R28" s="157">
        <v>581739.41</v>
      </c>
      <c r="S28" s="157">
        <v>658675.04700000002</v>
      </c>
      <c r="T28" s="157">
        <v>2216127.9172999999</v>
      </c>
      <c r="U28" s="157">
        <v>335564.02360000001</v>
      </c>
      <c r="V28" s="157">
        <v>471936.62251999998</v>
      </c>
      <c r="W28" s="157">
        <v>617791.23</v>
      </c>
      <c r="X28" s="157">
        <v>894221.27055000002</v>
      </c>
      <c r="Y28" s="157">
        <v>1826765.2379999999</v>
      </c>
      <c r="Z28" s="157">
        <v>6229998.8920000009</v>
      </c>
      <c r="AA28" s="157">
        <v>457045.29638799996</v>
      </c>
      <c r="AB28" s="157">
        <v>1242889.0230000007</v>
      </c>
      <c r="AC28" s="157">
        <v>641051.22165999992</v>
      </c>
      <c r="AD28" s="157">
        <v>2403296.5278499997</v>
      </c>
      <c r="AE28" s="157">
        <v>379283.63643000007</v>
      </c>
      <c r="AF28" s="157">
        <v>899156</v>
      </c>
      <c r="AG28" s="157">
        <v>543370.54200000002</v>
      </c>
      <c r="AH28" s="157">
        <v>1646397.59</v>
      </c>
      <c r="AI28" s="157">
        <v>7721787.3800000008</v>
      </c>
      <c r="AJ28" s="157">
        <v>180400.99799999996</v>
      </c>
      <c r="AK28" s="465">
        <v>583695.84</v>
      </c>
      <c r="AL28" s="157">
        <v>1393369.79018</v>
      </c>
      <c r="AM28" s="157">
        <v>2071976</v>
      </c>
      <c r="AN28" s="157">
        <v>265698.94700000004</v>
      </c>
      <c r="AO28" s="157">
        <v>290615.62367</v>
      </c>
      <c r="AP28" s="157">
        <v>216878.35799999998</v>
      </c>
      <c r="AQ28" s="157">
        <v>385382.08100000006</v>
      </c>
      <c r="AR28" s="157">
        <v>26489</v>
      </c>
      <c r="AS28" s="157">
        <v>391374.67200000002</v>
      </c>
      <c r="AT28" s="157">
        <v>206567.48200000002</v>
      </c>
      <c r="AU28" s="157">
        <v>40323.599999999999</v>
      </c>
      <c r="AV28" s="157">
        <v>42195.551999999996</v>
      </c>
      <c r="AW28" s="157">
        <v>146752.97899999999</v>
      </c>
      <c r="AX28" s="157">
        <v>156544.05915999998</v>
      </c>
      <c r="AY28" s="157">
        <v>152315.50599999999</v>
      </c>
      <c r="AZ28" s="157">
        <v>70972.899999999994</v>
      </c>
      <c r="BA28" s="157">
        <v>52151.303999999996</v>
      </c>
      <c r="BB28" s="157"/>
      <c r="BC28" s="157">
        <v>20</v>
      </c>
      <c r="BD28" s="467">
        <f t="shared" si="0"/>
        <v>106515185.47172801</v>
      </c>
    </row>
    <row r="29" spans="1:56" s="151" customFormat="1" ht="15" customHeight="1">
      <c r="A29" s="480">
        <v>14.1</v>
      </c>
      <c r="B29" s="481" t="s">
        <v>258</v>
      </c>
      <c r="C29" s="468">
        <v>9967046.6376900002</v>
      </c>
      <c r="D29" s="469">
        <v>0</v>
      </c>
      <c r="E29" s="469">
        <v>4490795</v>
      </c>
      <c r="F29" s="469">
        <v>10199058.404999999</v>
      </c>
      <c r="G29" s="157">
        <v>6321091.5070000021</v>
      </c>
      <c r="H29" s="157">
        <v>0</v>
      </c>
      <c r="I29" s="470">
        <v>913036.004000001</v>
      </c>
      <c r="J29" s="157">
        <v>170153</v>
      </c>
      <c r="K29" s="157">
        <v>333978.47899999993</v>
      </c>
      <c r="L29" s="157">
        <v>948147.79399999988</v>
      </c>
      <c r="M29" s="157">
        <v>1051092.7309999997</v>
      </c>
      <c r="N29" s="157">
        <v>0</v>
      </c>
      <c r="O29" s="469">
        <v>451241.19399999984</v>
      </c>
      <c r="P29" s="157">
        <v>715937.15</v>
      </c>
      <c r="Q29" s="157">
        <v>731387.9117099999</v>
      </c>
      <c r="R29" s="157">
        <v>464095.36</v>
      </c>
      <c r="S29" s="157">
        <v>463668.85399999999</v>
      </c>
      <c r="T29" s="157">
        <v>2005452.0480500001</v>
      </c>
      <c r="U29" s="157">
        <v>312301.88055</v>
      </c>
      <c r="V29" s="157">
        <v>470511.89951999998</v>
      </c>
      <c r="W29" s="157">
        <v>592578.65</v>
      </c>
      <c r="X29" s="157">
        <v>717646.32947</v>
      </c>
      <c r="Y29" s="157">
        <v>1457139.2239999999</v>
      </c>
      <c r="Z29" s="157">
        <v>5447067.3560000006</v>
      </c>
      <c r="AA29" s="157">
        <v>397996.45965799998</v>
      </c>
      <c r="AB29" s="157">
        <v>1005556.5540000007</v>
      </c>
      <c r="AC29" s="157">
        <v>627649.19111999997</v>
      </c>
      <c r="AD29" s="157">
        <v>2134562.2762999996</v>
      </c>
      <c r="AE29" s="157">
        <v>285612.17043000006</v>
      </c>
      <c r="AF29" s="157">
        <v>0</v>
      </c>
      <c r="AG29" s="157">
        <v>542104.97700000007</v>
      </c>
      <c r="AH29" s="157">
        <v>1646397.59</v>
      </c>
      <c r="AI29" s="157">
        <v>6903091.0300000012</v>
      </c>
      <c r="AJ29" s="157">
        <v>152016.19799999997</v>
      </c>
      <c r="AK29" s="465">
        <v>512936.61</v>
      </c>
      <c r="AL29" s="157">
        <v>377935.66535999998</v>
      </c>
      <c r="AM29" s="157">
        <v>2047134.13</v>
      </c>
      <c r="AN29" s="157">
        <v>262092.14200000002</v>
      </c>
      <c r="AO29" s="157">
        <v>252932.46067</v>
      </c>
      <c r="AP29" s="157">
        <v>213801.28399999999</v>
      </c>
      <c r="AQ29" s="157">
        <v>374883.98300000007</v>
      </c>
      <c r="AR29" s="157">
        <v>23403</v>
      </c>
      <c r="AS29" s="157">
        <v>88299.618000000002</v>
      </c>
      <c r="AT29" s="157">
        <v>206567.48200000002</v>
      </c>
      <c r="AU29" s="157">
        <v>35738.6</v>
      </c>
      <c r="AV29" s="157">
        <v>40842.962</v>
      </c>
      <c r="AW29" s="157">
        <v>146752.97899999999</v>
      </c>
      <c r="AX29" s="157">
        <v>155518.73775999999</v>
      </c>
      <c r="AY29" s="157">
        <v>152315.50599999999</v>
      </c>
      <c r="AZ29" s="157">
        <v>67846.23</v>
      </c>
      <c r="BA29" s="157">
        <v>52151.303999999996</v>
      </c>
      <c r="BB29" s="157"/>
      <c r="BC29" s="157">
        <v>20</v>
      </c>
      <c r="BD29" s="467">
        <f t="shared" si="0"/>
        <v>66929586.555287987</v>
      </c>
    </row>
    <row r="30" spans="1:56" s="151" customFormat="1" ht="15" customHeight="1">
      <c r="A30" s="480">
        <v>14.2</v>
      </c>
      <c r="B30" s="481" t="s">
        <v>259</v>
      </c>
      <c r="C30" s="468">
        <v>1349758.017</v>
      </c>
      <c r="D30" s="469">
        <v>0</v>
      </c>
      <c r="E30" s="469">
        <v>1040464</v>
      </c>
      <c r="F30" s="469">
        <v>2315143.611</v>
      </c>
      <c r="G30" s="157">
        <v>1335981.6529999999</v>
      </c>
      <c r="H30" s="157">
        <v>0</v>
      </c>
      <c r="I30" s="470">
        <v>589511.5340000001</v>
      </c>
      <c r="J30" s="157">
        <v>18126</v>
      </c>
      <c r="K30" s="157">
        <v>88240.885000000009</v>
      </c>
      <c r="L30" s="157">
        <v>139763.01</v>
      </c>
      <c r="M30" s="157">
        <v>233794.85399999999</v>
      </c>
      <c r="N30" s="157">
        <v>0</v>
      </c>
      <c r="O30" s="469">
        <v>106493.73800000001</v>
      </c>
      <c r="P30" s="157">
        <v>53099.453000000001</v>
      </c>
      <c r="Q30" s="157">
        <v>93910.672299999991</v>
      </c>
      <c r="R30" s="157">
        <v>117644.05</v>
      </c>
      <c r="S30" s="157">
        <v>195006.19299999997</v>
      </c>
      <c r="T30" s="157">
        <v>197850.13889</v>
      </c>
      <c r="U30" s="157">
        <v>3935.8340099999996</v>
      </c>
      <c r="V30" s="157">
        <v>956.89100000000008</v>
      </c>
      <c r="W30" s="157">
        <v>25212.58</v>
      </c>
      <c r="X30" s="157">
        <v>174110.97136</v>
      </c>
      <c r="Y30" s="157">
        <v>264501.58799999999</v>
      </c>
      <c r="Z30" s="157">
        <v>370826.505</v>
      </c>
      <c r="AA30" s="157">
        <v>59048.836730000003</v>
      </c>
      <c r="AB30" s="157">
        <v>29564.591</v>
      </c>
      <c r="AC30" s="157">
        <v>13402.030540000003</v>
      </c>
      <c r="AD30" s="157">
        <v>268734.25154999999</v>
      </c>
      <c r="AE30" s="157">
        <v>87319.739000000001</v>
      </c>
      <c r="AF30" s="157">
        <v>0</v>
      </c>
      <c r="AG30" s="157">
        <v>1265.5650000000001</v>
      </c>
      <c r="AH30" s="157">
        <v>0</v>
      </c>
      <c r="AI30" s="157">
        <v>800220.75</v>
      </c>
      <c r="AJ30" s="157">
        <v>28384.799999999999</v>
      </c>
      <c r="AK30" s="465">
        <v>70759.23</v>
      </c>
      <c r="AL30" s="157">
        <v>168238.92199999999</v>
      </c>
      <c r="AM30" s="157">
        <v>24841.87</v>
      </c>
      <c r="AN30" s="157">
        <v>0</v>
      </c>
      <c r="AO30" s="157">
        <v>21407.950999999997</v>
      </c>
      <c r="AP30" s="157">
        <v>3077.0740000000001</v>
      </c>
      <c r="AQ30" s="157">
        <v>10498.098</v>
      </c>
      <c r="AR30" s="157">
        <v>3086</v>
      </c>
      <c r="AS30" s="157">
        <v>45384.498</v>
      </c>
      <c r="AT30" s="157">
        <v>0</v>
      </c>
      <c r="AU30" s="157">
        <v>4585</v>
      </c>
      <c r="AV30" s="157">
        <v>507.59</v>
      </c>
      <c r="AW30" s="157">
        <v>0</v>
      </c>
      <c r="AX30" s="157">
        <v>968.02862000000016</v>
      </c>
      <c r="AY30" s="157">
        <v>0</v>
      </c>
      <c r="AZ30" s="157">
        <v>3126.67</v>
      </c>
      <c r="BA30" s="157">
        <v>0</v>
      </c>
      <c r="BB30" s="157"/>
      <c r="BC30" s="157">
        <v>0</v>
      </c>
      <c r="BD30" s="467">
        <f t="shared" si="0"/>
        <v>10358753.673999999</v>
      </c>
    </row>
    <row r="31" spans="1:56" s="151" customFormat="1" ht="15" customHeight="1">
      <c r="A31" s="484">
        <v>14.3</v>
      </c>
      <c r="B31" s="481" t="s">
        <v>260</v>
      </c>
      <c r="C31" s="468">
        <v>1011623.8487199997</v>
      </c>
      <c r="D31" s="469">
        <v>5757397.7599999998</v>
      </c>
      <c r="E31" s="469">
        <v>0</v>
      </c>
      <c r="F31" s="469">
        <v>0</v>
      </c>
      <c r="G31" s="157">
        <v>532612.79099999985</v>
      </c>
      <c r="H31" s="157">
        <v>13994934.729999999</v>
      </c>
      <c r="I31" s="470">
        <v>1592692.577</v>
      </c>
      <c r="J31" s="157">
        <v>0</v>
      </c>
      <c r="K31" s="157">
        <v>21581.356</v>
      </c>
      <c r="L31" s="157">
        <v>0</v>
      </c>
      <c r="M31" s="157">
        <v>265.77899999999954</v>
      </c>
      <c r="N31" s="157">
        <v>3439320.7</v>
      </c>
      <c r="O31" s="469">
        <v>66291.820000000007</v>
      </c>
      <c r="P31" s="157">
        <v>0</v>
      </c>
      <c r="Q31" s="157">
        <v>389.3090000000002</v>
      </c>
      <c r="R31" s="157">
        <v>0</v>
      </c>
      <c r="S31" s="157">
        <v>0</v>
      </c>
      <c r="T31" s="157">
        <v>12825.73036</v>
      </c>
      <c r="U31" s="157">
        <v>19326.30904</v>
      </c>
      <c r="V31" s="157">
        <v>467.83199999999999</v>
      </c>
      <c r="W31" s="157">
        <v>0</v>
      </c>
      <c r="X31" s="157">
        <v>2463.9697200000001</v>
      </c>
      <c r="Y31" s="157">
        <v>105124.42600000001</v>
      </c>
      <c r="Z31" s="157">
        <v>412105.03099999996</v>
      </c>
      <c r="AA31" s="157">
        <v>0</v>
      </c>
      <c r="AB31" s="157">
        <v>207767.87799999994</v>
      </c>
      <c r="AC31" s="157">
        <v>0</v>
      </c>
      <c r="AD31" s="157">
        <v>0</v>
      </c>
      <c r="AE31" s="157">
        <v>6351.7269999999999</v>
      </c>
      <c r="AF31" s="157">
        <v>899156</v>
      </c>
      <c r="AG31" s="157">
        <v>0</v>
      </c>
      <c r="AH31" s="157">
        <v>0</v>
      </c>
      <c r="AI31" s="157">
        <v>18475.600000000057</v>
      </c>
      <c r="AJ31" s="157">
        <v>0</v>
      </c>
      <c r="AK31" s="465">
        <v>0</v>
      </c>
      <c r="AL31" s="157">
        <v>847195.20282000001</v>
      </c>
      <c r="AM31" s="157">
        <v>0</v>
      </c>
      <c r="AN31" s="157">
        <v>3606.8049999999998</v>
      </c>
      <c r="AO31" s="157">
        <v>16275.212000000001</v>
      </c>
      <c r="AP31" s="157">
        <v>0</v>
      </c>
      <c r="AQ31" s="157">
        <v>0</v>
      </c>
      <c r="AR31" s="157">
        <v>0</v>
      </c>
      <c r="AS31" s="157">
        <v>257690.55600000001</v>
      </c>
      <c r="AT31" s="157">
        <v>0</v>
      </c>
      <c r="AU31" s="157">
        <v>0</v>
      </c>
      <c r="AV31" s="157">
        <v>845</v>
      </c>
      <c r="AW31" s="157">
        <v>0</v>
      </c>
      <c r="AX31" s="157">
        <v>57.29278</v>
      </c>
      <c r="AY31" s="157">
        <v>0</v>
      </c>
      <c r="AZ31" s="157">
        <v>0</v>
      </c>
      <c r="BA31" s="157">
        <v>0</v>
      </c>
      <c r="BB31" s="157"/>
      <c r="BC31" s="157">
        <v>0</v>
      </c>
      <c r="BD31" s="467">
        <f t="shared" si="0"/>
        <v>29226845.242439996</v>
      </c>
    </row>
    <row r="32" spans="1:56" s="151" customFormat="1" ht="15" customHeight="1">
      <c r="A32" s="480">
        <v>15</v>
      </c>
      <c r="B32" s="481" t="s">
        <v>261</v>
      </c>
      <c r="C32" s="468">
        <v>31912.35857</v>
      </c>
      <c r="D32" s="469">
        <v>0</v>
      </c>
      <c r="E32" s="469">
        <v>39753</v>
      </c>
      <c r="F32" s="469">
        <v>6325.9480000000012</v>
      </c>
      <c r="G32" s="157">
        <v>54856.546000000002</v>
      </c>
      <c r="H32" s="157">
        <v>12294.62</v>
      </c>
      <c r="I32" s="470">
        <v>31447.010999999995</v>
      </c>
      <c r="J32" s="157">
        <v>6827</v>
      </c>
      <c r="K32" s="157">
        <v>14192.418896000003</v>
      </c>
      <c r="L32" s="157">
        <v>3653.07</v>
      </c>
      <c r="M32" s="157">
        <v>2892.97</v>
      </c>
      <c r="N32" s="157">
        <v>0</v>
      </c>
      <c r="O32" s="469">
        <v>12371.399000000001</v>
      </c>
      <c r="P32" s="157">
        <v>11687.38</v>
      </c>
      <c r="Q32" s="157">
        <v>8243.0594399999991</v>
      </c>
      <c r="R32" s="157">
        <v>5966.7679999999991</v>
      </c>
      <c r="S32" s="157">
        <v>7444.79</v>
      </c>
      <c r="T32" s="157">
        <v>11015.763329999998</v>
      </c>
      <c r="U32" s="157">
        <v>1967.46288</v>
      </c>
      <c r="V32" s="157">
        <v>13246.845130000016</v>
      </c>
      <c r="W32" s="157">
        <v>5875.83</v>
      </c>
      <c r="X32" s="157">
        <v>9880.26</v>
      </c>
      <c r="Y32" s="157">
        <v>32735.798530000007</v>
      </c>
      <c r="Z32" s="157">
        <v>18257.751999999997</v>
      </c>
      <c r="AA32" s="157">
        <v>14440.905720000021</v>
      </c>
      <c r="AB32" s="157">
        <v>22194.394</v>
      </c>
      <c r="AC32" s="157">
        <v>4408.64419</v>
      </c>
      <c r="AD32" s="157">
        <v>23588.452600000001</v>
      </c>
      <c r="AE32" s="157">
        <v>2841.54997</v>
      </c>
      <c r="AF32" s="157">
        <v>0</v>
      </c>
      <c r="AG32" s="157">
        <v>6369.5690000000004</v>
      </c>
      <c r="AH32" s="157">
        <v>7798.96</v>
      </c>
      <c r="AI32" s="157">
        <v>290278</v>
      </c>
      <c r="AJ32" s="157">
        <v>28378.687999999995</v>
      </c>
      <c r="AK32" s="465">
        <v>0</v>
      </c>
      <c r="AL32" s="157">
        <v>37028.873040000006</v>
      </c>
      <c r="AM32" s="157">
        <v>31247.07</v>
      </c>
      <c r="AN32" s="157">
        <v>2174.143</v>
      </c>
      <c r="AO32" s="157">
        <v>300.85400000000004</v>
      </c>
      <c r="AP32" s="157">
        <v>321.68</v>
      </c>
      <c r="AQ32" s="157">
        <v>1867.7249999999999</v>
      </c>
      <c r="AR32" s="157">
        <v>0</v>
      </c>
      <c r="AS32" s="157">
        <v>0</v>
      </c>
      <c r="AT32" s="157">
        <v>0</v>
      </c>
      <c r="AU32" s="157">
        <v>0</v>
      </c>
      <c r="AV32" s="157">
        <v>0</v>
      </c>
      <c r="AW32" s="157">
        <v>216.70299999999997</v>
      </c>
      <c r="AX32" s="157">
        <v>0</v>
      </c>
      <c r="AY32" s="157">
        <v>5</v>
      </c>
      <c r="AZ32" s="157">
        <v>0</v>
      </c>
      <c r="BA32" s="157">
        <v>0</v>
      </c>
      <c r="BB32" s="157"/>
      <c r="BC32" s="157">
        <v>0</v>
      </c>
      <c r="BD32" s="467">
        <f t="shared" si="0"/>
        <v>816309.26229600015</v>
      </c>
    </row>
    <row r="33" spans="1:56" s="151" customFormat="1" ht="18">
      <c r="A33" s="480">
        <v>16</v>
      </c>
      <c r="B33" s="481" t="s">
        <v>262</v>
      </c>
      <c r="C33" s="463">
        <v>1704</v>
      </c>
      <c r="D33" s="464">
        <v>0</v>
      </c>
      <c r="E33" s="464">
        <v>1289</v>
      </c>
      <c r="F33" s="464">
        <v>242</v>
      </c>
      <c r="G33" s="465">
        <v>2883</v>
      </c>
      <c r="H33" s="465">
        <v>7</v>
      </c>
      <c r="I33" s="466">
        <v>2460</v>
      </c>
      <c r="J33" s="157">
        <v>0</v>
      </c>
      <c r="K33" s="465">
        <v>499</v>
      </c>
      <c r="L33" s="465">
        <v>125</v>
      </c>
      <c r="M33" s="465">
        <v>138</v>
      </c>
      <c r="N33" s="465">
        <v>0</v>
      </c>
      <c r="O33" s="464">
        <v>766</v>
      </c>
      <c r="P33" s="465">
        <v>313</v>
      </c>
      <c r="Q33" s="465">
        <v>304</v>
      </c>
      <c r="R33" s="465">
        <v>133</v>
      </c>
      <c r="S33" s="465">
        <v>182</v>
      </c>
      <c r="T33" s="465">
        <v>381</v>
      </c>
      <c r="U33" s="465">
        <v>102</v>
      </c>
      <c r="V33" s="465">
        <v>573</v>
      </c>
      <c r="W33" s="465">
        <v>86</v>
      </c>
      <c r="X33" s="465">
        <v>484</v>
      </c>
      <c r="Y33" s="465">
        <v>793</v>
      </c>
      <c r="Z33" s="465">
        <v>955</v>
      </c>
      <c r="AA33" s="465">
        <v>378</v>
      </c>
      <c r="AB33" s="465">
        <v>1550</v>
      </c>
      <c r="AC33" s="465">
        <v>147</v>
      </c>
      <c r="AD33" s="465">
        <v>1926</v>
      </c>
      <c r="AE33" s="465">
        <v>217</v>
      </c>
      <c r="AF33" s="465">
        <v>0</v>
      </c>
      <c r="AG33" s="465">
        <v>230</v>
      </c>
      <c r="AH33" s="465">
        <v>225</v>
      </c>
      <c r="AI33" s="465">
        <v>19801</v>
      </c>
      <c r="AJ33" s="465">
        <v>467</v>
      </c>
      <c r="AK33" s="465">
        <v>0</v>
      </c>
      <c r="AL33" s="465">
        <v>1250</v>
      </c>
      <c r="AM33" s="465">
        <v>2375</v>
      </c>
      <c r="AN33" s="465">
        <v>227</v>
      </c>
      <c r="AO33" s="465">
        <v>19</v>
      </c>
      <c r="AP33" s="465">
        <v>14</v>
      </c>
      <c r="AQ33" s="465">
        <v>38</v>
      </c>
      <c r="AR33" s="465">
        <v>0</v>
      </c>
      <c r="AS33" s="465">
        <v>0</v>
      </c>
      <c r="AT33" s="465">
        <v>0</v>
      </c>
      <c r="AU33" s="465">
        <v>0</v>
      </c>
      <c r="AV33" s="465">
        <v>0</v>
      </c>
      <c r="AW33" s="465">
        <v>21</v>
      </c>
      <c r="AX33" s="465">
        <v>0</v>
      </c>
      <c r="AY33" s="465">
        <v>1</v>
      </c>
      <c r="AZ33" s="465">
        <v>0</v>
      </c>
      <c r="BA33" s="465">
        <v>0</v>
      </c>
      <c r="BB33" s="465"/>
      <c r="BC33" s="465">
        <v>0</v>
      </c>
      <c r="BD33" s="467">
        <f t="shared" si="0"/>
        <v>43305</v>
      </c>
    </row>
    <row r="34" spans="1:56" s="151" customFormat="1" ht="18">
      <c r="A34" s="480">
        <v>17</v>
      </c>
      <c r="B34" s="481" t="s">
        <v>263</v>
      </c>
      <c r="C34" s="468">
        <v>3657911.0436999998</v>
      </c>
      <c r="D34" s="469">
        <v>472824.85</v>
      </c>
      <c r="E34" s="469">
        <v>0</v>
      </c>
      <c r="F34" s="469">
        <v>7328644.6917899996</v>
      </c>
      <c r="G34" s="157">
        <v>5567936.6830000002</v>
      </c>
      <c r="H34" s="157">
        <v>4357281.12</v>
      </c>
      <c r="I34" s="470">
        <v>504180.64</v>
      </c>
      <c r="J34" s="157">
        <v>0</v>
      </c>
      <c r="K34" s="157">
        <v>30502.975999999999</v>
      </c>
      <c r="L34" s="157">
        <v>524137.61192000005</v>
      </c>
      <c r="M34" s="157">
        <v>0</v>
      </c>
      <c r="N34" s="157">
        <v>314165.33883999998</v>
      </c>
      <c r="O34" s="469">
        <v>112938.13</v>
      </c>
      <c r="P34" s="157">
        <v>298150.03999999998</v>
      </c>
      <c r="Q34" s="157">
        <v>201634.52555000002</v>
      </c>
      <c r="R34" s="157">
        <v>168180.8</v>
      </c>
      <c r="S34" s="157">
        <v>218198.26300000004</v>
      </c>
      <c r="T34" s="157">
        <v>343943.72613999993</v>
      </c>
      <c r="U34" s="157">
        <v>106060.07102999999</v>
      </c>
      <c r="V34" s="157">
        <v>133983.36869999999</v>
      </c>
      <c r="W34" s="157">
        <v>142371.82</v>
      </c>
      <c r="X34" s="157">
        <v>217038.28</v>
      </c>
      <c r="Y34" s="157">
        <v>219207.3493</v>
      </c>
      <c r="Z34" s="157">
        <v>1083597.331</v>
      </c>
      <c r="AA34" s="157">
        <v>160791.37796000001</v>
      </c>
      <c r="AB34" s="157">
        <v>652159.55099999998</v>
      </c>
      <c r="AC34" s="157">
        <v>198158.00446</v>
      </c>
      <c r="AD34" s="157">
        <v>0</v>
      </c>
      <c r="AE34" s="157">
        <v>65763.885579999987</v>
      </c>
      <c r="AF34" s="157">
        <v>181479.4</v>
      </c>
      <c r="AG34" s="157">
        <v>0</v>
      </c>
      <c r="AH34" s="157">
        <v>322626.96999999997</v>
      </c>
      <c r="AI34" s="157">
        <v>2557073</v>
      </c>
      <c r="AJ34" s="157">
        <v>25274.201999999997</v>
      </c>
      <c r="AK34" s="465">
        <v>0</v>
      </c>
      <c r="AL34" s="157">
        <v>267912.70152</v>
      </c>
      <c r="AM34" s="157">
        <v>548774.05000000005</v>
      </c>
      <c r="AN34" s="157">
        <v>36550.142169999999</v>
      </c>
      <c r="AO34" s="157">
        <v>32811.906130000003</v>
      </c>
      <c r="AP34" s="157">
        <v>20759.16</v>
      </c>
      <c r="AQ34" s="157">
        <v>45587.215090000005</v>
      </c>
      <c r="AR34" s="157">
        <v>3700</v>
      </c>
      <c r="AS34" s="157">
        <v>13174.761999999999</v>
      </c>
      <c r="AT34" s="157">
        <v>16471.853770000002</v>
      </c>
      <c r="AU34" s="157">
        <v>5746.65</v>
      </c>
      <c r="AV34" s="157">
        <v>2792.8107399999999</v>
      </c>
      <c r="AW34" s="157">
        <v>7621.326</v>
      </c>
      <c r="AX34" s="157">
        <v>5971.1438799999996</v>
      </c>
      <c r="AY34" s="157">
        <v>5141.0120000000006</v>
      </c>
      <c r="AZ34" s="157">
        <v>1240.3</v>
      </c>
      <c r="BA34" s="157">
        <v>145.267</v>
      </c>
      <c r="BB34" s="157"/>
      <c r="BC34" s="157">
        <v>0</v>
      </c>
      <c r="BD34" s="467">
        <f t="shared" si="0"/>
        <v>31180615.351269998</v>
      </c>
    </row>
    <row r="35" spans="1:56" s="151" customFormat="1" ht="15" customHeight="1">
      <c r="A35" s="480">
        <v>18</v>
      </c>
      <c r="B35" s="481" t="s">
        <v>264</v>
      </c>
      <c r="C35" s="468">
        <v>0</v>
      </c>
      <c r="D35" s="469">
        <v>2632.87</v>
      </c>
      <c r="E35" s="469">
        <v>69299</v>
      </c>
      <c r="F35" s="469">
        <v>1420.046</v>
      </c>
      <c r="G35" s="157">
        <v>-2.970887489937013E-4</v>
      </c>
      <c r="H35" s="157">
        <v>190.59</v>
      </c>
      <c r="I35" s="470">
        <v>25101.317999999999</v>
      </c>
      <c r="J35" s="157">
        <v>0</v>
      </c>
      <c r="K35" s="157">
        <v>6073.076</v>
      </c>
      <c r="L35" s="157">
        <v>0</v>
      </c>
      <c r="M35" s="157">
        <v>1226.0519999999999</v>
      </c>
      <c r="N35" s="157">
        <v>0</v>
      </c>
      <c r="O35" s="469">
        <v>7811.86</v>
      </c>
      <c r="P35" s="157">
        <v>8088.57</v>
      </c>
      <c r="Q35" s="157">
        <v>9907.0224200000011</v>
      </c>
      <c r="R35" s="157">
        <v>985.06400000000008</v>
      </c>
      <c r="S35" s="157">
        <v>5737.42</v>
      </c>
      <c r="T35" s="157">
        <v>21673.06983</v>
      </c>
      <c r="U35" s="157">
        <v>5325.1374699999997</v>
      </c>
      <c r="V35" s="157">
        <v>8654.6804499999998</v>
      </c>
      <c r="W35" s="157">
        <v>0</v>
      </c>
      <c r="X35" s="157">
        <v>9251.2788700000001</v>
      </c>
      <c r="Y35" s="157">
        <v>17873.046730000002</v>
      </c>
      <c r="Z35" s="157">
        <v>0</v>
      </c>
      <c r="AA35" s="157">
        <v>4949.2530700000007</v>
      </c>
      <c r="AB35" s="157">
        <v>18332.570949999998</v>
      </c>
      <c r="AC35" s="157">
        <v>6791.62853</v>
      </c>
      <c r="AD35" s="157">
        <v>0</v>
      </c>
      <c r="AE35" s="157">
        <v>3615.1346399999998</v>
      </c>
      <c r="AF35" s="157">
        <v>8147</v>
      </c>
      <c r="AG35" s="157">
        <v>0</v>
      </c>
      <c r="AH35" s="157">
        <v>14821.26</v>
      </c>
      <c r="AI35" s="157">
        <v>479988</v>
      </c>
      <c r="AJ35" s="157">
        <v>422.70739000000003</v>
      </c>
      <c r="AK35" s="465">
        <v>4890.79</v>
      </c>
      <c r="AL35" s="157">
        <v>14445.023559999998</v>
      </c>
      <c r="AM35" s="157">
        <v>0</v>
      </c>
      <c r="AN35" s="157">
        <v>2567.7662300000002</v>
      </c>
      <c r="AO35" s="157">
        <v>2503.7036499999999</v>
      </c>
      <c r="AP35" s="157">
        <v>207.57299999999998</v>
      </c>
      <c r="AQ35" s="157">
        <v>53.275540000000007</v>
      </c>
      <c r="AR35" s="157">
        <v>0</v>
      </c>
      <c r="AS35" s="157">
        <v>3143.056</v>
      </c>
      <c r="AT35" s="157">
        <v>86.160000000001673</v>
      </c>
      <c r="AU35" s="157">
        <v>0</v>
      </c>
      <c r="AV35" s="157">
        <v>0</v>
      </c>
      <c r="AW35" s="157">
        <v>32.98912</v>
      </c>
      <c r="AX35" s="157">
        <v>1364.74</v>
      </c>
      <c r="AY35" s="157">
        <v>11731.19</v>
      </c>
      <c r="AZ35" s="157">
        <v>0</v>
      </c>
      <c r="BA35" s="157">
        <v>382.06791000000004</v>
      </c>
      <c r="BB35" s="157"/>
      <c r="BC35" s="157">
        <v>0</v>
      </c>
      <c r="BD35" s="467">
        <f t="shared" si="0"/>
        <v>779725.99106291123</v>
      </c>
    </row>
    <row r="36" spans="1:56" s="151" customFormat="1" ht="15" customHeight="1">
      <c r="A36" s="480">
        <v>19</v>
      </c>
      <c r="B36" s="481" t="s">
        <v>265</v>
      </c>
      <c r="C36" s="468">
        <v>161173.27729000003</v>
      </c>
      <c r="D36" s="469">
        <v>57573.98</v>
      </c>
      <c r="E36" s="469">
        <v>83413</v>
      </c>
      <c r="F36" s="469">
        <v>145984.25036999999</v>
      </c>
      <c r="G36" s="157">
        <v>136066.98467000001</v>
      </c>
      <c r="H36" s="157">
        <v>219108.9</v>
      </c>
      <c r="I36" s="470">
        <v>40397.772590000008</v>
      </c>
      <c r="J36" s="157">
        <v>0</v>
      </c>
      <c r="K36" s="157">
        <v>15715.259000000002</v>
      </c>
      <c r="L36" s="157">
        <v>3658.1170000000002</v>
      </c>
      <c r="M36" s="157">
        <v>15447.21</v>
      </c>
      <c r="N36" s="157">
        <v>34393.207999999999</v>
      </c>
      <c r="O36" s="469">
        <v>11425.17</v>
      </c>
      <c r="P36" s="157">
        <v>15797.06</v>
      </c>
      <c r="Q36" s="157">
        <v>14024.66511</v>
      </c>
      <c r="R36" s="157">
        <v>9701.5112499999996</v>
      </c>
      <c r="S36" s="157">
        <v>15772.640359999998</v>
      </c>
      <c r="T36" s="157">
        <v>28155.311850000002</v>
      </c>
      <c r="U36" s="157">
        <v>4759.3960645999996</v>
      </c>
      <c r="V36" s="157">
        <v>12768.173609999998</v>
      </c>
      <c r="W36" s="157">
        <v>3718.75</v>
      </c>
      <c r="X36" s="157">
        <v>15523.632379999999</v>
      </c>
      <c r="Y36" s="157">
        <v>29628.169000000002</v>
      </c>
      <c r="Z36" s="157">
        <v>77958.815069999997</v>
      </c>
      <c r="AA36" s="157">
        <v>11032.119919999999</v>
      </c>
      <c r="AB36" s="157">
        <v>32596.998000000003</v>
      </c>
      <c r="AC36" s="157">
        <v>8461.0101129999985</v>
      </c>
      <c r="AD36" s="157">
        <v>23588.447410000001</v>
      </c>
      <c r="AE36" s="157">
        <v>6298.59375</v>
      </c>
      <c r="AF36" s="157">
        <v>9016</v>
      </c>
      <c r="AG36" s="157">
        <v>15822.07467</v>
      </c>
      <c r="AH36" s="157">
        <v>21746.42</v>
      </c>
      <c r="AI36" s="157">
        <v>327413</v>
      </c>
      <c r="AJ36" s="157">
        <v>2509.8845000000001</v>
      </c>
      <c r="AK36" s="465">
        <v>5836.96</v>
      </c>
      <c r="AL36" s="157">
        <v>23519.63222</v>
      </c>
      <c r="AM36" s="157">
        <v>49866.015229999997</v>
      </c>
      <c r="AN36" s="157">
        <v>2987.7895399999998</v>
      </c>
      <c r="AO36" s="157">
        <v>3059.5297</v>
      </c>
      <c r="AP36" s="157">
        <v>2423.15</v>
      </c>
      <c r="AQ36" s="157">
        <v>3947.9331299999994</v>
      </c>
      <c r="AR36" s="157">
        <v>265</v>
      </c>
      <c r="AS36" s="157">
        <v>0</v>
      </c>
      <c r="AT36" s="157">
        <v>2065.6656699999999</v>
      </c>
      <c r="AU36" s="157">
        <v>114.14</v>
      </c>
      <c r="AV36" s="157">
        <v>421.86046000000005</v>
      </c>
      <c r="AW36" s="157">
        <v>1467.52972</v>
      </c>
      <c r="AX36" s="157">
        <v>1566.41526</v>
      </c>
      <c r="AY36" s="157">
        <v>1523.155</v>
      </c>
      <c r="AZ36" s="157">
        <v>709.73</v>
      </c>
      <c r="BA36" s="157">
        <v>521.51300000000003</v>
      </c>
      <c r="BB36" s="157"/>
      <c r="BC36" s="157">
        <v>0</v>
      </c>
      <c r="BD36" s="467">
        <f t="shared" si="0"/>
        <v>1710945.8209075998</v>
      </c>
    </row>
    <row r="37" spans="1:56" s="151" customFormat="1" ht="15" customHeight="1">
      <c r="A37" s="480">
        <v>20</v>
      </c>
      <c r="B37" s="481" t="s">
        <v>266</v>
      </c>
      <c r="C37" s="463">
        <v>320769.8</v>
      </c>
      <c r="D37" s="464">
        <v>0</v>
      </c>
      <c r="E37" s="464">
        <v>135879</v>
      </c>
      <c r="F37" s="464">
        <v>323499</v>
      </c>
      <c r="G37" s="465">
        <v>218253</v>
      </c>
      <c r="H37" s="465">
        <v>0</v>
      </c>
      <c r="I37" s="466">
        <v>109813</v>
      </c>
      <c r="J37" s="157">
        <v>6021</v>
      </c>
      <c r="K37" s="465">
        <v>14215</v>
      </c>
      <c r="L37" s="465">
        <v>33528</v>
      </c>
      <c r="M37" s="465">
        <v>43335</v>
      </c>
      <c r="N37" s="465">
        <v>0</v>
      </c>
      <c r="O37" s="464">
        <v>17027</v>
      </c>
      <c r="P37" s="465">
        <v>20825</v>
      </c>
      <c r="Q37" s="465">
        <v>25408</v>
      </c>
      <c r="R37" s="465">
        <v>16569</v>
      </c>
      <c r="S37" s="465">
        <v>18541</v>
      </c>
      <c r="T37" s="465">
        <v>55958</v>
      </c>
      <c r="U37" s="465">
        <v>10410</v>
      </c>
      <c r="V37" s="465">
        <v>17476</v>
      </c>
      <c r="W37" s="465">
        <v>33812</v>
      </c>
      <c r="X37" s="465">
        <v>21318</v>
      </c>
      <c r="Y37" s="465">
        <v>57935</v>
      </c>
      <c r="Z37" s="465">
        <v>212260</v>
      </c>
      <c r="AA37" s="465">
        <v>20864</v>
      </c>
      <c r="AB37" s="465">
        <v>59074</v>
      </c>
      <c r="AC37" s="465">
        <v>22316</v>
      </c>
      <c r="AD37" s="465">
        <v>63229</v>
      </c>
      <c r="AE37" s="465">
        <v>12989</v>
      </c>
      <c r="AF37" s="465">
        <v>0</v>
      </c>
      <c r="AG37" s="465">
        <v>33502</v>
      </c>
      <c r="AH37" s="465">
        <v>44650</v>
      </c>
      <c r="AI37" s="465">
        <v>200160</v>
      </c>
      <c r="AJ37" s="465">
        <v>4592</v>
      </c>
      <c r="AK37" s="465">
        <v>16702</v>
      </c>
      <c r="AL37" s="465">
        <v>44673</v>
      </c>
      <c r="AM37" s="465">
        <v>48985</v>
      </c>
      <c r="AN37" s="465">
        <v>5389</v>
      </c>
      <c r="AO37" s="465">
        <v>9184</v>
      </c>
      <c r="AP37" s="465">
        <v>6677</v>
      </c>
      <c r="AQ37" s="465">
        <v>14161</v>
      </c>
      <c r="AR37" s="465">
        <v>801</v>
      </c>
      <c r="AS37" s="465">
        <v>11314</v>
      </c>
      <c r="AT37" s="465">
        <v>8645</v>
      </c>
      <c r="AU37" s="465">
        <v>1597</v>
      </c>
      <c r="AV37" s="465">
        <v>1839</v>
      </c>
      <c r="AW37" s="465">
        <v>3034</v>
      </c>
      <c r="AX37" s="465">
        <v>3946</v>
      </c>
      <c r="AY37" s="465">
        <v>10781</v>
      </c>
      <c r="AZ37" s="465">
        <v>3119</v>
      </c>
      <c r="BA37" s="465">
        <v>4902</v>
      </c>
      <c r="BB37" s="465"/>
      <c r="BC37" s="465">
        <v>1</v>
      </c>
      <c r="BD37" s="467">
        <f t="shared" si="0"/>
        <v>2369977.7999999998</v>
      </c>
    </row>
    <row r="38" spans="1:56" s="151" customFormat="1" ht="18">
      <c r="A38" s="482">
        <v>21</v>
      </c>
      <c r="B38" s="483" t="s">
        <v>267</v>
      </c>
      <c r="C38" s="468">
        <v>6230408.4865120007</v>
      </c>
      <c r="D38" s="469">
        <v>0</v>
      </c>
      <c r="E38" s="469">
        <v>1673626</v>
      </c>
      <c r="F38" s="469">
        <v>9068311.3775800001</v>
      </c>
      <c r="G38" s="157">
        <v>4231749.9942999994</v>
      </c>
      <c r="H38" s="157">
        <v>0</v>
      </c>
      <c r="I38" s="470">
        <v>1138036.3509999998</v>
      </c>
      <c r="J38" s="157">
        <v>52306</v>
      </c>
      <c r="K38" s="157">
        <v>107908.04400000001</v>
      </c>
      <c r="L38" s="157">
        <v>454518.32649999997</v>
      </c>
      <c r="M38" s="157">
        <v>474621.12600000005</v>
      </c>
      <c r="N38" s="157">
        <v>0</v>
      </c>
      <c r="O38" s="469">
        <v>170854.57</v>
      </c>
      <c r="P38" s="157">
        <v>321575.98800000001</v>
      </c>
      <c r="Q38" s="157">
        <v>203311.38535</v>
      </c>
      <c r="R38" s="157">
        <v>139903.81260999999</v>
      </c>
      <c r="S38" s="157">
        <v>257511.08497</v>
      </c>
      <c r="T38" s="157">
        <v>661252.8526300001</v>
      </c>
      <c r="U38" s="157">
        <v>102724.36791</v>
      </c>
      <c r="V38" s="157">
        <v>74064.99917000001</v>
      </c>
      <c r="W38" s="157">
        <v>150911.13</v>
      </c>
      <c r="X38" s="157">
        <v>151910.40664</v>
      </c>
      <c r="Y38" s="157">
        <v>404171.97931000002</v>
      </c>
      <c r="Z38" s="157">
        <v>2385561.5544599998</v>
      </c>
      <c r="AA38" s="157">
        <v>163403.70759000001</v>
      </c>
      <c r="AB38" s="157">
        <v>594966.41899999999</v>
      </c>
      <c r="AC38" s="157">
        <v>251225.54793299997</v>
      </c>
      <c r="AD38" s="157">
        <v>499553.34976999997</v>
      </c>
      <c r="AE38" s="157">
        <v>135715.40951999999</v>
      </c>
      <c r="AF38" s="157">
        <v>0</v>
      </c>
      <c r="AG38" s="157">
        <v>201249.50899999999</v>
      </c>
      <c r="AH38" s="157">
        <v>326060.07</v>
      </c>
      <c r="AI38" s="157">
        <v>2257376.52</v>
      </c>
      <c r="AJ38" s="157">
        <v>24725.7624</v>
      </c>
      <c r="AK38" s="465">
        <v>153399.67999999999</v>
      </c>
      <c r="AL38" s="157">
        <v>341156.44050999999</v>
      </c>
      <c r="AM38" s="157">
        <v>632287.16</v>
      </c>
      <c r="AN38" s="157">
        <v>29740.781999999999</v>
      </c>
      <c r="AO38" s="157">
        <v>39802.133679999999</v>
      </c>
      <c r="AP38" s="157">
        <v>40941.491999999998</v>
      </c>
      <c r="AQ38" s="157">
        <v>88875.109909999999</v>
      </c>
      <c r="AR38" s="157">
        <v>2061</v>
      </c>
      <c r="AS38" s="157">
        <v>36942.531320000002</v>
      </c>
      <c r="AT38" s="157">
        <v>37526.14</v>
      </c>
      <c r="AU38" s="157">
        <v>5735.31</v>
      </c>
      <c r="AV38" s="157">
        <v>5515.9639999999999</v>
      </c>
      <c r="AW38" s="157">
        <v>7514.152</v>
      </c>
      <c r="AX38" s="157">
        <v>17221.497640000001</v>
      </c>
      <c r="AY38" s="157">
        <v>27481.438999999998</v>
      </c>
      <c r="AZ38" s="157">
        <v>13052.58</v>
      </c>
      <c r="BA38" s="157">
        <v>4698.6624499999998</v>
      </c>
      <c r="BB38" s="157"/>
      <c r="BC38" s="157">
        <v>19.78</v>
      </c>
      <c r="BD38" s="467">
        <f t="shared" si="0"/>
        <v>34393487.986665003</v>
      </c>
    </row>
    <row r="39" spans="1:56" s="151" customFormat="1" ht="15" customHeight="1">
      <c r="A39" s="480">
        <v>21.1</v>
      </c>
      <c r="B39" s="481" t="s">
        <v>268</v>
      </c>
      <c r="C39" s="468">
        <v>1322133.7043099999</v>
      </c>
      <c r="D39" s="469">
        <v>0</v>
      </c>
      <c r="E39" s="469">
        <v>958727</v>
      </c>
      <c r="F39" s="469">
        <v>1207040.94279</v>
      </c>
      <c r="G39" s="157">
        <v>1397133.0155</v>
      </c>
      <c r="H39" s="157">
        <v>0</v>
      </c>
      <c r="I39" s="470">
        <v>228263.69099999999</v>
      </c>
      <c r="J39" s="157">
        <v>25274</v>
      </c>
      <c r="K39" s="157">
        <v>29505.110900000007</v>
      </c>
      <c r="L39" s="157">
        <v>139024.736</v>
      </c>
      <c r="M39" s="157">
        <v>56527.091</v>
      </c>
      <c r="N39" s="157">
        <v>0</v>
      </c>
      <c r="O39" s="469">
        <v>140312.64000000001</v>
      </c>
      <c r="P39" s="157">
        <v>107902.99300000002</v>
      </c>
      <c r="Q39" s="157">
        <v>84866.652219999989</v>
      </c>
      <c r="R39" s="157">
        <v>84440.131999999998</v>
      </c>
      <c r="S39" s="157">
        <v>79649.623999999996</v>
      </c>
      <c r="T39" s="157">
        <v>224907.60235</v>
      </c>
      <c r="U39" s="157">
        <v>86803.76</v>
      </c>
      <c r="V39" s="157">
        <v>27992.282790000001</v>
      </c>
      <c r="W39" s="157">
        <v>109095.39</v>
      </c>
      <c r="X39" s="157">
        <v>50308.077179999993</v>
      </c>
      <c r="Y39" s="157">
        <v>111432.40931</v>
      </c>
      <c r="Z39" s="157">
        <v>701846.96399999992</v>
      </c>
      <c r="AA39" s="157">
        <v>27294.045869999998</v>
      </c>
      <c r="AB39" s="157">
        <v>266662.34400000004</v>
      </c>
      <c r="AC39" s="157">
        <v>110374.20722</v>
      </c>
      <c r="AD39" s="157">
        <v>132242.53528000001</v>
      </c>
      <c r="AE39" s="157">
        <v>28321.293380000003</v>
      </c>
      <c r="AF39" s="157">
        <v>0</v>
      </c>
      <c r="AG39" s="157">
        <v>159135.21599999999</v>
      </c>
      <c r="AH39" s="157">
        <v>67520.38</v>
      </c>
      <c r="AI39" s="157">
        <v>1289292</v>
      </c>
      <c r="AJ39" s="157">
        <v>9625.6064000000006</v>
      </c>
      <c r="AK39" s="465">
        <v>68758.490000000005</v>
      </c>
      <c r="AL39" s="157">
        <v>159517.06969999999</v>
      </c>
      <c r="AM39" s="157">
        <v>236735.59</v>
      </c>
      <c r="AN39" s="157">
        <v>7039.6590000000006</v>
      </c>
      <c r="AO39" s="157">
        <v>8673.259</v>
      </c>
      <c r="AP39" s="157">
        <v>8542.69</v>
      </c>
      <c r="AQ39" s="157">
        <v>22843.913</v>
      </c>
      <c r="AR39" s="157">
        <v>735</v>
      </c>
      <c r="AS39" s="157">
        <v>13765.58725</v>
      </c>
      <c r="AT39" s="157">
        <v>15342.29</v>
      </c>
      <c r="AU39" s="157">
        <v>3748.34</v>
      </c>
      <c r="AV39" s="157">
        <v>1268.011</v>
      </c>
      <c r="AW39" s="157">
        <v>4303.7969999999996</v>
      </c>
      <c r="AX39" s="157">
        <v>12668.210359999999</v>
      </c>
      <c r="AY39" s="157">
        <v>7003.0619999999999</v>
      </c>
      <c r="AZ39" s="157">
        <v>1480.19</v>
      </c>
      <c r="BA39" s="157">
        <v>391.48599999999999</v>
      </c>
      <c r="BB39" s="157"/>
      <c r="BC39" s="157">
        <v>0.6</v>
      </c>
      <c r="BD39" s="467">
        <f t="shared" si="0"/>
        <v>9836472.6908099949</v>
      </c>
    </row>
    <row r="40" spans="1:56" s="151" customFormat="1" ht="15" customHeight="1">
      <c r="A40" s="480">
        <v>21.2</v>
      </c>
      <c r="B40" s="481" t="s">
        <v>269</v>
      </c>
      <c r="C40" s="468">
        <v>1219021.2491220001</v>
      </c>
      <c r="D40" s="469">
        <v>0</v>
      </c>
      <c r="E40" s="469">
        <v>714899</v>
      </c>
      <c r="F40" s="469">
        <v>1942230.7288799998</v>
      </c>
      <c r="G40" s="157">
        <v>2656516.5</v>
      </c>
      <c r="H40" s="157">
        <v>0</v>
      </c>
      <c r="I40" s="470">
        <v>909772.66</v>
      </c>
      <c r="J40" s="157">
        <v>27032</v>
      </c>
      <c r="K40" s="157">
        <v>14164.422000000002</v>
      </c>
      <c r="L40" s="157">
        <v>315493.59049999999</v>
      </c>
      <c r="M40" s="157">
        <v>84913.123000000021</v>
      </c>
      <c r="N40" s="157">
        <v>0</v>
      </c>
      <c r="O40" s="469">
        <v>30541.93</v>
      </c>
      <c r="P40" s="157">
        <v>90232.994999999995</v>
      </c>
      <c r="Q40" s="157">
        <v>56652.459139999999</v>
      </c>
      <c r="R40" s="157">
        <v>55463.680609999996</v>
      </c>
      <c r="S40" s="157">
        <v>80307.014970000004</v>
      </c>
      <c r="T40" s="157">
        <v>215230.81104</v>
      </c>
      <c r="U40" s="157">
        <v>14652.951509999999</v>
      </c>
      <c r="V40" s="157">
        <v>22257.688090000003</v>
      </c>
      <c r="W40" s="157">
        <v>41815.74</v>
      </c>
      <c r="X40" s="157">
        <v>61749.946049999999</v>
      </c>
      <c r="Y40" s="157">
        <v>253664</v>
      </c>
      <c r="Z40" s="157">
        <v>1009181.0690899999</v>
      </c>
      <c r="AA40" s="157">
        <v>85996.021970000002</v>
      </c>
      <c r="AB40" s="157">
        <v>217434.117</v>
      </c>
      <c r="AC40" s="157">
        <v>51830.210563000001</v>
      </c>
      <c r="AD40" s="157">
        <v>204107.84193</v>
      </c>
      <c r="AE40" s="157">
        <v>68440.539049999992</v>
      </c>
      <c r="AF40" s="157">
        <v>0</v>
      </c>
      <c r="AG40" s="157">
        <v>39600.599000000002</v>
      </c>
      <c r="AH40" s="157">
        <v>150875.53</v>
      </c>
      <c r="AI40" s="157">
        <v>839372</v>
      </c>
      <c r="AJ40" s="157">
        <v>15100.155999999999</v>
      </c>
      <c r="AK40" s="465">
        <v>44442.8</v>
      </c>
      <c r="AL40" s="157">
        <v>181639.37080999999</v>
      </c>
      <c r="AM40" s="157">
        <v>86075.04</v>
      </c>
      <c r="AN40" s="157">
        <v>22701.123</v>
      </c>
      <c r="AO40" s="157">
        <v>10078.927659999999</v>
      </c>
      <c r="AP40" s="157">
        <v>32398.802</v>
      </c>
      <c r="AQ40" s="157">
        <v>66031.196909999999</v>
      </c>
      <c r="AR40" s="157">
        <v>1120</v>
      </c>
      <c r="AS40" s="157">
        <v>23176.944070000001</v>
      </c>
      <c r="AT40" s="157">
        <v>22183.85</v>
      </c>
      <c r="AU40" s="157">
        <v>1986.97</v>
      </c>
      <c r="AV40" s="157">
        <v>2115.7820000000002</v>
      </c>
      <c r="AW40" s="157">
        <v>3210.355</v>
      </c>
      <c r="AX40" s="157">
        <v>4315.1529899999996</v>
      </c>
      <c r="AY40" s="157">
        <v>11532.870999999999</v>
      </c>
      <c r="AZ40" s="157">
        <v>9694.51</v>
      </c>
      <c r="BA40" s="157">
        <v>2771.5376700000002</v>
      </c>
      <c r="BB40" s="157"/>
      <c r="BC40" s="157">
        <v>19.18</v>
      </c>
      <c r="BD40" s="467">
        <f t="shared" si="0"/>
        <v>12014044.987624994</v>
      </c>
    </row>
    <row r="41" spans="1:56" s="151" customFormat="1" ht="15" customHeight="1">
      <c r="A41" s="480">
        <v>21.3</v>
      </c>
      <c r="B41" s="481" t="s">
        <v>270</v>
      </c>
      <c r="C41" s="468">
        <v>2596178.0910900002</v>
      </c>
      <c r="D41" s="469">
        <v>0</v>
      </c>
      <c r="E41" s="469">
        <v>0</v>
      </c>
      <c r="F41" s="469">
        <v>5255989.3</v>
      </c>
      <c r="G41" s="157">
        <v>178100.47879999998</v>
      </c>
      <c r="H41" s="157">
        <v>0</v>
      </c>
      <c r="I41" s="470">
        <v>0</v>
      </c>
      <c r="J41" s="154">
        <v>0</v>
      </c>
      <c r="K41" s="157">
        <v>64238.511100000003</v>
      </c>
      <c r="L41" s="157">
        <v>0</v>
      </c>
      <c r="M41" s="157">
        <v>333180.91200000001</v>
      </c>
      <c r="N41" s="157">
        <v>0</v>
      </c>
      <c r="O41" s="469">
        <v>0</v>
      </c>
      <c r="P41" s="157">
        <v>123440</v>
      </c>
      <c r="Q41" s="157">
        <v>61792.273990000002</v>
      </c>
      <c r="R41" s="157">
        <v>0</v>
      </c>
      <c r="S41" s="157">
        <v>97554.445999999996</v>
      </c>
      <c r="T41" s="157">
        <v>221114.43924000004</v>
      </c>
      <c r="U41" s="157">
        <v>1267.6563999999996</v>
      </c>
      <c r="V41" s="157">
        <v>23815.028290000002</v>
      </c>
      <c r="W41" s="157">
        <v>0</v>
      </c>
      <c r="X41" s="157">
        <v>39852.383409999995</v>
      </c>
      <c r="Y41" s="157">
        <v>39075.57</v>
      </c>
      <c r="Z41" s="157">
        <v>674533.52136999986</v>
      </c>
      <c r="AA41" s="157">
        <v>50113.639750000002</v>
      </c>
      <c r="AB41" s="157">
        <v>110869.958</v>
      </c>
      <c r="AC41" s="157">
        <v>89021.130149999997</v>
      </c>
      <c r="AD41" s="157">
        <v>163202.97255999997</v>
      </c>
      <c r="AE41" s="157">
        <v>38953.577090000006</v>
      </c>
      <c r="AF41" s="157">
        <v>0</v>
      </c>
      <c r="AG41" s="157">
        <v>2513.694</v>
      </c>
      <c r="AH41" s="157">
        <v>107664.16</v>
      </c>
      <c r="AI41" s="157">
        <v>128712.52</v>
      </c>
      <c r="AJ41" s="157">
        <v>0</v>
      </c>
      <c r="AK41" s="465">
        <v>40198.39</v>
      </c>
      <c r="AL41" s="157">
        <v>0</v>
      </c>
      <c r="AM41" s="157">
        <v>309476.53000000003</v>
      </c>
      <c r="AN41" s="157">
        <v>0</v>
      </c>
      <c r="AO41" s="157">
        <v>21049.94702</v>
      </c>
      <c r="AP41" s="157">
        <v>0</v>
      </c>
      <c r="AQ41" s="157">
        <v>0</v>
      </c>
      <c r="AR41" s="157">
        <v>206</v>
      </c>
      <c r="AS41" s="157">
        <v>0</v>
      </c>
      <c r="AT41" s="157">
        <v>0</v>
      </c>
      <c r="AU41" s="157">
        <v>0</v>
      </c>
      <c r="AV41" s="157">
        <v>2132.1709999999998</v>
      </c>
      <c r="AW41" s="157">
        <v>0</v>
      </c>
      <c r="AX41" s="157">
        <v>238.13428999999999</v>
      </c>
      <c r="AY41" s="157">
        <v>8945.5059999999994</v>
      </c>
      <c r="AZ41" s="157">
        <v>1877.88</v>
      </c>
      <c r="BA41" s="157">
        <v>1535.6387799999998</v>
      </c>
      <c r="BB41" s="157"/>
      <c r="BC41" s="157">
        <v>0</v>
      </c>
      <c r="BD41" s="467">
        <f t="shared" si="0"/>
        <v>10786844.460329998</v>
      </c>
    </row>
    <row r="42" spans="1:56" s="151" customFormat="1" ht="15" customHeight="1">
      <c r="A42" s="480">
        <v>21.4</v>
      </c>
      <c r="B42" s="481" t="s">
        <v>271</v>
      </c>
      <c r="C42" s="468">
        <v>1093075.4419900002</v>
      </c>
      <c r="D42" s="469">
        <v>0</v>
      </c>
      <c r="E42" s="469">
        <v>0</v>
      </c>
      <c r="F42" s="469">
        <v>663050.40590999997</v>
      </c>
      <c r="G42" s="157">
        <v>0</v>
      </c>
      <c r="H42" s="157">
        <v>0</v>
      </c>
      <c r="I42" s="470">
        <v>0</v>
      </c>
      <c r="J42" s="154">
        <v>0</v>
      </c>
      <c r="K42" s="157">
        <v>0</v>
      </c>
      <c r="L42" s="157">
        <v>0</v>
      </c>
      <c r="M42" s="157">
        <v>0</v>
      </c>
      <c r="N42" s="157">
        <v>0</v>
      </c>
      <c r="O42" s="469">
        <v>0</v>
      </c>
      <c r="P42" s="157">
        <v>0</v>
      </c>
      <c r="Q42" s="157">
        <v>0</v>
      </c>
      <c r="R42" s="157">
        <v>0</v>
      </c>
      <c r="S42" s="157">
        <v>0</v>
      </c>
      <c r="T42" s="157">
        <v>0</v>
      </c>
      <c r="U42" s="157">
        <v>0</v>
      </c>
      <c r="V42" s="157">
        <v>0</v>
      </c>
      <c r="W42" s="157">
        <v>0</v>
      </c>
      <c r="X42" s="157">
        <v>0</v>
      </c>
      <c r="Y42" s="157">
        <v>0</v>
      </c>
      <c r="Z42" s="157">
        <v>0</v>
      </c>
      <c r="AA42" s="157">
        <v>0</v>
      </c>
      <c r="AB42" s="157">
        <v>0</v>
      </c>
      <c r="AC42" s="157">
        <v>0</v>
      </c>
      <c r="AD42" s="157">
        <v>0</v>
      </c>
      <c r="AE42" s="157">
        <v>0</v>
      </c>
      <c r="AF42" s="157">
        <v>0</v>
      </c>
      <c r="AG42" s="157">
        <v>0</v>
      </c>
      <c r="AH42" s="157">
        <v>0</v>
      </c>
      <c r="AI42" s="157">
        <v>0</v>
      </c>
      <c r="AJ42" s="157">
        <v>0</v>
      </c>
      <c r="AK42" s="465">
        <v>0</v>
      </c>
      <c r="AL42" s="157">
        <v>0</v>
      </c>
      <c r="AM42" s="157">
        <v>0</v>
      </c>
      <c r="AN42" s="157">
        <v>0</v>
      </c>
      <c r="AO42" s="157">
        <v>0</v>
      </c>
      <c r="AP42" s="157">
        <v>0</v>
      </c>
      <c r="AQ42" s="157">
        <v>0</v>
      </c>
      <c r="AR42" s="157">
        <v>0</v>
      </c>
      <c r="AS42" s="157">
        <v>0</v>
      </c>
      <c r="AT42" s="157">
        <v>0</v>
      </c>
      <c r="AU42" s="157">
        <v>0</v>
      </c>
      <c r="AV42" s="157">
        <v>0</v>
      </c>
      <c r="AW42" s="157">
        <v>0</v>
      </c>
      <c r="AX42" s="157">
        <v>0</v>
      </c>
      <c r="AY42" s="157">
        <v>0</v>
      </c>
      <c r="AZ42" s="157">
        <v>0</v>
      </c>
      <c r="BA42" s="157">
        <v>0</v>
      </c>
      <c r="BB42" s="157"/>
      <c r="BC42" s="157">
        <v>0</v>
      </c>
      <c r="BD42" s="467">
        <f t="shared" si="0"/>
        <v>1756125.8479000002</v>
      </c>
    </row>
    <row r="43" spans="1:56" s="151" customFormat="1" ht="15" customHeight="1">
      <c r="A43" s="471">
        <v>22</v>
      </c>
      <c r="B43" s="472" t="s">
        <v>272</v>
      </c>
      <c r="C43" s="473">
        <v>0.50536923540487677</v>
      </c>
      <c r="D43" s="474">
        <v>0</v>
      </c>
      <c r="E43" s="474">
        <v>0.30257595965041595</v>
      </c>
      <c r="F43" s="474">
        <v>0.7246416004780597</v>
      </c>
      <c r="G43" s="474">
        <v>0.51671700473243198</v>
      </c>
      <c r="H43" s="474">
        <v>0</v>
      </c>
      <c r="I43" s="474">
        <v>0.36767304270996737</v>
      </c>
      <c r="J43" s="474">
        <v>0.27781112073040543</v>
      </c>
      <c r="K43" s="474">
        <v>0.24314526573999254</v>
      </c>
      <c r="L43" s="474">
        <v>0.4177900659032337</v>
      </c>
      <c r="M43" s="474">
        <v>0.36931088482915109</v>
      </c>
      <c r="N43" s="474">
        <v>0</v>
      </c>
      <c r="O43" s="475">
        <v>0.27379366261528487</v>
      </c>
      <c r="P43" s="474">
        <v>0.4181543332860061</v>
      </c>
      <c r="Q43" s="474">
        <v>0.24623273160617568</v>
      </c>
      <c r="R43" s="474">
        <v>0.24049223794207103</v>
      </c>
      <c r="S43" s="474">
        <v>0.39095315078787246</v>
      </c>
      <c r="T43" s="474">
        <v>0.29838207779794218</v>
      </c>
      <c r="U43" s="474">
        <v>0.30612449692297705</v>
      </c>
      <c r="V43" s="474">
        <v>0.15693844392604062</v>
      </c>
      <c r="W43" s="474">
        <v>0.24427528697679959</v>
      </c>
      <c r="X43" s="474">
        <v>0.16988010869677247</v>
      </c>
      <c r="Y43" s="474">
        <v>0.2212500932810065</v>
      </c>
      <c r="Z43" s="474">
        <v>0.38291524538203714</v>
      </c>
      <c r="AA43" s="474">
        <v>0.35752191058822652</v>
      </c>
      <c r="AB43" s="474">
        <v>0.47869633409740048</v>
      </c>
      <c r="AC43" s="474">
        <v>0.39189621584754536</v>
      </c>
      <c r="AD43" s="474">
        <v>0.20786171992554855</v>
      </c>
      <c r="AE43" s="474">
        <v>0.35782036577538295</v>
      </c>
      <c r="AF43" s="474">
        <v>0</v>
      </c>
      <c r="AG43" s="474">
        <v>0.37037250539798305</v>
      </c>
      <c r="AH43" s="474">
        <v>0.19804455010165561</v>
      </c>
      <c r="AI43" s="474">
        <v>0.2923386010144195</v>
      </c>
      <c r="AJ43" s="474">
        <v>0.13706000894740064</v>
      </c>
      <c r="AK43" s="474">
        <v>0.26280756086937335</v>
      </c>
      <c r="AL43" s="474">
        <v>0.24484271362444876</v>
      </c>
      <c r="AM43" s="474">
        <v>0.30516143044127925</v>
      </c>
      <c r="AN43" s="474">
        <v>0.11193413574198317</v>
      </c>
      <c r="AO43" s="474">
        <v>0.13695799688042973</v>
      </c>
      <c r="AP43" s="474">
        <v>0.18877629090128026</v>
      </c>
      <c r="AQ43" s="474">
        <v>0.23061557423579324</v>
      </c>
      <c r="AR43" s="474">
        <v>7.7805881686737896E-2</v>
      </c>
      <c r="AS43" s="474">
        <v>9.4391727321588154E-2</v>
      </c>
      <c r="AT43" s="474">
        <v>0.1816652826314647</v>
      </c>
      <c r="AU43" s="474">
        <v>0.14223209237270484</v>
      </c>
      <c r="AV43" s="474">
        <v>0.13072382605635779</v>
      </c>
      <c r="AW43" s="474">
        <v>5.1202722092612514E-2</v>
      </c>
      <c r="AX43" s="474">
        <v>0.11001054739738361</v>
      </c>
      <c r="AY43" s="474">
        <v>0.18042443426606875</v>
      </c>
      <c r="AZ43" s="474">
        <v>0.18390935131578395</v>
      </c>
      <c r="BA43" s="474">
        <v>9.0096739479419347E-2</v>
      </c>
      <c r="BB43" s="474"/>
      <c r="BC43" s="474">
        <v>0.9890000000000001</v>
      </c>
      <c r="BD43" s="610">
        <f t="shared" si="0"/>
        <v>13.578596568409791</v>
      </c>
    </row>
    <row r="44" spans="1:56" s="151" customFormat="1" ht="15.75" customHeight="1" thickBot="1">
      <c r="A44" s="476">
        <v>23</v>
      </c>
      <c r="B44" s="477" t="s">
        <v>273</v>
      </c>
      <c r="C44" s="473">
        <v>0.10948337954238545</v>
      </c>
      <c r="D44" s="474">
        <v>0</v>
      </c>
      <c r="E44" s="474">
        <v>0.18810617980463398</v>
      </c>
      <c r="F44" s="474">
        <v>0.18500129756895242</v>
      </c>
      <c r="G44" s="474">
        <v>0.163129778234887</v>
      </c>
      <c r="H44" s="474">
        <v>0</v>
      </c>
      <c r="I44" s="474">
        <v>0.19045744824226662</v>
      </c>
      <c r="J44" s="474">
        <v>9.6272021839929042E-2</v>
      </c>
      <c r="K44" s="474">
        <v>0.19882997260572272</v>
      </c>
      <c r="L44" s="474">
        <v>0.12846918100833568</v>
      </c>
      <c r="M44" s="474">
        <v>0.18191980859959062</v>
      </c>
      <c r="N44" s="474">
        <v>0</v>
      </c>
      <c r="O44" s="475">
        <v>0.17065572534941584</v>
      </c>
      <c r="P44" s="474">
        <v>6.9046717403124694E-2</v>
      </c>
      <c r="Q44" s="474">
        <v>0.11373628352191745</v>
      </c>
      <c r="R44" s="474">
        <v>0.20222809040907166</v>
      </c>
      <c r="S44" s="474">
        <v>0.29605826710481103</v>
      </c>
      <c r="T44" s="474">
        <v>8.9277400165171425E-2</v>
      </c>
      <c r="U44" s="474">
        <v>1.1729010660247665E-2</v>
      </c>
      <c r="V44" s="474">
        <v>2.0275836931037249E-3</v>
      </c>
      <c r="W44" s="474">
        <v>4.0810841552412457E-2</v>
      </c>
      <c r="X44" s="474">
        <v>0.19470681037693416</v>
      </c>
      <c r="Y44" s="474">
        <v>0.14479232607337364</v>
      </c>
      <c r="Z44" s="474">
        <v>5.9522724069209984E-2</v>
      </c>
      <c r="AA44" s="474">
        <v>0.12919690279422899</v>
      </c>
      <c r="AB44" s="474">
        <v>2.378699180127845E-2</v>
      </c>
      <c r="AC44" s="474">
        <v>2.0906333358659691E-2</v>
      </c>
      <c r="AD44" s="474">
        <v>0.11181901543810363</v>
      </c>
      <c r="AE44" s="474">
        <v>0.23022279532514339</v>
      </c>
      <c r="AF44" s="474">
        <v>0</v>
      </c>
      <c r="AG44" s="474">
        <v>2.3291012341997738E-3</v>
      </c>
      <c r="AH44" s="474">
        <v>0</v>
      </c>
      <c r="AI44" s="474">
        <v>0.1036315441775347</v>
      </c>
      <c r="AJ44" s="474">
        <v>0.15734281026538449</v>
      </c>
      <c r="AK44" s="474">
        <v>0.12122620233168015</v>
      </c>
      <c r="AL44" s="474">
        <v>0.12074247854782781</v>
      </c>
      <c r="AM44" s="474">
        <v>1.1989458372104696E-2</v>
      </c>
      <c r="AN44" s="474">
        <v>0</v>
      </c>
      <c r="AO44" s="474">
        <v>7.3664143481525834E-2</v>
      </c>
      <c r="AP44" s="474">
        <v>1.4188017782760973E-2</v>
      </c>
      <c r="AQ44" s="474">
        <v>2.7240752794627204E-2</v>
      </c>
      <c r="AR44" s="474">
        <v>0.11650118917286421</v>
      </c>
      <c r="AS44" s="474">
        <v>0.11596176566070683</v>
      </c>
      <c r="AT44" s="474">
        <v>0</v>
      </c>
      <c r="AU44" s="474">
        <v>0.11370512553442649</v>
      </c>
      <c r="AV44" s="474">
        <v>1.2029466992160693E-2</v>
      </c>
      <c r="AW44" s="474">
        <v>0</v>
      </c>
      <c r="AX44" s="474">
        <v>6.1837454911693648E-3</v>
      </c>
      <c r="AY44" s="474">
        <v>0</v>
      </c>
      <c r="AZ44" s="474">
        <v>4.4054420771872084E-2</v>
      </c>
      <c r="BA44" s="474">
        <v>0</v>
      </c>
      <c r="BB44" s="474"/>
      <c r="BC44" s="474">
        <v>0</v>
      </c>
      <c r="BD44" s="467">
        <f t="shared" si="0"/>
        <v>4.3929831091537563</v>
      </c>
    </row>
    <row r="45" spans="1:56" ht="15.75" thickTop="1">
      <c r="P45" s="161"/>
    </row>
    <row r="46" spans="1:56" ht="16.5" customHeight="1">
      <c r="P46" s="161"/>
    </row>
    <row r="47" spans="1:56">
      <c r="P47" s="161"/>
    </row>
    <row r="48" spans="1:56">
      <c r="C48" s="162"/>
      <c r="D48" s="162"/>
      <c r="E48" s="162"/>
      <c r="F48" s="162"/>
      <c r="G48" s="162"/>
      <c r="H48" s="162"/>
      <c r="I48" s="163"/>
      <c r="J48" s="162"/>
      <c r="K48" s="162"/>
      <c r="L48" s="163"/>
      <c r="M48" s="162"/>
      <c r="N48" s="162"/>
      <c r="O48" s="162"/>
      <c r="P48" s="164"/>
      <c r="Q48" s="162"/>
      <c r="R48" s="162"/>
      <c r="S48" s="162"/>
      <c r="T48" s="162"/>
      <c r="U48" s="162"/>
      <c r="V48" s="162"/>
      <c r="W48" s="162"/>
      <c r="X48" s="162"/>
      <c r="Y48" s="162"/>
      <c r="Z48" s="163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2"/>
      <c r="AV48" s="162"/>
      <c r="AW48" s="162"/>
      <c r="AX48" s="162"/>
      <c r="AY48" s="162"/>
      <c r="AZ48" s="162"/>
      <c r="BA48" s="162"/>
      <c r="BB48" s="162"/>
      <c r="BC48" s="162"/>
      <c r="BD48" s="162"/>
    </row>
    <row r="49" spans="3:56">
      <c r="C49" s="162"/>
      <c r="D49" s="162"/>
      <c r="E49" s="162"/>
      <c r="F49" s="162"/>
      <c r="G49" s="162"/>
      <c r="H49" s="162"/>
      <c r="I49" s="163"/>
      <c r="J49" s="162"/>
      <c r="K49" s="162"/>
      <c r="L49" s="163"/>
      <c r="M49" s="162"/>
      <c r="N49" s="162"/>
      <c r="O49" s="162"/>
      <c r="P49" s="164"/>
      <c r="Q49" s="162"/>
      <c r="R49" s="162"/>
      <c r="S49" s="162"/>
      <c r="T49" s="162"/>
      <c r="U49" s="162"/>
      <c r="V49" s="162"/>
      <c r="W49" s="162"/>
      <c r="X49" s="162"/>
      <c r="Y49" s="162"/>
      <c r="Z49" s="163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</row>
    <row r="50" spans="3:56">
      <c r="C50" s="162"/>
      <c r="D50" s="162"/>
      <c r="E50" s="162"/>
      <c r="F50" s="162"/>
      <c r="G50" s="162"/>
      <c r="H50" s="162"/>
      <c r="I50" s="163"/>
      <c r="J50" s="162"/>
      <c r="K50" s="162"/>
      <c r="L50" s="163"/>
      <c r="M50" s="162"/>
      <c r="N50" s="162"/>
      <c r="O50" s="162"/>
      <c r="P50" s="164"/>
      <c r="Q50" s="162"/>
      <c r="R50" s="162"/>
      <c r="S50" s="162"/>
      <c r="T50" s="162"/>
      <c r="U50" s="162"/>
      <c r="V50" s="162"/>
      <c r="W50" s="162"/>
      <c r="X50" s="162"/>
      <c r="Y50" s="162"/>
      <c r="Z50" s="163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</row>
    <row r="51" spans="3:56">
      <c r="P51" s="161"/>
    </row>
    <row r="52" spans="3:56">
      <c r="P52" s="161"/>
    </row>
    <row r="53" spans="3:56">
      <c r="P53" s="161"/>
    </row>
    <row r="54" spans="3:56">
      <c r="P54" s="161"/>
    </row>
    <row r="55" spans="3:56">
      <c r="P55" s="161"/>
    </row>
    <row r="56" spans="3:56">
      <c r="P56" s="165"/>
    </row>
    <row r="57" spans="3:56">
      <c r="P57" s="165"/>
    </row>
    <row r="58" spans="3:56">
      <c r="P58" s="165"/>
    </row>
    <row r="59" spans="3:56">
      <c r="P59" s="165"/>
    </row>
    <row r="60" spans="3:56">
      <c r="P60" s="165"/>
    </row>
    <row r="61" spans="3:56">
      <c r="P61" s="165"/>
    </row>
    <row r="62" spans="3:56">
      <c r="P62" s="165"/>
    </row>
    <row r="63" spans="3:56">
      <c r="P63" s="165"/>
    </row>
    <row r="64" spans="3:56">
      <c r="P64" s="165"/>
    </row>
    <row r="65" spans="14:16">
      <c r="P65" s="165"/>
    </row>
    <row r="66" spans="14:16">
      <c r="P66" s="165"/>
    </row>
    <row r="67" spans="14:16">
      <c r="P67" s="165"/>
    </row>
    <row r="68" spans="14:16">
      <c r="P68" s="165"/>
    </row>
    <row r="69" spans="14:16">
      <c r="P69" s="165"/>
    </row>
    <row r="70" spans="14:16">
      <c r="P70" s="165"/>
    </row>
    <row r="71" spans="14:16">
      <c r="N71" s="166"/>
      <c r="P71" s="165"/>
    </row>
    <row r="72" spans="14:16">
      <c r="P72" s="165"/>
    </row>
    <row r="73" spans="14:16">
      <c r="P73" s="165"/>
    </row>
    <row r="74" spans="14:16">
      <c r="P74" s="165"/>
    </row>
    <row r="75" spans="14:16">
      <c r="P75" s="165"/>
    </row>
    <row r="76" spans="14:16">
      <c r="P76" s="165"/>
    </row>
    <row r="77" spans="14:16">
      <c r="P77" s="165"/>
    </row>
    <row r="78" spans="14:16">
      <c r="P78" s="165"/>
    </row>
    <row r="79" spans="14:16">
      <c r="P79" s="165"/>
    </row>
    <row r="80" spans="14:16">
      <c r="P80" s="165"/>
    </row>
    <row r="81" spans="16:16">
      <c r="P81" s="165"/>
    </row>
    <row r="82" spans="16:16">
      <c r="P82" s="165"/>
    </row>
    <row r="83" spans="16:16">
      <c r="P83" s="165"/>
    </row>
    <row r="84" spans="16:16">
      <c r="P84" s="165"/>
    </row>
    <row r="85" spans="16:16">
      <c r="P85" s="165"/>
    </row>
    <row r="86" spans="16:16">
      <c r="P86" s="165"/>
    </row>
    <row r="87" spans="16:16">
      <c r="P87" s="165"/>
    </row>
    <row r="88" spans="16:16">
      <c r="P88" s="165"/>
    </row>
    <row r="89" spans="16:16">
      <c r="P89" s="165"/>
    </row>
    <row r="90" spans="16:16">
      <c r="P90" s="165"/>
    </row>
    <row r="91" spans="16:16">
      <c r="P91" s="165"/>
    </row>
    <row r="92" spans="16:16">
      <c r="P92" s="165"/>
    </row>
    <row r="93" spans="16:16">
      <c r="P93" s="165"/>
    </row>
    <row r="94" spans="16:16">
      <c r="P94" s="165"/>
    </row>
    <row r="95" spans="16:16">
      <c r="P95" s="165"/>
    </row>
    <row r="96" spans="16:16">
      <c r="P96" s="165"/>
    </row>
    <row r="97" spans="16:16">
      <c r="P97" s="165"/>
    </row>
    <row r="98" spans="16:16">
      <c r="P98" s="165"/>
    </row>
    <row r="99" spans="16:16">
      <c r="P99" s="165"/>
    </row>
    <row r="100" spans="16:16">
      <c r="P100" s="165"/>
    </row>
    <row r="101" spans="16:16">
      <c r="P101" s="161"/>
    </row>
    <row r="102" spans="16:16">
      <c r="P102" s="161"/>
    </row>
    <row r="103" spans="16:16">
      <c r="P103" s="161"/>
    </row>
    <row r="104" spans="16:16">
      <c r="P104" s="161"/>
    </row>
    <row r="105" spans="16:16">
      <c r="P105" s="161"/>
    </row>
    <row r="106" spans="16:16">
      <c r="P106" s="161"/>
    </row>
    <row r="107" spans="16:16">
      <c r="P107" s="161"/>
    </row>
    <row r="108" spans="16:16">
      <c r="P108" s="161"/>
    </row>
    <row r="109" spans="16:16">
      <c r="P109" s="161"/>
    </row>
    <row r="110" spans="16:16">
      <c r="P110" s="161"/>
    </row>
    <row r="111" spans="16:16">
      <c r="P111" s="161"/>
    </row>
    <row r="112" spans="16:16">
      <c r="P112" s="161"/>
    </row>
    <row r="113" spans="16:16">
      <c r="P113" s="161"/>
    </row>
    <row r="114" spans="16:16">
      <c r="P114" s="161"/>
    </row>
    <row r="115" spans="16:16">
      <c r="P115" s="161"/>
    </row>
    <row r="116" spans="16:16">
      <c r="P116" s="161"/>
    </row>
    <row r="117" spans="16:16">
      <c r="P117" s="161"/>
    </row>
    <row r="118" spans="16:16">
      <c r="P118" s="161"/>
    </row>
    <row r="119" spans="16:16">
      <c r="P119" s="161"/>
    </row>
    <row r="120" spans="16:16">
      <c r="P120" s="161"/>
    </row>
    <row r="121" spans="16:16">
      <c r="P121" s="161"/>
    </row>
    <row r="122" spans="16:16">
      <c r="P122" s="161"/>
    </row>
    <row r="123" spans="16:16">
      <c r="P123" s="161"/>
    </row>
    <row r="124" spans="16:16">
      <c r="P124" s="161"/>
    </row>
    <row r="125" spans="16:16">
      <c r="P125" s="161"/>
    </row>
    <row r="126" spans="16:16">
      <c r="P126" s="161"/>
    </row>
    <row r="127" spans="16:16">
      <c r="P127" s="161"/>
    </row>
    <row r="128" spans="16:16">
      <c r="P128" s="161"/>
    </row>
    <row r="129" spans="16:16">
      <c r="P129" s="161"/>
    </row>
    <row r="130" spans="16:16">
      <c r="P130" s="161"/>
    </row>
    <row r="131" spans="16:16">
      <c r="P131" s="161"/>
    </row>
    <row r="132" spans="16:16">
      <c r="P132" s="161"/>
    </row>
    <row r="133" spans="16:16">
      <c r="P133" s="161"/>
    </row>
    <row r="134" spans="16:16">
      <c r="P134" s="161"/>
    </row>
    <row r="135" spans="16:16">
      <c r="P135" s="161"/>
    </row>
    <row r="136" spans="16:16">
      <c r="P136" s="161"/>
    </row>
    <row r="137" spans="16:16">
      <c r="P137" s="161"/>
    </row>
    <row r="138" spans="16:16">
      <c r="P138" s="161"/>
    </row>
    <row r="139" spans="16:16">
      <c r="P139" s="161"/>
    </row>
    <row r="140" spans="16:16">
      <c r="P140" s="161"/>
    </row>
    <row r="141" spans="16:16">
      <c r="P141" s="161"/>
    </row>
    <row r="142" spans="16:16">
      <c r="P142" s="161"/>
    </row>
    <row r="143" spans="16:16">
      <c r="P143" s="161"/>
    </row>
    <row r="144" spans="16:16">
      <c r="P144" s="161"/>
    </row>
    <row r="145" spans="16:16">
      <c r="P145" s="161"/>
    </row>
    <row r="146" spans="16:16">
      <c r="P146" s="161"/>
    </row>
    <row r="147" spans="16:16">
      <c r="P147" s="161"/>
    </row>
    <row r="148" spans="16:16">
      <c r="P148" s="161"/>
    </row>
    <row r="149" spans="16:16">
      <c r="P149" s="161"/>
    </row>
    <row r="150" spans="16:16">
      <c r="P150" s="161"/>
    </row>
    <row r="151" spans="16:16">
      <c r="P151" s="161"/>
    </row>
    <row r="152" spans="16:16">
      <c r="P152" s="161"/>
    </row>
    <row r="153" spans="16:16">
      <c r="P153" s="161"/>
    </row>
    <row r="154" spans="16:16">
      <c r="P154" s="161"/>
    </row>
    <row r="155" spans="16:16">
      <c r="P155" s="161"/>
    </row>
    <row r="156" spans="16:16">
      <c r="P156" s="161"/>
    </row>
    <row r="157" spans="16:16">
      <c r="P157" s="161"/>
    </row>
    <row r="158" spans="16:16">
      <c r="P158" s="161"/>
    </row>
    <row r="159" spans="16:16">
      <c r="P159" s="161"/>
    </row>
    <row r="160" spans="16:16">
      <c r="P160" s="161"/>
    </row>
    <row r="161" spans="16:16">
      <c r="P161" s="161"/>
    </row>
    <row r="162" spans="16:16">
      <c r="P162" s="161"/>
    </row>
    <row r="163" spans="16:16">
      <c r="P163" s="161"/>
    </row>
    <row r="164" spans="16:16">
      <c r="P164" s="161"/>
    </row>
    <row r="165" spans="16:16">
      <c r="P165" s="161"/>
    </row>
    <row r="166" spans="16:16">
      <c r="P166" s="161"/>
    </row>
    <row r="167" spans="16:16">
      <c r="P167" s="161"/>
    </row>
    <row r="168" spans="16:16">
      <c r="P168" s="161"/>
    </row>
    <row r="169" spans="16:16">
      <c r="P169" s="161"/>
    </row>
    <row r="170" spans="16:16">
      <c r="P170" s="161"/>
    </row>
    <row r="171" spans="16:16">
      <c r="P171" s="161"/>
    </row>
    <row r="172" spans="16:16">
      <c r="P172" s="161"/>
    </row>
    <row r="173" spans="16:16">
      <c r="P173" s="161"/>
    </row>
    <row r="174" spans="16:16">
      <c r="P174" s="161"/>
    </row>
    <row r="175" spans="16:16">
      <c r="P175" s="161"/>
    </row>
    <row r="176" spans="16:16">
      <c r="P176" s="161"/>
    </row>
    <row r="177" spans="16:16">
      <c r="P177" s="161"/>
    </row>
    <row r="178" spans="16:16">
      <c r="P178" s="161"/>
    </row>
    <row r="179" spans="16:16">
      <c r="P179" s="161"/>
    </row>
    <row r="180" spans="16:16">
      <c r="P180" s="165"/>
    </row>
    <row r="181" spans="16:16">
      <c r="P181" s="165"/>
    </row>
    <row r="182" spans="16:16">
      <c r="P182" s="165"/>
    </row>
    <row r="183" spans="16:16">
      <c r="P183" s="165"/>
    </row>
    <row r="184" spans="16:16">
      <c r="P184" s="165"/>
    </row>
    <row r="185" spans="16:16">
      <c r="P185" s="165"/>
    </row>
    <row r="186" spans="16:16">
      <c r="P186" s="165"/>
    </row>
    <row r="187" spans="16:16">
      <c r="P187" s="165"/>
    </row>
    <row r="188" spans="16:16">
      <c r="P188" s="165"/>
    </row>
    <row r="189" spans="16:16">
      <c r="P189" s="165"/>
    </row>
    <row r="190" spans="16:16">
      <c r="P190" s="165"/>
    </row>
    <row r="191" spans="16:16">
      <c r="P191" s="165"/>
    </row>
    <row r="192" spans="16:16">
      <c r="P192" s="165"/>
    </row>
    <row r="193" spans="14:16">
      <c r="P193" s="165"/>
    </row>
    <row r="194" spans="14:16">
      <c r="P194" s="165"/>
    </row>
    <row r="195" spans="14:16">
      <c r="P195" s="165"/>
    </row>
    <row r="196" spans="14:16">
      <c r="P196" s="165"/>
    </row>
    <row r="197" spans="14:16">
      <c r="P197" s="165"/>
    </row>
    <row r="198" spans="14:16">
      <c r="P198" s="165"/>
    </row>
    <row r="199" spans="14:16">
      <c r="P199" s="165"/>
    </row>
    <row r="200" spans="14:16">
      <c r="P200" s="165"/>
    </row>
    <row r="201" spans="14:16">
      <c r="P201" s="165"/>
    </row>
    <row r="202" spans="14:16">
      <c r="P202" s="165"/>
    </row>
    <row r="203" spans="14:16">
      <c r="P203" s="165"/>
    </row>
    <row r="204" spans="14:16">
      <c r="P204" s="165"/>
    </row>
    <row r="205" spans="14:16">
      <c r="P205" s="165"/>
    </row>
    <row r="206" spans="14:16">
      <c r="P206" s="165"/>
    </row>
    <row r="207" spans="14:16">
      <c r="N207" s="166"/>
      <c r="P207" s="165"/>
    </row>
    <row r="208" spans="14:16">
      <c r="P208" s="165"/>
    </row>
    <row r="209" spans="16:16">
      <c r="P209" s="165"/>
    </row>
    <row r="210" spans="16:16">
      <c r="P210" s="165"/>
    </row>
    <row r="211" spans="16:16">
      <c r="P211" s="165"/>
    </row>
    <row r="212" spans="16:16">
      <c r="P212" s="165"/>
    </row>
    <row r="213" spans="16:16">
      <c r="P213" s="165"/>
    </row>
    <row r="214" spans="16:16">
      <c r="P214" s="165"/>
    </row>
    <row r="215" spans="16:16">
      <c r="P215" s="165"/>
    </row>
    <row r="216" spans="16:16">
      <c r="P216" s="165"/>
    </row>
    <row r="217" spans="16:16">
      <c r="P217" s="165"/>
    </row>
    <row r="218" spans="16:16">
      <c r="P218" s="165"/>
    </row>
    <row r="219" spans="16:16">
      <c r="P219" s="165"/>
    </row>
    <row r="220" spans="16:16">
      <c r="P220" s="165"/>
    </row>
    <row r="221" spans="16:16">
      <c r="P221" s="165"/>
    </row>
    <row r="222" spans="16:16">
      <c r="P222" s="165"/>
    </row>
    <row r="223" spans="16:16">
      <c r="P223" s="165"/>
    </row>
    <row r="224" spans="16:16">
      <c r="P224" s="165"/>
    </row>
    <row r="225" spans="16:16">
      <c r="P225" s="165"/>
    </row>
    <row r="226" spans="16:16">
      <c r="P226" s="165"/>
    </row>
    <row r="227" spans="16:16">
      <c r="P227" s="165"/>
    </row>
    <row r="228" spans="16:16">
      <c r="P228" s="165"/>
    </row>
    <row r="229" spans="16:16">
      <c r="P229" s="165"/>
    </row>
    <row r="230" spans="16:16">
      <c r="P230" s="165"/>
    </row>
    <row r="231" spans="16:16">
      <c r="P231" s="165"/>
    </row>
    <row r="232" spans="16:16">
      <c r="P232" s="165"/>
    </row>
    <row r="233" spans="16:16">
      <c r="P233" s="165"/>
    </row>
    <row r="234" spans="16:16">
      <c r="P234" s="165"/>
    </row>
    <row r="235" spans="16:16">
      <c r="P235" s="165"/>
    </row>
    <row r="236" spans="16:16">
      <c r="P236" s="165"/>
    </row>
  </sheetData>
  <mergeCells count="56">
    <mergeCell ref="A6:A8"/>
    <mergeCell ref="BD6:BD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AK7:AK8"/>
    <mergeCell ref="AL7:AL8"/>
    <mergeCell ref="AM7:AM8"/>
    <mergeCell ref="AN7:AN8"/>
    <mergeCell ref="AO7:AO8"/>
    <mergeCell ref="AP7:AP8"/>
    <mergeCell ref="AQ7:AQ8"/>
    <mergeCell ref="AR7:AR8"/>
    <mergeCell ref="AS7:AS8"/>
    <mergeCell ref="AZ7:AZ8"/>
    <mergeCell ref="BA7:BA8"/>
    <mergeCell ref="BB7:BB8"/>
    <mergeCell ref="BC7:BC8"/>
    <mergeCell ref="AT7:AT8"/>
    <mergeCell ref="AU7:AU8"/>
    <mergeCell ref="AV7:AV8"/>
    <mergeCell ref="AW7:AW8"/>
    <mergeCell ref="AX7:AX8"/>
    <mergeCell ref="AY7:AY8"/>
  </mergeCells>
  <pageMargins left="0.45" right="0" top="0.26" bottom="0.25" header="0.17" footer="0.3"/>
  <pageSetup scale="64" orientation="landscape" r:id="rId1"/>
  <headerFooter alignWithMargins="0"/>
</worksheet>
</file>

<file path=xl/worksheets/sheet1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J236"/>
  <sheetViews>
    <sheetView zoomScaleNormal="100" workbookViewId="0">
      <pane xSplit="2" ySplit="8" topLeftCell="AR42" activePane="bottomRight" state="frozen"/>
      <selection pane="topRight" activeCell="C1" sqref="C1"/>
      <selection pane="bottomLeft" activeCell="A9" sqref="A9"/>
      <selection pane="bottomRight" activeCell="BD44" sqref="BD44"/>
    </sheetView>
  </sheetViews>
  <sheetFormatPr defaultRowHeight="15"/>
  <cols>
    <col min="1" max="1" width="9.140625" style="160"/>
    <col min="2" max="2" width="27.5703125" style="160" customWidth="1"/>
    <col min="3" max="3" width="11.42578125" style="160" customWidth="1"/>
    <col min="4" max="4" width="11.28515625" style="160" customWidth="1"/>
    <col min="5" max="5" width="12.42578125" style="160" customWidth="1"/>
    <col min="6" max="6" width="11.42578125" style="160" customWidth="1"/>
    <col min="7" max="7" width="11.28515625" style="160" customWidth="1"/>
    <col min="8" max="8" width="12.140625" style="160" customWidth="1"/>
    <col min="9" max="9" width="11.5703125" style="151" customWidth="1"/>
    <col min="10" max="10" width="11.42578125" style="160" customWidth="1"/>
    <col min="11" max="11" width="10.42578125" style="160" customWidth="1"/>
    <col min="12" max="12" width="10.42578125" style="151" customWidth="1"/>
    <col min="13" max="13" width="11.140625" style="160" customWidth="1"/>
    <col min="14" max="14" width="10.85546875" style="160" customWidth="1"/>
    <col min="15" max="15" width="11.28515625" style="160" customWidth="1"/>
    <col min="16" max="16" width="12.28515625" style="151" customWidth="1"/>
    <col min="17" max="17" width="10.5703125" style="160" customWidth="1"/>
    <col min="18" max="18" width="10.28515625" style="160" customWidth="1"/>
    <col min="19" max="19" width="11.85546875" style="160" bestFit="1" customWidth="1"/>
    <col min="20" max="20" width="10.42578125" style="160" customWidth="1"/>
    <col min="21" max="22" width="10.5703125" style="160" customWidth="1"/>
    <col min="23" max="23" width="11" style="160" customWidth="1"/>
    <col min="24" max="24" width="10.85546875" style="160" customWidth="1"/>
    <col min="25" max="25" width="10.5703125" style="160" customWidth="1"/>
    <col min="26" max="26" width="12.140625" style="151" customWidth="1"/>
    <col min="27" max="27" width="11.42578125" style="160" bestFit="1" customWidth="1"/>
    <col min="28" max="28" width="10.28515625" style="160" customWidth="1"/>
    <col min="29" max="29" width="11.140625" style="160" customWidth="1"/>
    <col min="30" max="30" width="12.7109375" style="160" bestFit="1" customWidth="1"/>
    <col min="31" max="31" width="10.28515625" style="160" customWidth="1"/>
    <col min="32" max="32" width="11" style="160" customWidth="1"/>
    <col min="33" max="34" width="10.7109375" style="160" customWidth="1"/>
    <col min="35" max="35" width="11.42578125" style="160" bestFit="1" customWidth="1"/>
    <col min="36" max="55" width="10.7109375" style="160" customWidth="1"/>
    <col min="56" max="56" width="15.28515625" style="160" bestFit="1" customWidth="1"/>
    <col min="57" max="16384" width="9.140625" style="160"/>
  </cols>
  <sheetData>
    <row r="1" spans="1:218" s="137" customFormat="1" ht="14.25">
      <c r="B1" s="69" t="s">
        <v>0</v>
      </c>
      <c r="C1" s="69"/>
      <c r="D1" s="69"/>
      <c r="E1" s="69"/>
      <c r="F1" s="69"/>
      <c r="G1" s="69"/>
      <c r="H1" s="69"/>
      <c r="I1" s="138"/>
      <c r="J1" s="70"/>
      <c r="K1" s="70"/>
      <c r="L1" s="139"/>
      <c r="M1" s="70"/>
      <c r="N1" s="70"/>
      <c r="O1" s="70"/>
      <c r="P1" s="140"/>
      <c r="Q1" s="70"/>
      <c r="R1" s="70"/>
      <c r="S1" s="70"/>
      <c r="T1" s="70"/>
      <c r="U1" s="70"/>
      <c r="V1" s="70"/>
      <c r="W1" s="70"/>
      <c r="X1" s="70"/>
      <c r="Y1" s="70"/>
      <c r="Z1" s="139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</row>
    <row r="2" spans="1:218" s="137" customFormat="1" ht="14.25">
      <c r="B2" s="69" t="s">
        <v>1</v>
      </c>
      <c r="C2" s="69"/>
      <c r="D2" s="69"/>
      <c r="E2" s="69"/>
      <c r="F2" s="69"/>
      <c r="G2" s="69"/>
      <c r="H2" s="69"/>
      <c r="I2" s="138"/>
      <c r="J2" s="70"/>
      <c r="K2" s="70"/>
      <c r="L2" s="139"/>
      <c r="M2" s="70"/>
      <c r="N2" s="70"/>
      <c r="O2" s="70"/>
      <c r="P2" s="140"/>
      <c r="Q2" s="70"/>
      <c r="R2" s="70"/>
      <c r="S2" s="70"/>
      <c r="T2" s="70"/>
      <c r="U2" s="70"/>
      <c r="V2" s="70"/>
      <c r="W2" s="70"/>
      <c r="X2" s="70"/>
      <c r="Y2" s="70"/>
      <c r="Z2" s="139"/>
      <c r="AA2" s="70"/>
      <c r="AB2" s="70"/>
      <c r="AC2" s="274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</row>
    <row r="3" spans="1:218" s="137" customFormat="1" ht="14.25">
      <c r="B3" s="72" t="s">
        <v>134</v>
      </c>
      <c r="C3" s="72"/>
      <c r="D3" s="73"/>
      <c r="E3" s="73"/>
      <c r="F3" s="72"/>
      <c r="G3" s="72"/>
      <c r="H3" s="73"/>
      <c r="I3" s="141"/>
      <c r="J3" s="74"/>
      <c r="K3" s="70"/>
      <c r="L3" s="139"/>
      <c r="M3" s="74"/>
      <c r="N3" s="70"/>
      <c r="O3" s="70"/>
      <c r="P3" s="140"/>
      <c r="Q3" s="70"/>
      <c r="R3" s="70"/>
      <c r="S3" s="70"/>
      <c r="T3" s="70"/>
      <c r="U3" s="70"/>
      <c r="V3" s="70"/>
      <c r="W3" s="70"/>
      <c r="X3" s="70"/>
      <c r="Y3" s="70"/>
      <c r="Z3" s="139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</row>
    <row r="4" spans="1:218" s="137" customFormat="1" ht="25.5" customHeight="1">
      <c r="B4" s="75" t="s">
        <v>240</v>
      </c>
      <c r="C4" s="75"/>
      <c r="D4" s="76"/>
      <c r="E4" s="75"/>
      <c r="F4" s="76"/>
      <c r="G4" s="76"/>
      <c r="H4" s="76"/>
      <c r="I4" s="142"/>
      <c r="J4" s="70"/>
      <c r="K4" s="70"/>
      <c r="L4" s="139"/>
      <c r="M4" s="70"/>
      <c r="N4" s="70"/>
      <c r="O4" s="70"/>
      <c r="P4" s="143"/>
      <c r="Q4" s="70"/>
      <c r="R4" s="74"/>
      <c r="S4" s="70"/>
      <c r="T4" s="74"/>
      <c r="U4" s="70"/>
      <c r="V4" s="70"/>
      <c r="W4" s="70"/>
      <c r="X4" s="70"/>
      <c r="Y4" s="70"/>
      <c r="Z4" s="139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</row>
    <row r="5" spans="1:218" s="137" customFormat="1" ht="14.25">
      <c r="B5" s="77" t="s">
        <v>720</v>
      </c>
      <c r="C5" s="78"/>
      <c r="D5" s="78"/>
      <c r="E5" s="78"/>
      <c r="F5" s="78"/>
      <c r="G5" s="78"/>
      <c r="H5" s="78"/>
      <c r="I5" s="144"/>
      <c r="J5" s="79"/>
      <c r="K5" s="79"/>
      <c r="L5" s="145"/>
      <c r="M5" s="79"/>
      <c r="N5" s="79"/>
      <c r="O5" s="79"/>
      <c r="P5" s="146"/>
      <c r="Q5" s="79"/>
      <c r="R5" s="79"/>
      <c r="S5" s="79"/>
      <c r="T5" s="79"/>
      <c r="U5" s="79"/>
      <c r="V5" s="79"/>
      <c r="W5" s="79"/>
      <c r="X5" s="79"/>
      <c r="Y5" s="79"/>
      <c r="Z5" s="145"/>
      <c r="AA5" s="79"/>
      <c r="AB5" s="79"/>
      <c r="AC5" s="80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</row>
    <row r="6" spans="1:218" s="137" customFormat="1" ht="14.25">
      <c r="A6" s="742" t="s">
        <v>241</v>
      </c>
      <c r="B6" s="448"/>
      <c r="C6" s="448">
        <v>1</v>
      </c>
      <c r="D6" s="448">
        <v>2</v>
      </c>
      <c r="E6" s="448">
        <v>3</v>
      </c>
      <c r="F6" s="448">
        <v>4</v>
      </c>
      <c r="G6" s="448">
        <v>5</v>
      </c>
      <c r="H6" s="448">
        <v>6</v>
      </c>
      <c r="I6" s="448">
        <v>7</v>
      </c>
      <c r="J6" s="448">
        <v>8</v>
      </c>
      <c r="K6" s="448">
        <v>9</v>
      </c>
      <c r="L6" s="448">
        <v>10</v>
      </c>
      <c r="M6" s="448">
        <v>11</v>
      </c>
      <c r="N6" s="448">
        <v>12</v>
      </c>
      <c r="O6" s="448">
        <v>13</v>
      </c>
      <c r="P6" s="448">
        <v>14</v>
      </c>
      <c r="Q6" s="448">
        <v>15</v>
      </c>
      <c r="R6" s="448">
        <v>16</v>
      </c>
      <c r="S6" s="448">
        <v>17</v>
      </c>
      <c r="T6" s="448">
        <v>18</v>
      </c>
      <c r="U6" s="448">
        <v>19</v>
      </c>
      <c r="V6" s="448">
        <v>20</v>
      </c>
      <c r="W6" s="448">
        <v>21</v>
      </c>
      <c r="X6" s="448">
        <v>22</v>
      </c>
      <c r="Y6" s="448">
        <v>23</v>
      </c>
      <c r="Z6" s="448">
        <v>24</v>
      </c>
      <c r="AA6" s="448">
        <v>25</v>
      </c>
      <c r="AB6" s="448">
        <v>26</v>
      </c>
      <c r="AC6" s="448">
        <v>27</v>
      </c>
      <c r="AD6" s="448">
        <v>28</v>
      </c>
      <c r="AE6" s="448">
        <v>29</v>
      </c>
      <c r="AF6" s="448">
        <v>30</v>
      </c>
      <c r="AG6" s="448">
        <v>31</v>
      </c>
      <c r="AH6" s="448">
        <v>32</v>
      </c>
      <c r="AI6" s="448">
        <v>33</v>
      </c>
      <c r="AJ6" s="448">
        <v>34</v>
      </c>
      <c r="AK6" s="448">
        <v>35</v>
      </c>
      <c r="AL6" s="448">
        <v>36</v>
      </c>
      <c r="AM6" s="448">
        <v>37</v>
      </c>
      <c r="AN6" s="448">
        <v>38</v>
      </c>
      <c r="AO6" s="448">
        <v>39</v>
      </c>
      <c r="AP6" s="448">
        <v>40</v>
      </c>
      <c r="AQ6" s="448">
        <v>41</v>
      </c>
      <c r="AR6" s="448">
        <v>42</v>
      </c>
      <c r="AS6" s="448">
        <v>43</v>
      </c>
      <c r="AT6" s="448">
        <v>44</v>
      </c>
      <c r="AU6" s="448">
        <v>45</v>
      </c>
      <c r="AV6" s="448">
        <v>46</v>
      </c>
      <c r="AW6" s="448">
        <v>47</v>
      </c>
      <c r="AX6" s="448">
        <v>48</v>
      </c>
      <c r="AY6" s="448">
        <v>49</v>
      </c>
      <c r="AZ6" s="448">
        <v>50</v>
      </c>
      <c r="BA6" s="448">
        <v>51</v>
      </c>
      <c r="BB6" s="448">
        <v>52</v>
      </c>
      <c r="BC6" s="448">
        <v>53</v>
      </c>
      <c r="BD6" s="740" t="s">
        <v>6</v>
      </c>
    </row>
    <row r="7" spans="1:218" s="137" customFormat="1" ht="27" customHeight="1">
      <c r="A7" s="743"/>
      <c r="B7" s="747" t="s">
        <v>136</v>
      </c>
      <c r="C7" s="724" t="str">
        <f>+'2074 Asar'!C5</f>
        <v>1. Nirdhan</v>
      </c>
      <c r="D7" s="724" t="str">
        <f>+'2074 Asar'!D5</f>
        <v>2. RMDC</v>
      </c>
      <c r="E7" s="724" t="str">
        <f>+'2074 Asar'!E5</f>
        <v xml:space="preserve">3. Deprosc </v>
      </c>
      <c r="F7" s="724" t="str">
        <f>+'2074 Asar'!F5</f>
        <v xml:space="preserve">4. Chhimek </v>
      </c>
      <c r="G7" s="724" t="str">
        <f>+'2074 Asar'!G5</f>
        <v>5. Swabalamban</v>
      </c>
      <c r="H7" s="724" t="str">
        <f>+'2074 Asar'!H5</f>
        <v xml:space="preserve">6 Sana Kisan </v>
      </c>
      <c r="I7" s="724" t="str">
        <f>+'2074 Asar'!I5</f>
        <v xml:space="preserve">7. Nerude </v>
      </c>
      <c r="J7" s="724" t="str">
        <f>+'2074 Asar'!J5</f>
        <v xml:space="preserve">8. Naya Nepal </v>
      </c>
      <c r="K7" s="724" t="str">
        <f>+'2074 Asar'!K5</f>
        <v>9. Mithila</v>
      </c>
      <c r="L7" s="724" t="str">
        <f>+'2074 Asar'!L5</f>
        <v>10. Summit</v>
      </c>
      <c r="M7" s="724" t="str">
        <f>+'2074 Asar'!M5</f>
        <v>11. Swarojgar</v>
      </c>
      <c r="N7" s="724" t="str">
        <f>+'2074 Asar'!N5</f>
        <v>12. First</v>
      </c>
      <c r="O7" s="724" t="str">
        <f>+'2074 Asar'!O5</f>
        <v>13. Nagbeli</v>
      </c>
      <c r="P7" s="724" t="str">
        <f>+'2074 Asar'!P5</f>
        <v>14. Kalika</v>
      </c>
      <c r="Q7" s="724" t="str">
        <f>+'2074 Asar'!Q5</f>
        <v xml:space="preserve">15. Mirmire      </v>
      </c>
      <c r="R7" s="724" t="str">
        <f>+'2074 Asar'!R5</f>
        <v xml:space="preserve">16. Jana Utthan </v>
      </c>
      <c r="S7" s="724" t="str">
        <f>+'2074 Asar'!S5</f>
        <v>17. Womi</v>
      </c>
      <c r="T7" s="724" t="str">
        <f>+'2074 Asar'!T5</f>
        <v xml:space="preserve">18. Laxmi </v>
      </c>
      <c r="U7" s="724" t="str">
        <f>+'2074 Asar'!U5</f>
        <v>19. ILFCOM</v>
      </c>
      <c r="V7" s="724" t="str">
        <f>+'2074 Asar'!V5</f>
        <v>20. Mahila Sahayatra</v>
      </c>
      <c r="W7" s="724" t="str">
        <f>+'2074 Asar'!W5</f>
        <v xml:space="preserve">21. Kishan </v>
      </c>
      <c r="X7" s="724" t="str">
        <f>+'2074 Asar'!X5</f>
        <v xml:space="preserve">22. Vijaya </v>
      </c>
      <c r="Y7" s="724" t="str">
        <f>+'2074 Asar'!Y5</f>
        <v>23. NMB MF</v>
      </c>
      <c r="Z7" s="724" t="str">
        <f>+'2074 Asar'!Z5</f>
        <v xml:space="preserve">24. Forward </v>
      </c>
      <c r="AA7" s="724" t="str">
        <f>+'2074 Asar'!AA5</f>
        <v>25. Reliable MF</v>
      </c>
      <c r="AB7" s="724" t="str">
        <f>+'2074 Asar'!AB5</f>
        <v xml:space="preserve">26. Mahuli Community </v>
      </c>
      <c r="AC7" s="724" t="str">
        <f>+'2074 Asar'!AC5</f>
        <v>27. Suryodaya</v>
      </c>
      <c r="AD7" s="724" t="str">
        <f>+'2074 Asar'!AD5</f>
        <v>28. Mero</v>
      </c>
      <c r="AE7" s="724" t="str">
        <f>+'2074 Asar'!AE5</f>
        <v>29. Samata</v>
      </c>
      <c r="AF7" s="724" t="str">
        <f>+'2074 Asar'!AF5</f>
        <v>30. RSDC</v>
      </c>
      <c r="AG7" s="724" t="str">
        <f>+'2074 Asar'!AG5</f>
        <v>31. Samudayik</v>
      </c>
      <c r="AH7" s="724" t="str">
        <f>+'2074 Asar'!AH5</f>
        <v>32. National</v>
      </c>
      <c r="AI7" s="724" t="str">
        <f>+'2074 Asar'!AI5</f>
        <v>33.Nepal Grameen Bikas Bank</v>
      </c>
      <c r="AJ7" s="724" t="str">
        <f>+'2074 Asar'!AJ5</f>
        <v>34. Nepal Sewa MF</v>
      </c>
      <c r="AK7" s="724" t="str">
        <f>+'2074 Asar'!AK5</f>
        <v>35. Unnati MF</v>
      </c>
      <c r="AL7" s="724" t="str">
        <f>+'2074 Asar'!AL5</f>
        <v>36. Swedeshi MF</v>
      </c>
      <c r="AM7" s="724" t="str">
        <f>+'2074 Asar'!AM5</f>
        <v xml:space="preserve">37. Nadep </v>
      </c>
      <c r="AN7" s="724" t="str">
        <f>+'2074 Asar'!AN5</f>
        <v>38. Support MF</v>
      </c>
      <c r="AO7" s="724" t="str">
        <f>+'2074 Asar'!AO5</f>
        <v>39. Aarambha MF</v>
      </c>
      <c r="AP7" s="724" t="str">
        <f>+'2074 Asar'!AP5</f>
        <v xml:space="preserve">40. Janasewi </v>
      </c>
      <c r="AQ7" s="724" t="str">
        <f>+'2074 Asar'!AQ5</f>
        <v xml:space="preserve">41.Choutari </v>
      </c>
      <c r="AR7" s="724" t="str">
        <f>+'2074 Asar'!AR5</f>
        <v>42.Ghodi Ghoda</v>
      </c>
      <c r="AS7" s="724" t="str">
        <f>+'2074 Asar'!AS5</f>
        <v xml:space="preserve">43. Asha </v>
      </c>
      <c r="AT7" s="724" t="str">
        <f>+'2074 Asar'!AT5</f>
        <v>44. Nepal Agro</v>
      </c>
      <c r="AU7" s="724" t="str">
        <f>+'2074 Asar'!AU5</f>
        <v>45. Rama Roshan</v>
      </c>
      <c r="AV7" s="724" t="str">
        <f>+'2074 Asar'!AV5</f>
        <v>46. Creative</v>
      </c>
      <c r="AW7" s="724" t="str">
        <f>+'2074 Asar'!AW5</f>
        <v xml:space="preserve">47. Gurash </v>
      </c>
      <c r="AX7" s="724" t="str">
        <f>+'2074 Asar'!AX5</f>
        <v>48. Ganapati MF</v>
      </c>
      <c r="AY7" s="724" t="str">
        <f>+'2074 Asar'!AY5</f>
        <v>49. Infinity MF</v>
      </c>
      <c r="AZ7" s="724" t="str">
        <f>+'2074 Asar'!AZ5</f>
        <v>50. Adhikhola Laghubitta</v>
      </c>
      <c r="BA7" s="724" t="s">
        <v>732</v>
      </c>
      <c r="BB7" s="724" t="s">
        <v>733</v>
      </c>
      <c r="BC7" s="724" t="s">
        <v>734</v>
      </c>
      <c r="BD7" s="745"/>
    </row>
    <row r="8" spans="1:218" s="137" customFormat="1" ht="78.75" customHeight="1">
      <c r="A8" s="744"/>
      <c r="B8" s="748"/>
      <c r="C8" s="724"/>
      <c r="D8" s="724"/>
      <c r="E8" s="724"/>
      <c r="F8" s="724"/>
      <c r="G8" s="724"/>
      <c r="H8" s="724"/>
      <c r="I8" s="724"/>
      <c r="J8" s="724"/>
      <c r="K8" s="724"/>
      <c r="L8" s="724"/>
      <c r="M8" s="724"/>
      <c r="N8" s="724"/>
      <c r="O8" s="724"/>
      <c r="P8" s="724"/>
      <c r="Q8" s="724"/>
      <c r="R8" s="724"/>
      <c r="S8" s="724"/>
      <c r="T8" s="724"/>
      <c r="U8" s="724"/>
      <c r="V8" s="724"/>
      <c r="W8" s="724"/>
      <c r="X8" s="724"/>
      <c r="Y8" s="724"/>
      <c r="Z8" s="724"/>
      <c r="AA8" s="724"/>
      <c r="AB8" s="724"/>
      <c r="AC8" s="724"/>
      <c r="AD8" s="724"/>
      <c r="AE8" s="724"/>
      <c r="AF8" s="724"/>
      <c r="AG8" s="724"/>
      <c r="AH8" s="724"/>
      <c r="AI8" s="724"/>
      <c r="AJ8" s="724"/>
      <c r="AK8" s="724"/>
      <c r="AL8" s="724"/>
      <c r="AM8" s="724"/>
      <c r="AN8" s="724"/>
      <c r="AO8" s="724"/>
      <c r="AP8" s="724"/>
      <c r="AQ8" s="724"/>
      <c r="AR8" s="724"/>
      <c r="AS8" s="724"/>
      <c r="AT8" s="724"/>
      <c r="AU8" s="724"/>
      <c r="AV8" s="724"/>
      <c r="AW8" s="724"/>
      <c r="AX8" s="724"/>
      <c r="AY8" s="724"/>
      <c r="AZ8" s="724"/>
      <c r="BA8" s="724"/>
      <c r="BB8" s="724"/>
      <c r="BC8" s="724"/>
      <c r="BD8" s="746"/>
    </row>
    <row r="9" spans="1:218" s="151" customFormat="1" ht="21" customHeight="1">
      <c r="A9" s="478">
        <v>1</v>
      </c>
      <c r="B9" s="479" t="s">
        <v>243</v>
      </c>
      <c r="C9" s="463">
        <v>75</v>
      </c>
      <c r="D9" s="464">
        <v>75</v>
      </c>
      <c r="E9" s="464">
        <v>75</v>
      </c>
      <c r="F9" s="464">
        <v>75</v>
      </c>
      <c r="G9" s="465">
        <v>75</v>
      </c>
      <c r="H9" s="465">
        <v>75</v>
      </c>
      <c r="I9" s="466">
        <v>26</v>
      </c>
      <c r="J9" s="465">
        <v>10</v>
      </c>
      <c r="K9" s="465">
        <v>10</v>
      </c>
      <c r="L9" s="465">
        <v>10</v>
      </c>
      <c r="M9" s="465">
        <v>10</v>
      </c>
      <c r="N9" s="465">
        <v>75</v>
      </c>
      <c r="O9" s="464">
        <v>3</v>
      </c>
      <c r="P9" s="465">
        <v>10</v>
      </c>
      <c r="Q9" s="465">
        <v>15</v>
      </c>
      <c r="R9" s="465">
        <v>15</v>
      </c>
      <c r="S9" s="465">
        <v>32</v>
      </c>
      <c r="T9" s="465">
        <v>75</v>
      </c>
      <c r="U9" s="465">
        <v>75</v>
      </c>
      <c r="V9" s="465">
        <v>75</v>
      </c>
      <c r="W9" s="465">
        <v>15</v>
      </c>
      <c r="X9" s="465">
        <v>75</v>
      </c>
      <c r="Y9" s="465">
        <v>75</v>
      </c>
      <c r="Z9" s="465">
        <v>75</v>
      </c>
      <c r="AA9" s="465">
        <v>15</v>
      </c>
      <c r="AB9" s="465">
        <v>10</v>
      </c>
      <c r="AC9" s="465">
        <v>10</v>
      </c>
      <c r="AD9" s="465">
        <v>75</v>
      </c>
      <c r="AE9" s="465">
        <v>5</v>
      </c>
      <c r="AF9" s="465">
        <v>75</v>
      </c>
      <c r="AG9" s="465">
        <v>10</v>
      </c>
      <c r="AH9" s="465">
        <v>75</v>
      </c>
      <c r="AI9" s="465">
        <v>75</v>
      </c>
      <c r="AJ9" s="465">
        <v>3</v>
      </c>
      <c r="AK9" s="465">
        <v>10</v>
      </c>
      <c r="AL9" s="465">
        <v>75</v>
      </c>
      <c r="AM9" s="465">
        <v>75</v>
      </c>
      <c r="AN9" s="465">
        <v>10</v>
      </c>
      <c r="AO9" s="465">
        <v>15</v>
      </c>
      <c r="AP9" s="465">
        <v>10</v>
      </c>
      <c r="AQ9" s="465">
        <v>10</v>
      </c>
      <c r="AR9" s="465">
        <v>10</v>
      </c>
      <c r="AS9" s="465">
        <v>75</v>
      </c>
      <c r="AT9" s="465">
        <v>10</v>
      </c>
      <c r="AU9" s="465">
        <v>10</v>
      </c>
      <c r="AV9" s="465">
        <v>3</v>
      </c>
      <c r="AW9" s="465">
        <v>10</v>
      </c>
      <c r="AX9" s="602">
        <v>10</v>
      </c>
      <c r="AY9" s="465">
        <v>75</v>
      </c>
      <c r="AZ9" s="465">
        <v>10</v>
      </c>
      <c r="BA9" s="465">
        <v>10</v>
      </c>
      <c r="BB9" s="465"/>
      <c r="BC9" s="465">
        <v>75</v>
      </c>
      <c r="BD9" s="467">
        <v>0</v>
      </c>
    </row>
    <row r="10" spans="1:218" s="151" customFormat="1" ht="15" customHeight="1">
      <c r="A10" s="480">
        <v>2</v>
      </c>
      <c r="B10" s="481" t="s">
        <v>244</v>
      </c>
      <c r="C10" s="463">
        <v>75</v>
      </c>
      <c r="D10" s="464">
        <v>75</v>
      </c>
      <c r="E10" s="464">
        <v>55</v>
      </c>
      <c r="F10" s="464">
        <v>62</v>
      </c>
      <c r="G10" s="465">
        <v>54</v>
      </c>
      <c r="H10" s="465">
        <v>67</v>
      </c>
      <c r="I10" s="466">
        <v>26</v>
      </c>
      <c r="J10" s="465">
        <v>6</v>
      </c>
      <c r="K10" s="465">
        <v>10</v>
      </c>
      <c r="L10" s="465">
        <v>10</v>
      </c>
      <c r="M10" s="465">
        <v>10</v>
      </c>
      <c r="N10" s="465">
        <v>45</v>
      </c>
      <c r="O10" s="464">
        <v>3</v>
      </c>
      <c r="P10" s="465">
        <v>10</v>
      </c>
      <c r="Q10" s="465">
        <v>15</v>
      </c>
      <c r="R10" s="465">
        <v>11</v>
      </c>
      <c r="S10" s="465">
        <v>17</v>
      </c>
      <c r="T10" s="465">
        <v>37</v>
      </c>
      <c r="U10" s="465">
        <v>15</v>
      </c>
      <c r="V10" s="465">
        <v>13</v>
      </c>
      <c r="W10" s="465">
        <v>15</v>
      </c>
      <c r="X10" s="465">
        <v>23</v>
      </c>
      <c r="Y10" s="465">
        <v>32</v>
      </c>
      <c r="Z10" s="465">
        <v>34</v>
      </c>
      <c r="AA10" s="465">
        <v>15</v>
      </c>
      <c r="AB10" s="465">
        <v>10</v>
      </c>
      <c r="AC10" s="465">
        <v>10</v>
      </c>
      <c r="AD10" s="465">
        <v>48</v>
      </c>
      <c r="AE10" s="465">
        <v>5</v>
      </c>
      <c r="AF10" s="465">
        <v>26</v>
      </c>
      <c r="AG10" s="465">
        <v>10</v>
      </c>
      <c r="AH10" s="465">
        <v>29</v>
      </c>
      <c r="AI10" s="465">
        <v>53</v>
      </c>
      <c r="AJ10" s="465">
        <v>3</v>
      </c>
      <c r="AK10" s="465">
        <v>8</v>
      </c>
      <c r="AL10" s="465">
        <v>42</v>
      </c>
      <c r="AM10" s="465">
        <v>19</v>
      </c>
      <c r="AN10" s="465">
        <v>7</v>
      </c>
      <c r="AO10" s="465">
        <v>11</v>
      </c>
      <c r="AP10" s="465">
        <v>10</v>
      </c>
      <c r="AQ10" s="465">
        <v>10</v>
      </c>
      <c r="AR10" s="465">
        <v>1</v>
      </c>
      <c r="AS10" s="465">
        <v>21</v>
      </c>
      <c r="AT10" s="465">
        <v>10</v>
      </c>
      <c r="AU10" s="465">
        <v>2</v>
      </c>
      <c r="AV10" s="465">
        <v>3</v>
      </c>
      <c r="AW10" s="465">
        <v>10</v>
      </c>
      <c r="AX10" s="465">
        <v>14</v>
      </c>
      <c r="AY10" s="465">
        <v>7</v>
      </c>
      <c r="AZ10" s="465">
        <v>7</v>
      </c>
      <c r="BA10" s="465">
        <v>3</v>
      </c>
      <c r="BB10" s="465"/>
      <c r="BC10" s="465">
        <v>1</v>
      </c>
      <c r="BD10" s="467">
        <v>0</v>
      </c>
    </row>
    <row r="11" spans="1:218" s="151" customFormat="1" ht="15" customHeight="1">
      <c r="A11" s="480">
        <v>3</v>
      </c>
      <c r="B11" s="481" t="s">
        <v>245</v>
      </c>
      <c r="C11" s="463">
        <v>1820</v>
      </c>
      <c r="D11" s="464">
        <v>0</v>
      </c>
      <c r="E11" s="464">
        <v>972</v>
      </c>
      <c r="F11" s="464">
        <v>1615</v>
      </c>
      <c r="G11" s="465">
        <v>828</v>
      </c>
      <c r="H11" s="465">
        <v>222</v>
      </c>
      <c r="I11" s="466">
        <v>424</v>
      </c>
      <c r="J11" s="465">
        <v>0</v>
      </c>
      <c r="K11" s="465">
        <v>142</v>
      </c>
      <c r="L11" s="465">
        <v>87</v>
      </c>
      <c r="M11" s="465">
        <v>188</v>
      </c>
      <c r="N11" s="465">
        <v>0</v>
      </c>
      <c r="O11" s="464">
        <v>135</v>
      </c>
      <c r="P11" s="465">
        <v>196</v>
      </c>
      <c r="Q11" s="465">
        <v>271</v>
      </c>
      <c r="R11" s="465">
        <v>65</v>
      </c>
      <c r="S11" s="465">
        <v>89</v>
      </c>
      <c r="T11" s="465">
        <v>525</v>
      </c>
      <c r="U11" s="465">
        <v>109</v>
      </c>
      <c r="V11" s="465">
        <v>163</v>
      </c>
      <c r="W11" s="465">
        <v>264</v>
      </c>
      <c r="X11" s="465">
        <v>254</v>
      </c>
      <c r="Y11" s="465">
        <v>460</v>
      </c>
      <c r="Z11" s="465">
        <v>969</v>
      </c>
      <c r="AA11" s="465">
        <v>198</v>
      </c>
      <c r="AB11" s="465">
        <v>368</v>
      </c>
      <c r="AC11" s="465">
        <v>205</v>
      </c>
      <c r="AD11" s="465">
        <v>700</v>
      </c>
      <c r="AE11" s="465">
        <v>111</v>
      </c>
      <c r="AF11" s="465">
        <v>0</v>
      </c>
      <c r="AG11" s="465">
        <v>259</v>
      </c>
      <c r="AH11" s="465">
        <v>479</v>
      </c>
      <c r="AI11" s="465">
        <v>349</v>
      </c>
      <c r="AJ11" s="465">
        <v>44</v>
      </c>
      <c r="AK11" s="465">
        <v>194</v>
      </c>
      <c r="AL11" s="465">
        <v>409</v>
      </c>
      <c r="AM11" s="465">
        <v>280</v>
      </c>
      <c r="AN11" s="465">
        <v>49</v>
      </c>
      <c r="AO11" s="465">
        <v>122</v>
      </c>
      <c r="AP11" s="465">
        <v>88</v>
      </c>
      <c r="AQ11" s="465">
        <v>104</v>
      </c>
      <c r="AR11" s="465">
        <v>4</v>
      </c>
      <c r="AS11" s="465">
        <v>96</v>
      </c>
      <c r="AT11" s="465">
        <v>116</v>
      </c>
      <c r="AU11" s="465">
        <v>27</v>
      </c>
      <c r="AV11" s="465">
        <v>23</v>
      </c>
      <c r="AW11" s="465">
        <v>34</v>
      </c>
      <c r="AX11" s="465">
        <v>50</v>
      </c>
      <c r="AY11" s="465">
        <v>52</v>
      </c>
      <c r="AZ11" s="465">
        <v>22</v>
      </c>
      <c r="BA11" s="465">
        <v>36</v>
      </c>
      <c r="BB11" s="465"/>
      <c r="BC11" s="465">
        <v>1</v>
      </c>
      <c r="BD11" s="467">
        <v>0</v>
      </c>
    </row>
    <row r="12" spans="1:218" s="151" customFormat="1" ht="18">
      <c r="A12" s="480">
        <v>4</v>
      </c>
      <c r="B12" s="481" t="s">
        <v>246</v>
      </c>
      <c r="C12" s="463">
        <v>832</v>
      </c>
      <c r="D12" s="464">
        <v>26</v>
      </c>
      <c r="E12" s="464">
        <v>349</v>
      </c>
      <c r="F12" s="464">
        <v>657</v>
      </c>
      <c r="G12" s="465">
        <v>639</v>
      </c>
      <c r="H12" s="465">
        <v>73</v>
      </c>
      <c r="I12" s="466">
        <v>435</v>
      </c>
      <c r="J12" s="465">
        <v>33</v>
      </c>
      <c r="K12" s="465">
        <v>67</v>
      </c>
      <c r="L12" s="465">
        <v>165</v>
      </c>
      <c r="M12" s="465">
        <v>220</v>
      </c>
      <c r="N12" s="465">
        <v>18</v>
      </c>
      <c r="O12" s="464">
        <v>113</v>
      </c>
      <c r="P12" s="465">
        <v>163</v>
      </c>
      <c r="Q12" s="465">
        <v>144</v>
      </c>
      <c r="R12" s="465">
        <v>109</v>
      </c>
      <c r="S12" s="465">
        <v>134</v>
      </c>
      <c r="T12" s="465">
        <v>201</v>
      </c>
      <c r="U12" s="465">
        <v>86</v>
      </c>
      <c r="V12" s="465">
        <v>90</v>
      </c>
      <c r="W12" s="465">
        <v>176</v>
      </c>
      <c r="X12" s="465">
        <v>144</v>
      </c>
      <c r="Y12" s="465">
        <v>234</v>
      </c>
      <c r="Z12" s="465">
        <v>529</v>
      </c>
      <c r="AA12" s="465">
        <v>94</v>
      </c>
      <c r="AB12" s="465">
        <v>159</v>
      </c>
      <c r="AC12" s="465">
        <v>117</v>
      </c>
      <c r="AD12" s="465">
        <v>276</v>
      </c>
      <c r="AE12" s="465">
        <v>73</v>
      </c>
      <c r="AF12" s="465">
        <v>11</v>
      </c>
      <c r="AG12" s="465">
        <v>144</v>
      </c>
      <c r="AH12" s="465">
        <v>153</v>
      </c>
      <c r="AI12" s="465">
        <v>917</v>
      </c>
      <c r="AJ12" s="465">
        <v>33</v>
      </c>
      <c r="AK12" s="465">
        <v>115</v>
      </c>
      <c r="AL12" s="465">
        <v>222</v>
      </c>
      <c r="AM12" s="465">
        <v>168</v>
      </c>
      <c r="AN12" s="465">
        <v>39</v>
      </c>
      <c r="AO12" s="465">
        <v>64</v>
      </c>
      <c r="AP12" s="465">
        <v>74</v>
      </c>
      <c r="AQ12" s="465">
        <v>97</v>
      </c>
      <c r="AR12" s="465">
        <v>10</v>
      </c>
      <c r="AS12" s="465">
        <v>129</v>
      </c>
      <c r="AT12" s="465">
        <v>74</v>
      </c>
      <c r="AU12" s="465">
        <v>21</v>
      </c>
      <c r="AV12" s="465">
        <v>16</v>
      </c>
      <c r="AW12" s="465">
        <v>46</v>
      </c>
      <c r="AX12" s="465">
        <v>74</v>
      </c>
      <c r="AY12" s="465">
        <v>49</v>
      </c>
      <c r="AZ12" s="465">
        <v>45</v>
      </c>
      <c r="BA12" s="465">
        <v>42</v>
      </c>
      <c r="BB12" s="465"/>
      <c r="BC12" s="465">
        <v>6</v>
      </c>
      <c r="BD12" s="656">
        <f t="shared" ref="BD12:BD44" si="0">SUM(C12:BC12)</f>
        <v>8905</v>
      </c>
    </row>
    <row r="13" spans="1:218" s="151" customFormat="1" ht="18">
      <c r="A13" s="480">
        <v>5</v>
      </c>
      <c r="B13" s="481" t="s">
        <v>117</v>
      </c>
      <c r="C13" s="463">
        <v>178</v>
      </c>
      <c r="D13" s="464">
        <v>0</v>
      </c>
      <c r="E13" s="464">
        <v>90</v>
      </c>
      <c r="F13" s="464">
        <v>122</v>
      </c>
      <c r="G13" s="465">
        <v>119</v>
      </c>
      <c r="H13" s="465">
        <v>9</v>
      </c>
      <c r="I13" s="466">
        <v>71</v>
      </c>
      <c r="J13" s="465">
        <v>6</v>
      </c>
      <c r="K13" s="465">
        <v>21</v>
      </c>
      <c r="L13" s="465">
        <v>34</v>
      </c>
      <c r="M13" s="465">
        <v>35</v>
      </c>
      <c r="N13" s="465">
        <v>2</v>
      </c>
      <c r="O13" s="658">
        <v>18</v>
      </c>
      <c r="P13" s="465">
        <v>41</v>
      </c>
      <c r="Q13" s="465">
        <v>33</v>
      </c>
      <c r="R13" s="659">
        <v>24</v>
      </c>
      <c r="S13" s="659">
        <v>24</v>
      </c>
      <c r="T13" s="465">
        <v>51</v>
      </c>
      <c r="U13" s="465">
        <v>21</v>
      </c>
      <c r="V13" s="465">
        <v>20</v>
      </c>
      <c r="W13" s="465">
        <v>33</v>
      </c>
      <c r="X13" s="465">
        <v>35</v>
      </c>
      <c r="Y13" s="465">
        <v>62</v>
      </c>
      <c r="Z13" s="465">
        <v>97</v>
      </c>
      <c r="AA13" s="465">
        <v>25</v>
      </c>
      <c r="AB13" s="465">
        <v>28</v>
      </c>
      <c r="AC13" s="465">
        <v>30</v>
      </c>
      <c r="AD13" s="465">
        <v>60</v>
      </c>
      <c r="AE13" s="465">
        <v>11</v>
      </c>
      <c r="AF13" s="465">
        <v>0</v>
      </c>
      <c r="AG13" s="465">
        <v>35</v>
      </c>
      <c r="AH13" s="465">
        <v>31</v>
      </c>
      <c r="AI13" s="465">
        <v>186</v>
      </c>
      <c r="AJ13" s="657">
        <v>8</v>
      </c>
      <c r="AK13" s="465">
        <v>27</v>
      </c>
      <c r="AL13" s="465">
        <v>65</v>
      </c>
      <c r="AM13" s="465">
        <v>42</v>
      </c>
      <c r="AN13" s="465">
        <v>11</v>
      </c>
      <c r="AO13" s="465">
        <v>16</v>
      </c>
      <c r="AP13" s="657">
        <v>18</v>
      </c>
      <c r="AQ13" s="465">
        <v>21</v>
      </c>
      <c r="AR13" s="657">
        <v>1</v>
      </c>
      <c r="AS13" s="465">
        <v>33</v>
      </c>
      <c r="AT13" s="465">
        <v>26</v>
      </c>
      <c r="AU13" s="657">
        <v>5</v>
      </c>
      <c r="AV13" s="657">
        <v>3</v>
      </c>
      <c r="AW13" s="465">
        <v>20</v>
      </c>
      <c r="AX13" s="465">
        <v>15</v>
      </c>
      <c r="AY13" s="465">
        <v>15</v>
      </c>
      <c r="AZ13" s="465">
        <v>10</v>
      </c>
      <c r="BA13" s="465">
        <v>10</v>
      </c>
      <c r="BB13" s="465">
        <v>0</v>
      </c>
      <c r="BC13" s="465">
        <v>1</v>
      </c>
      <c r="BD13" s="656">
        <f t="shared" si="0"/>
        <v>1899</v>
      </c>
      <c r="BE13" s="192"/>
      <c r="BF13" s="192"/>
      <c r="BG13" s="192"/>
      <c r="BH13" s="192"/>
      <c r="BI13" s="192"/>
      <c r="BJ13" s="192"/>
      <c r="BK13" s="192"/>
      <c r="BL13" s="192"/>
      <c r="BM13" s="192"/>
      <c r="BN13" s="192"/>
      <c r="BO13" s="192"/>
      <c r="BP13" s="192"/>
      <c r="BQ13" s="192"/>
      <c r="BR13" s="192"/>
      <c r="BS13" s="192"/>
      <c r="BT13" s="192"/>
      <c r="BU13" s="192"/>
      <c r="BV13" s="192"/>
      <c r="BW13" s="192"/>
      <c r="BX13" s="192"/>
      <c r="BY13" s="192"/>
      <c r="BZ13" s="192"/>
      <c r="CA13" s="192"/>
      <c r="CB13" s="192"/>
      <c r="CC13" s="192"/>
      <c r="CD13" s="192"/>
      <c r="CE13" s="192"/>
      <c r="CF13" s="192"/>
      <c r="CG13" s="192"/>
      <c r="CH13" s="192"/>
      <c r="CI13" s="192"/>
      <c r="CJ13" s="192"/>
      <c r="CK13" s="192"/>
      <c r="CL13" s="192"/>
      <c r="CM13" s="192"/>
      <c r="CN13" s="192"/>
      <c r="CO13" s="192"/>
      <c r="CP13" s="192"/>
      <c r="CQ13" s="192"/>
      <c r="CR13" s="192"/>
      <c r="CS13" s="192"/>
      <c r="CT13" s="192"/>
      <c r="CU13" s="192"/>
      <c r="CV13" s="192"/>
      <c r="CW13" s="192"/>
      <c r="CX13" s="192"/>
      <c r="CY13" s="192"/>
      <c r="CZ13" s="192"/>
      <c r="DA13" s="192"/>
      <c r="DB13" s="192"/>
      <c r="DC13" s="192"/>
      <c r="DD13" s="192"/>
      <c r="DE13" s="192"/>
      <c r="DF13" s="192"/>
      <c r="DG13" s="192"/>
      <c r="DH13" s="192"/>
      <c r="DI13" s="192"/>
      <c r="DJ13" s="192"/>
      <c r="DK13" s="192"/>
      <c r="DL13" s="192"/>
      <c r="DM13" s="192"/>
      <c r="DN13" s="192"/>
      <c r="DO13" s="192"/>
      <c r="DP13" s="192"/>
      <c r="DQ13" s="192"/>
      <c r="DR13" s="192"/>
      <c r="DS13" s="192"/>
      <c r="DT13" s="192"/>
      <c r="DU13" s="192"/>
      <c r="DV13" s="192"/>
      <c r="DW13" s="192"/>
      <c r="DX13" s="192"/>
      <c r="DY13" s="192"/>
      <c r="DZ13" s="192"/>
      <c r="EA13" s="192"/>
      <c r="EB13" s="192"/>
      <c r="EC13" s="192"/>
      <c r="ED13" s="192"/>
      <c r="EE13" s="192"/>
      <c r="EF13" s="192"/>
      <c r="EG13" s="192"/>
      <c r="EH13" s="192"/>
      <c r="EI13" s="192"/>
      <c r="EJ13" s="192"/>
      <c r="EK13" s="192"/>
      <c r="EL13" s="192"/>
      <c r="EM13" s="192"/>
      <c r="EN13" s="192"/>
      <c r="EO13" s="192"/>
      <c r="EP13" s="192"/>
      <c r="EQ13" s="192"/>
      <c r="ER13" s="192"/>
      <c r="ES13" s="192"/>
      <c r="ET13" s="192"/>
      <c r="EU13" s="192"/>
      <c r="EV13" s="192"/>
      <c r="EW13" s="192"/>
      <c r="EX13" s="192"/>
      <c r="EY13" s="192"/>
      <c r="EZ13" s="192"/>
      <c r="FA13" s="192"/>
      <c r="FB13" s="192"/>
      <c r="FC13" s="192"/>
      <c r="FD13" s="192"/>
      <c r="FE13" s="192"/>
      <c r="FF13" s="192"/>
      <c r="FG13" s="192"/>
      <c r="FH13" s="192"/>
      <c r="FI13" s="192"/>
      <c r="FJ13" s="192"/>
      <c r="FK13" s="192"/>
      <c r="FL13" s="192"/>
      <c r="FM13" s="192"/>
      <c r="FN13" s="192"/>
      <c r="FO13" s="192"/>
      <c r="FP13" s="192"/>
      <c r="FQ13" s="192"/>
      <c r="FR13" s="192"/>
      <c r="FS13" s="192"/>
      <c r="FT13" s="192"/>
      <c r="FU13" s="192"/>
      <c r="FV13" s="192"/>
      <c r="FW13" s="192"/>
      <c r="FX13" s="192"/>
      <c r="FY13" s="192"/>
      <c r="FZ13" s="192"/>
      <c r="GA13" s="192"/>
      <c r="GB13" s="192"/>
      <c r="GC13" s="192"/>
      <c r="GD13" s="192"/>
      <c r="GE13" s="192"/>
      <c r="GF13" s="192"/>
      <c r="GG13" s="192"/>
      <c r="GH13" s="192"/>
      <c r="GI13" s="192"/>
      <c r="GJ13" s="192"/>
      <c r="GK13" s="192"/>
      <c r="GL13" s="192"/>
      <c r="GM13" s="192"/>
      <c r="GN13" s="192"/>
      <c r="GO13" s="192"/>
      <c r="GP13" s="192"/>
      <c r="GQ13" s="192"/>
      <c r="GR13" s="192"/>
      <c r="GS13" s="192"/>
      <c r="GT13" s="192"/>
      <c r="GU13" s="192"/>
      <c r="GV13" s="192"/>
      <c r="GW13" s="192"/>
      <c r="GX13" s="192"/>
      <c r="GY13" s="192"/>
      <c r="GZ13" s="192"/>
      <c r="HA13" s="192"/>
      <c r="HB13" s="192"/>
      <c r="HC13" s="192"/>
      <c r="HD13" s="192"/>
      <c r="HE13" s="192"/>
      <c r="HF13" s="192"/>
      <c r="HG13" s="192"/>
      <c r="HH13" s="192"/>
      <c r="HI13" s="192"/>
      <c r="HJ13" s="192"/>
    </row>
    <row r="14" spans="1:218" s="151" customFormat="1" ht="15" customHeight="1">
      <c r="A14" s="480">
        <v>6</v>
      </c>
      <c r="B14" s="481" t="s">
        <v>119</v>
      </c>
      <c r="C14" s="463">
        <v>14732</v>
      </c>
      <c r="D14" s="464">
        <v>0</v>
      </c>
      <c r="E14" s="464">
        <v>7614</v>
      </c>
      <c r="F14" s="464">
        <v>16642</v>
      </c>
      <c r="G14" s="465">
        <v>9743</v>
      </c>
      <c r="H14" s="465">
        <v>0</v>
      </c>
      <c r="I14" s="466">
        <v>6600</v>
      </c>
      <c r="J14" s="465">
        <v>421</v>
      </c>
      <c r="K14" s="465">
        <v>918.2</v>
      </c>
      <c r="L14" s="465">
        <v>2506</v>
      </c>
      <c r="M14" s="465">
        <v>2984</v>
      </c>
      <c r="N14" s="465">
        <v>0</v>
      </c>
      <c r="O14" s="464">
        <v>1541</v>
      </c>
      <c r="P14" s="465">
        <v>1628</v>
      </c>
      <c r="Q14" s="465">
        <v>1926</v>
      </c>
      <c r="R14" s="465">
        <v>1140</v>
      </c>
      <c r="S14" s="465">
        <v>1623</v>
      </c>
      <c r="T14" s="465">
        <v>3902</v>
      </c>
      <c r="U14" s="465">
        <v>749</v>
      </c>
      <c r="V14" s="465">
        <v>1023</v>
      </c>
      <c r="W14" s="465">
        <v>1650</v>
      </c>
      <c r="X14" s="465">
        <v>1439</v>
      </c>
      <c r="Y14" s="465">
        <v>4079</v>
      </c>
      <c r="Z14" s="465">
        <v>11913</v>
      </c>
      <c r="AA14" s="465">
        <v>1569</v>
      </c>
      <c r="AB14" s="465">
        <v>2791</v>
      </c>
      <c r="AC14" s="465">
        <v>1560</v>
      </c>
      <c r="AD14" s="465">
        <v>3942</v>
      </c>
      <c r="AE14" s="465">
        <v>799</v>
      </c>
      <c r="AF14" s="465">
        <v>0</v>
      </c>
      <c r="AG14" s="465">
        <v>2218</v>
      </c>
      <c r="AH14" s="465">
        <v>2845</v>
      </c>
      <c r="AI14" s="465">
        <v>8452</v>
      </c>
      <c r="AJ14" s="465">
        <v>314</v>
      </c>
      <c r="AK14" s="465">
        <v>1115</v>
      </c>
      <c r="AL14" s="465">
        <v>3398</v>
      </c>
      <c r="AM14" s="465">
        <v>2752</v>
      </c>
      <c r="AN14" s="465">
        <v>388</v>
      </c>
      <c r="AO14" s="465">
        <v>766</v>
      </c>
      <c r="AP14" s="465">
        <v>545</v>
      </c>
      <c r="AQ14" s="465">
        <v>1034</v>
      </c>
      <c r="AR14" s="465">
        <v>43</v>
      </c>
      <c r="AS14" s="465">
        <v>866</v>
      </c>
      <c r="AT14" s="465">
        <v>676</v>
      </c>
      <c r="AU14" s="465">
        <v>107</v>
      </c>
      <c r="AV14" s="465">
        <v>116</v>
      </c>
      <c r="AW14" s="465">
        <v>244</v>
      </c>
      <c r="AX14" s="465">
        <v>329</v>
      </c>
      <c r="AY14" s="465">
        <v>317</v>
      </c>
      <c r="AZ14" s="465">
        <v>275</v>
      </c>
      <c r="BA14" s="465">
        <v>128</v>
      </c>
      <c r="BB14" s="465"/>
      <c r="BC14" s="465">
        <v>1</v>
      </c>
      <c r="BD14" s="656">
        <f t="shared" si="0"/>
        <v>132363.20000000001</v>
      </c>
    </row>
    <row r="15" spans="1:218" s="151" customFormat="1" ht="15" customHeight="1">
      <c r="A15" s="480">
        <v>7</v>
      </c>
      <c r="B15" s="481" t="s">
        <v>120</v>
      </c>
      <c r="C15" s="463">
        <v>40143</v>
      </c>
      <c r="D15" s="464">
        <v>0</v>
      </c>
      <c r="E15" s="464">
        <v>22424</v>
      </c>
      <c r="F15" s="464">
        <v>68553</v>
      </c>
      <c r="G15" s="465">
        <v>46023</v>
      </c>
      <c r="H15" s="465">
        <v>0</v>
      </c>
      <c r="I15" s="466">
        <v>27638</v>
      </c>
      <c r="J15" s="465">
        <v>1295</v>
      </c>
      <c r="K15" s="465">
        <v>3053</v>
      </c>
      <c r="L15" s="465">
        <v>6572</v>
      </c>
      <c r="M15" s="465">
        <v>8667</v>
      </c>
      <c r="N15" s="465">
        <v>0</v>
      </c>
      <c r="O15" s="464">
        <v>4028</v>
      </c>
      <c r="P15" s="465">
        <v>4201</v>
      </c>
      <c r="Q15" s="465">
        <v>6368</v>
      </c>
      <c r="R15" s="465">
        <v>3842</v>
      </c>
      <c r="S15" s="465">
        <v>1623</v>
      </c>
      <c r="T15" s="465">
        <v>9752</v>
      </c>
      <c r="U15" s="465">
        <v>2375</v>
      </c>
      <c r="V15" s="465">
        <v>3782</v>
      </c>
      <c r="W15" s="465">
        <v>8493</v>
      </c>
      <c r="X15" s="465">
        <v>1439</v>
      </c>
      <c r="Y15" s="465">
        <v>14122</v>
      </c>
      <c r="Z15" s="465">
        <v>42451.199999999997</v>
      </c>
      <c r="AA15" s="465">
        <v>4521</v>
      </c>
      <c r="AB15" s="465">
        <v>10799</v>
      </c>
      <c r="AC15" s="465">
        <v>1560</v>
      </c>
      <c r="AD15" s="465">
        <v>13556</v>
      </c>
      <c r="AE15" s="465">
        <v>2923</v>
      </c>
      <c r="AF15" s="465">
        <v>0</v>
      </c>
      <c r="AG15" s="465">
        <v>6959</v>
      </c>
      <c r="AH15" s="465">
        <v>2845</v>
      </c>
      <c r="AI15" s="465">
        <v>46305</v>
      </c>
      <c r="AJ15" s="465">
        <v>939</v>
      </c>
      <c r="AK15" s="465">
        <v>1115</v>
      </c>
      <c r="AL15" s="465">
        <v>9856</v>
      </c>
      <c r="AM15" s="465">
        <v>10771</v>
      </c>
      <c r="AN15" s="465">
        <v>1000</v>
      </c>
      <c r="AO15" s="465">
        <v>2106</v>
      </c>
      <c r="AP15" s="465">
        <v>1497</v>
      </c>
      <c r="AQ15" s="465">
        <v>3254</v>
      </c>
      <c r="AR15" s="465">
        <v>145</v>
      </c>
      <c r="AS15" s="465">
        <v>2402</v>
      </c>
      <c r="AT15" s="465">
        <v>1847</v>
      </c>
      <c r="AU15" s="465">
        <v>395</v>
      </c>
      <c r="AV15" s="465">
        <v>559</v>
      </c>
      <c r="AW15" s="465">
        <v>654</v>
      </c>
      <c r="AX15" s="465">
        <v>886</v>
      </c>
      <c r="AY15" s="465">
        <v>317</v>
      </c>
      <c r="AZ15" s="465">
        <v>671</v>
      </c>
      <c r="BA15" s="465">
        <v>292</v>
      </c>
      <c r="BB15" s="465"/>
      <c r="BC15" s="465">
        <v>1</v>
      </c>
      <c r="BD15" s="656">
        <f t="shared" si="0"/>
        <v>455019.2</v>
      </c>
    </row>
    <row r="16" spans="1:218" s="151" customFormat="1" ht="18">
      <c r="A16" s="480">
        <v>8</v>
      </c>
      <c r="B16" s="481" t="s">
        <v>247</v>
      </c>
      <c r="C16" s="463">
        <v>0</v>
      </c>
      <c r="D16" s="464">
        <v>0</v>
      </c>
      <c r="E16" s="464">
        <v>0</v>
      </c>
      <c r="F16" s="464">
        <v>34</v>
      </c>
      <c r="G16" s="465">
        <v>0</v>
      </c>
      <c r="H16" s="465">
        <v>0</v>
      </c>
      <c r="I16" s="466">
        <v>0</v>
      </c>
      <c r="J16" s="154">
        <v>0</v>
      </c>
      <c r="K16" s="465">
        <v>45</v>
      </c>
      <c r="L16" s="465">
        <v>0</v>
      </c>
      <c r="M16" s="465">
        <v>0</v>
      </c>
      <c r="N16" s="465">
        <v>0</v>
      </c>
      <c r="O16" s="464">
        <v>0</v>
      </c>
      <c r="P16" s="465">
        <v>173</v>
      </c>
      <c r="Q16" s="465">
        <v>53</v>
      </c>
      <c r="R16" s="465">
        <v>0</v>
      </c>
      <c r="S16" s="465">
        <v>0</v>
      </c>
      <c r="T16" s="465">
        <v>0</v>
      </c>
      <c r="U16" s="465">
        <v>0</v>
      </c>
      <c r="V16" s="465">
        <v>168</v>
      </c>
      <c r="W16" s="465">
        <v>0</v>
      </c>
      <c r="X16" s="465">
        <v>0</v>
      </c>
      <c r="Y16" s="465">
        <v>0</v>
      </c>
      <c r="Z16" s="465">
        <v>0</v>
      </c>
      <c r="AA16" s="465">
        <v>0</v>
      </c>
      <c r="AB16" s="465">
        <v>297</v>
      </c>
      <c r="AC16" s="465">
        <v>0</v>
      </c>
      <c r="AD16" s="465">
        <v>0</v>
      </c>
      <c r="AE16" s="465">
        <v>0</v>
      </c>
      <c r="AF16" s="465">
        <v>0</v>
      </c>
      <c r="AG16" s="465">
        <v>0</v>
      </c>
      <c r="AH16" s="465">
        <v>0</v>
      </c>
      <c r="AI16" s="465">
        <v>3960</v>
      </c>
      <c r="AJ16" s="465">
        <v>0</v>
      </c>
      <c r="AK16" s="465">
        <v>0</v>
      </c>
      <c r="AL16" s="465">
        <v>0</v>
      </c>
      <c r="AM16" s="465">
        <v>0</v>
      </c>
      <c r="AN16" s="465">
        <v>0</v>
      </c>
      <c r="AO16" s="465">
        <v>0</v>
      </c>
      <c r="AP16" s="465">
        <v>9</v>
      </c>
      <c r="AQ16" s="465">
        <v>0</v>
      </c>
      <c r="AR16" s="465">
        <v>0</v>
      </c>
      <c r="AS16" s="465">
        <v>0</v>
      </c>
      <c r="AT16" s="465">
        <v>0</v>
      </c>
      <c r="AU16" s="465">
        <v>0</v>
      </c>
      <c r="AV16" s="465">
        <v>0</v>
      </c>
      <c r="AW16" s="465">
        <v>0</v>
      </c>
      <c r="AX16" s="465">
        <v>0</v>
      </c>
      <c r="AY16" s="465">
        <v>0</v>
      </c>
      <c r="AZ16" s="465">
        <v>0</v>
      </c>
      <c r="BA16" s="465">
        <v>0</v>
      </c>
      <c r="BB16" s="465"/>
      <c r="BC16" s="465">
        <v>0</v>
      </c>
      <c r="BD16" s="656">
        <f t="shared" si="0"/>
        <v>4739</v>
      </c>
    </row>
    <row r="17" spans="1:56" s="151" customFormat="1" ht="18">
      <c r="A17" s="480">
        <v>9</v>
      </c>
      <c r="B17" s="481" t="s">
        <v>121</v>
      </c>
      <c r="C17" s="463">
        <v>296388</v>
      </c>
      <c r="D17" s="464">
        <v>0</v>
      </c>
      <c r="E17" s="464">
        <v>136049</v>
      </c>
      <c r="F17" s="464">
        <v>313557</v>
      </c>
      <c r="G17" s="465">
        <v>218253</v>
      </c>
      <c r="H17" s="465">
        <v>655</v>
      </c>
      <c r="I17" s="466">
        <v>109813</v>
      </c>
      <c r="J17" s="465">
        <v>6021</v>
      </c>
      <c r="K17" s="465">
        <v>14215</v>
      </c>
      <c r="L17" s="465">
        <v>33528</v>
      </c>
      <c r="M17" s="465">
        <v>43335</v>
      </c>
      <c r="N17" s="465">
        <v>0</v>
      </c>
      <c r="O17" s="464">
        <v>17027</v>
      </c>
      <c r="P17" s="465">
        <v>20825</v>
      </c>
      <c r="Q17" s="465">
        <v>25846</v>
      </c>
      <c r="R17" s="465">
        <v>16569</v>
      </c>
      <c r="S17" s="465">
        <v>18541</v>
      </c>
      <c r="T17" s="465">
        <v>55958</v>
      </c>
      <c r="U17" s="465">
        <v>11136</v>
      </c>
      <c r="V17" s="465">
        <v>18314</v>
      </c>
      <c r="W17" s="465">
        <v>33812</v>
      </c>
      <c r="X17" s="465">
        <v>21318</v>
      </c>
      <c r="Y17" s="465">
        <v>58081</v>
      </c>
      <c r="Z17" s="465">
        <v>212260</v>
      </c>
      <c r="AA17" s="465">
        <v>20858</v>
      </c>
      <c r="AB17" s="465">
        <v>59074</v>
      </c>
      <c r="AC17" s="465">
        <v>22682</v>
      </c>
      <c r="AD17" s="465">
        <v>63229</v>
      </c>
      <c r="AE17" s="465">
        <v>12989</v>
      </c>
      <c r="AF17" s="465">
        <v>0</v>
      </c>
      <c r="AG17" s="465">
        <v>33502</v>
      </c>
      <c r="AH17" s="465">
        <v>44650</v>
      </c>
      <c r="AI17" s="465">
        <v>210250</v>
      </c>
      <c r="AJ17" s="465">
        <v>4601</v>
      </c>
      <c r="AK17" s="465">
        <v>16702</v>
      </c>
      <c r="AL17" s="465">
        <v>44738</v>
      </c>
      <c r="AM17" s="465">
        <v>48985</v>
      </c>
      <c r="AN17" s="465">
        <v>5399</v>
      </c>
      <c r="AO17" s="465">
        <v>9165</v>
      </c>
      <c r="AP17" s="465">
        <v>6736</v>
      </c>
      <c r="AQ17" s="465">
        <v>14171</v>
      </c>
      <c r="AR17" s="465">
        <v>801</v>
      </c>
      <c r="AS17" s="465">
        <v>11314</v>
      </c>
      <c r="AT17" s="465">
        <v>8645</v>
      </c>
      <c r="AU17" s="465">
        <v>1597</v>
      </c>
      <c r="AV17" s="465">
        <v>1839</v>
      </c>
      <c r="AW17" s="465">
        <v>3034</v>
      </c>
      <c r="AX17" s="465">
        <v>3946</v>
      </c>
      <c r="AY17" s="465">
        <v>3494</v>
      </c>
      <c r="AZ17" s="465">
        <v>3119</v>
      </c>
      <c r="BA17" s="465">
        <v>1592</v>
      </c>
      <c r="BB17" s="465"/>
      <c r="BC17" s="465">
        <v>5</v>
      </c>
      <c r="BD17" s="656">
        <f t="shared" si="0"/>
        <v>2338618</v>
      </c>
    </row>
    <row r="18" spans="1:56" s="151" customFormat="1" ht="18">
      <c r="A18" s="480">
        <v>10</v>
      </c>
      <c r="B18" s="481" t="s">
        <v>248</v>
      </c>
      <c r="C18" s="463">
        <v>0</v>
      </c>
      <c r="D18" s="464">
        <v>0</v>
      </c>
      <c r="E18" s="464">
        <v>1337</v>
      </c>
      <c r="F18" s="464">
        <v>3806</v>
      </c>
      <c r="G18" s="465">
        <v>0</v>
      </c>
      <c r="H18" s="465">
        <v>0</v>
      </c>
      <c r="I18" s="466">
        <v>0</v>
      </c>
      <c r="J18" s="154">
        <v>0</v>
      </c>
      <c r="K18" s="465">
        <v>0</v>
      </c>
      <c r="L18" s="465">
        <v>0</v>
      </c>
      <c r="M18" s="465">
        <v>0</v>
      </c>
      <c r="N18" s="465">
        <v>0</v>
      </c>
      <c r="O18" s="464">
        <v>0</v>
      </c>
      <c r="P18" s="465">
        <v>1973</v>
      </c>
      <c r="Q18" s="465">
        <v>221</v>
      </c>
      <c r="R18" s="465">
        <v>0</v>
      </c>
      <c r="S18" s="465">
        <v>900</v>
      </c>
      <c r="T18" s="465">
        <v>0</v>
      </c>
      <c r="U18" s="465">
        <v>736</v>
      </c>
      <c r="V18" s="465">
        <v>1704</v>
      </c>
      <c r="W18" s="465">
        <v>0</v>
      </c>
      <c r="X18" s="465">
        <v>2302</v>
      </c>
      <c r="Y18" s="465">
        <v>0</v>
      </c>
      <c r="Z18" s="465">
        <v>0</v>
      </c>
      <c r="AA18" s="465">
        <v>1481</v>
      </c>
      <c r="AB18" s="465">
        <v>1711</v>
      </c>
      <c r="AC18" s="465">
        <v>0</v>
      </c>
      <c r="AD18" s="465">
        <v>0</v>
      </c>
      <c r="AE18" s="465">
        <v>0</v>
      </c>
      <c r="AF18" s="465">
        <v>0</v>
      </c>
      <c r="AG18" s="465">
        <v>0</v>
      </c>
      <c r="AH18" s="465">
        <v>0</v>
      </c>
      <c r="AI18" s="465">
        <v>19801</v>
      </c>
      <c r="AJ18" s="465">
        <v>0</v>
      </c>
      <c r="AK18" s="465">
        <v>0</v>
      </c>
      <c r="AL18" s="465">
        <v>0</v>
      </c>
      <c r="AM18" s="465">
        <v>0</v>
      </c>
      <c r="AN18" s="465">
        <v>0</v>
      </c>
      <c r="AO18" s="465">
        <v>17</v>
      </c>
      <c r="AP18" s="465">
        <v>159</v>
      </c>
      <c r="AQ18" s="465">
        <v>53</v>
      </c>
      <c r="AR18" s="465">
        <v>0</v>
      </c>
      <c r="AS18" s="465">
        <v>25</v>
      </c>
      <c r="AT18" s="465">
        <v>0</v>
      </c>
      <c r="AU18" s="465">
        <v>30</v>
      </c>
      <c r="AV18" s="465">
        <v>4</v>
      </c>
      <c r="AW18" s="465">
        <v>3</v>
      </c>
      <c r="AX18" s="465">
        <v>0</v>
      </c>
      <c r="AY18" s="465">
        <v>5</v>
      </c>
      <c r="AZ18" s="465">
        <v>0</v>
      </c>
      <c r="BA18" s="465">
        <v>0</v>
      </c>
      <c r="BB18" s="465"/>
      <c r="BC18" s="465">
        <v>0</v>
      </c>
      <c r="BD18" s="656">
        <f t="shared" si="0"/>
        <v>36268</v>
      </c>
    </row>
    <row r="19" spans="1:56" s="151" customFormat="1" ht="18">
      <c r="A19" s="480">
        <v>11</v>
      </c>
      <c r="B19" s="481" t="s">
        <v>122</v>
      </c>
      <c r="C19" s="463">
        <v>206224</v>
      </c>
      <c r="D19" s="464">
        <v>199</v>
      </c>
      <c r="E19" s="464">
        <v>91541</v>
      </c>
      <c r="F19" s="464">
        <v>233657</v>
      </c>
      <c r="G19" s="465">
        <v>149028</v>
      </c>
      <c r="H19" s="465">
        <v>550</v>
      </c>
      <c r="I19" s="466">
        <v>73811</v>
      </c>
      <c r="J19" s="465">
        <v>4905</v>
      </c>
      <c r="K19" s="465">
        <v>9902</v>
      </c>
      <c r="L19" s="465">
        <v>22024</v>
      </c>
      <c r="M19" s="465">
        <v>28042</v>
      </c>
      <c r="N19" s="465">
        <v>145</v>
      </c>
      <c r="O19" s="464">
        <v>13579</v>
      </c>
      <c r="P19" s="465">
        <v>12820</v>
      </c>
      <c r="Q19" s="465">
        <v>16044</v>
      </c>
      <c r="R19" s="465">
        <v>10500</v>
      </c>
      <c r="S19" s="465">
        <v>11997</v>
      </c>
      <c r="T19" s="465">
        <v>34720</v>
      </c>
      <c r="U19" s="465">
        <v>6480</v>
      </c>
      <c r="V19" s="465">
        <v>10167</v>
      </c>
      <c r="W19" s="465">
        <v>14974</v>
      </c>
      <c r="X19" s="465">
        <v>14586</v>
      </c>
      <c r="Y19" s="465">
        <v>35720</v>
      </c>
      <c r="Z19" s="465">
        <v>137302</v>
      </c>
      <c r="AA19" s="465">
        <v>10209</v>
      </c>
      <c r="AB19" s="465">
        <v>50619</v>
      </c>
      <c r="AC19" s="465">
        <v>13196</v>
      </c>
      <c r="AD19" s="465">
        <v>43917</v>
      </c>
      <c r="AE19" s="465">
        <v>8685</v>
      </c>
      <c r="AF19" s="465">
        <v>152</v>
      </c>
      <c r="AG19" s="465">
        <v>11868</v>
      </c>
      <c r="AH19" s="465">
        <v>33776</v>
      </c>
      <c r="AI19" s="465">
        <v>134569</v>
      </c>
      <c r="AJ19" s="465">
        <v>2364</v>
      </c>
      <c r="AK19" s="465">
        <v>10241</v>
      </c>
      <c r="AL19" s="465">
        <v>29440</v>
      </c>
      <c r="AM19" s="465">
        <v>38479</v>
      </c>
      <c r="AN19" s="465">
        <v>4493</v>
      </c>
      <c r="AO19" s="465">
        <v>5977</v>
      </c>
      <c r="AP19" s="465">
        <v>4412</v>
      </c>
      <c r="AQ19" s="465">
        <v>8284</v>
      </c>
      <c r="AR19" s="465">
        <v>467</v>
      </c>
      <c r="AS19" s="465">
        <v>6855</v>
      </c>
      <c r="AT19" s="465">
        <v>5585</v>
      </c>
      <c r="AU19" s="465">
        <v>884</v>
      </c>
      <c r="AV19" s="465">
        <v>933</v>
      </c>
      <c r="AW19" s="465">
        <v>2258</v>
      </c>
      <c r="AX19" s="465">
        <v>2725</v>
      </c>
      <c r="AY19" s="465">
        <v>2439</v>
      </c>
      <c r="AZ19" s="465">
        <v>1364</v>
      </c>
      <c r="BA19" s="465">
        <v>630</v>
      </c>
      <c r="BB19" s="465"/>
      <c r="BC19" s="465">
        <v>1</v>
      </c>
      <c r="BD19" s="656">
        <f t="shared" si="0"/>
        <v>1573739</v>
      </c>
    </row>
    <row r="20" spans="1:56" s="151" customFormat="1" ht="18">
      <c r="A20" s="482">
        <v>12</v>
      </c>
      <c r="B20" s="483" t="s">
        <v>249</v>
      </c>
      <c r="C20" s="468">
        <v>70066643.16723001</v>
      </c>
      <c r="D20" s="469">
        <v>21407264.23</v>
      </c>
      <c r="E20" s="469">
        <v>26974498</v>
      </c>
      <c r="F20" s="469">
        <v>67797963.284999996</v>
      </c>
      <c r="G20" s="157">
        <v>61441709.298</v>
      </c>
      <c r="H20" s="157">
        <v>48058442</v>
      </c>
      <c r="I20" s="470">
        <v>20022459.579999998</v>
      </c>
      <c r="J20" s="157">
        <v>1142568</v>
      </c>
      <c r="K20" s="157">
        <v>2035934.5</v>
      </c>
      <c r="L20" s="157">
        <v>5324981.3149999995</v>
      </c>
      <c r="M20" s="157">
        <v>5057825.57</v>
      </c>
      <c r="N20" s="157">
        <v>7503000</v>
      </c>
      <c r="O20" s="469">
        <v>2904983.84</v>
      </c>
      <c r="P20" s="157">
        <v>3428970.99</v>
      </c>
      <c r="Q20" s="157">
        <v>2534976.8746199999</v>
      </c>
      <c r="R20" s="157">
        <v>2000601.13</v>
      </c>
      <c r="S20" s="157">
        <v>2317559.7000000002</v>
      </c>
      <c r="T20" s="157">
        <v>7185163.7280000001</v>
      </c>
      <c r="U20" s="157">
        <v>1236075.4306999999</v>
      </c>
      <c r="V20" s="157">
        <v>1584197.38221</v>
      </c>
      <c r="W20" s="157">
        <v>1645574.1609999998</v>
      </c>
      <c r="X20" s="157">
        <v>2629397.85568</v>
      </c>
      <c r="Y20" s="157">
        <v>4996780.9389999993</v>
      </c>
      <c r="Z20" s="157">
        <v>31893867.710000001</v>
      </c>
      <c r="AA20" s="157">
        <v>1976868.6278599999</v>
      </c>
      <c r="AB20" s="157">
        <v>6909591.0889999997</v>
      </c>
      <c r="AC20" s="157">
        <v>2304696.3960099998</v>
      </c>
      <c r="AD20" s="157">
        <v>8279024.5936999992</v>
      </c>
      <c r="AE20" s="157">
        <v>1170535.6227800001</v>
      </c>
      <c r="AF20" s="157">
        <v>3435139</v>
      </c>
      <c r="AG20" s="157">
        <v>3113023.28</v>
      </c>
      <c r="AH20" s="157">
        <v>4973586.3499999996</v>
      </c>
      <c r="AI20" s="157">
        <v>66357353.510000005</v>
      </c>
      <c r="AJ20" s="157">
        <v>376991.5</v>
      </c>
      <c r="AK20" s="465">
        <v>1224448.5</v>
      </c>
      <c r="AL20" s="157">
        <v>3900234.25</v>
      </c>
      <c r="AM20" s="157">
        <v>5661340.5800000001</v>
      </c>
      <c r="AN20" s="157">
        <v>514898</v>
      </c>
      <c r="AO20" s="157">
        <v>566509.5</v>
      </c>
      <c r="AP20" s="157">
        <v>412820.5</v>
      </c>
      <c r="AQ20" s="157">
        <v>735598.99300000002</v>
      </c>
      <c r="AR20" s="157">
        <v>42822</v>
      </c>
      <c r="AS20" s="157">
        <v>475546</v>
      </c>
      <c r="AT20" s="157">
        <v>291028</v>
      </c>
      <c r="AU20" s="157">
        <v>62096.55</v>
      </c>
      <c r="AV20" s="157">
        <v>55567</v>
      </c>
      <c r="AW20" s="157">
        <v>204254</v>
      </c>
      <c r="AX20" s="157">
        <v>190087.5</v>
      </c>
      <c r="AY20" s="157">
        <v>184435</v>
      </c>
      <c r="AZ20" s="157">
        <v>80156</v>
      </c>
      <c r="BA20" s="157">
        <v>53917</v>
      </c>
      <c r="BB20" s="157"/>
      <c r="BC20" s="157">
        <v>20</v>
      </c>
      <c r="BD20" s="467">
        <f t="shared" si="0"/>
        <v>514744028.02878988</v>
      </c>
    </row>
    <row r="21" spans="1:56" s="151" customFormat="1" ht="16.5" customHeight="1">
      <c r="A21" s="480">
        <v>12.1</v>
      </c>
      <c r="B21" s="481" t="s">
        <v>250</v>
      </c>
      <c r="C21" s="468">
        <v>58937756.975500003</v>
      </c>
      <c r="D21" s="469">
        <v>0</v>
      </c>
      <c r="E21" s="469">
        <v>24424733</v>
      </c>
      <c r="F21" s="469">
        <v>60721270.300999999</v>
      </c>
      <c r="G21" s="157">
        <v>55814020.526000001</v>
      </c>
      <c r="H21" s="157">
        <v>0</v>
      </c>
      <c r="I21" s="470">
        <v>5410990.2410000004</v>
      </c>
      <c r="J21" s="157">
        <v>1037681</v>
      </c>
      <c r="K21" s="157">
        <v>1746100.263</v>
      </c>
      <c r="L21" s="157">
        <v>4726008.3149999995</v>
      </c>
      <c r="M21" s="157">
        <v>4508178.4000000004</v>
      </c>
      <c r="N21" s="157">
        <v>0</v>
      </c>
      <c r="O21" s="469">
        <v>2164106.96</v>
      </c>
      <c r="P21" s="157">
        <v>3259970.65</v>
      </c>
      <c r="Q21" s="157">
        <v>2308298.28951</v>
      </c>
      <c r="R21" s="157">
        <v>1710664.16</v>
      </c>
      <c r="S21" s="157">
        <v>2040499.7</v>
      </c>
      <c r="T21" s="157">
        <v>6821880.023</v>
      </c>
      <c r="U21" s="157">
        <v>1124386.8418399999</v>
      </c>
      <c r="V21" s="157">
        <v>1582513.38221</v>
      </c>
      <c r="W21" s="157">
        <v>1553500.1609999998</v>
      </c>
      <c r="X21" s="157">
        <v>2410705.9470799998</v>
      </c>
      <c r="Y21" s="157">
        <v>4285643.66</v>
      </c>
      <c r="Z21" s="157">
        <v>28994665.620000001</v>
      </c>
      <c r="AA21" s="157">
        <v>1851323.3858599998</v>
      </c>
      <c r="AB21" s="157">
        <v>5136696.6469999999</v>
      </c>
      <c r="AC21" s="157">
        <v>2284458.7840099996</v>
      </c>
      <c r="AD21" s="157">
        <v>7907376.5936999992</v>
      </c>
      <c r="AE21" s="157">
        <v>994744.86890999996</v>
      </c>
      <c r="AF21" s="157">
        <v>0</v>
      </c>
      <c r="AG21" s="157">
        <v>3111713.28</v>
      </c>
      <c r="AH21" s="157">
        <v>4973586.3499999996</v>
      </c>
      <c r="AI21" s="157">
        <v>56438205.090000004</v>
      </c>
      <c r="AJ21" s="157">
        <v>340586.5</v>
      </c>
      <c r="AK21" s="465">
        <v>1075687.5</v>
      </c>
      <c r="AL21" s="157">
        <v>1026373.18</v>
      </c>
      <c r="AM21" s="157">
        <v>5609630.5800000001</v>
      </c>
      <c r="AN21" s="157">
        <v>507361</v>
      </c>
      <c r="AO21" s="157">
        <v>507736</v>
      </c>
      <c r="AP21" s="157">
        <v>409470.5</v>
      </c>
      <c r="AQ21" s="157">
        <v>723098.99300000002</v>
      </c>
      <c r="AR21" s="157">
        <v>38053</v>
      </c>
      <c r="AS21" s="157">
        <v>109520</v>
      </c>
      <c r="AT21" s="157">
        <v>291028</v>
      </c>
      <c r="AU21" s="157">
        <v>57711.55</v>
      </c>
      <c r="AV21" s="157">
        <v>53869</v>
      </c>
      <c r="AW21" s="157">
        <v>204254</v>
      </c>
      <c r="AX21" s="157">
        <v>189017.5</v>
      </c>
      <c r="AY21" s="157">
        <v>184435</v>
      </c>
      <c r="AZ21" s="157">
        <v>77006</v>
      </c>
      <c r="BA21" s="157">
        <v>53917</v>
      </c>
      <c r="BB21" s="157"/>
      <c r="BC21" s="157">
        <v>20</v>
      </c>
      <c r="BD21" s="467">
        <f t="shared" si="0"/>
        <v>369740454.71861994</v>
      </c>
    </row>
    <row r="22" spans="1:56" s="151" customFormat="1" ht="15" customHeight="1">
      <c r="A22" s="480">
        <v>12.2</v>
      </c>
      <c r="B22" s="481" t="s">
        <v>251</v>
      </c>
      <c r="C22" s="468">
        <v>4453455.4662500005</v>
      </c>
      <c r="D22" s="469">
        <v>0</v>
      </c>
      <c r="E22" s="469">
        <v>2518440</v>
      </c>
      <c r="F22" s="469">
        <v>7076692.9839999992</v>
      </c>
      <c r="G22" s="157">
        <v>3780665.04</v>
      </c>
      <c r="H22" s="157">
        <v>0</v>
      </c>
      <c r="I22" s="470">
        <v>1395581.193</v>
      </c>
      <c r="J22" s="157">
        <v>104887</v>
      </c>
      <c r="K22" s="157">
        <v>210557.997</v>
      </c>
      <c r="L22" s="157">
        <v>598973</v>
      </c>
      <c r="M22" s="157">
        <v>523162.67</v>
      </c>
      <c r="N22" s="157">
        <v>0</v>
      </c>
      <c r="O22" s="469">
        <v>441101.4</v>
      </c>
      <c r="P22" s="157">
        <v>169000.34</v>
      </c>
      <c r="Q22" s="157">
        <v>175332.37002</v>
      </c>
      <c r="R22" s="157">
        <v>289936.96999999997</v>
      </c>
      <c r="S22" s="157">
        <v>277060</v>
      </c>
      <c r="T22" s="157">
        <v>333107.20500000002</v>
      </c>
      <c r="U22" s="157">
        <v>7192</v>
      </c>
      <c r="V22" s="157">
        <v>1100</v>
      </c>
      <c r="W22" s="157">
        <v>92074</v>
      </c>
      <c r="X22" s="157">
        <v>214006.9086</v>
      </c>
      <c r="Y22" s="157">
        <v>350609.33299999998</v>
      </c>
      <c r="Z22" s="157">
        <v>907043.03500000003</v>
      </c>
      <c r="AA22" s="157">
        <v>125545.24200000001</v>
      </c>
      <c r="AB22" s="157">
        <v>73732.5</v>
      </c>
      <c r="AC22" s="157">
        <v>20237.612000000001</v>
      </c>
      <c r="AD22" s="157">
        <v>371648</v>
      </c>
      <c r="AE22" s="157">
        <v>154661.44647</v>
      </c>
      <c r="AF22" s="157">
        <v>0</v>
      </c>
      <c r="AG22" s="157">
        <v>1310</v>
      </c>
      <c r="AH22" s="157">
        <v>0</v>
      </c>
      <c r="AI22" s="157">
        <v>8930995.0399999991</v>
      </c>
      <c r="AJ22" s="157">
        <v>36405</v>
      </c>
      <c r="AK22" s="465">
        <v>148761</v>
      </c>
      <c r="AL22" s="157">
        <v>200108</v>
      </c>
      <c r="AM22" s="157">
        <v>51710</v>
      </c>
      <c r="AN22" s="157">
        <v>0</v>
      </c>
      <c r="AO22" s="157">
        <v>25607</v>
      </c>
      <c r="AP22" s="157">
        <v>3350</v>
      </c>
      <c r="AQ22" s="157">
        <v>12500</v>
      </c>
      <c r="AR22" s="157">
        <v>4769</v>
      </c>
      <c r="AS22" s="157">
        <v>47440</v>
      </c>
      <c r="AT22" s="157">
        <v>0</v>
      </c>
      <c r="AU22" s="157">
        <v>4385</v>
      </c>
      <c r="AV22" s="157">
        <v>798</v>
      </c>
      <c r="AW22" s="157">
        <v>0</v>
      </c>
      <c r="AX22" s="157">
        <v>1000</v>
      </c>
      <c r="AY22" s="157">
        <v>0</v>
      </c>
      <c r="AZ22" s="157">
        <v>3150</v>
      </c>
      <c r="BA22" s="157">
        <v>0</v>
      </c>
      <c r="BB22" s="157"/>
      <c r="BC22" s="157">
        <v>0</v>
      </c>
      <c r="BD22" s="467">
        <f t="shared" si="0"/>
        <v>34138091.752339989</v>
      </c>
    </row>
    <row r="23" spans="1:56" s="151" customFormat="1" ht="15" customHeight="1">
      <c r="A23" s="480">
        <v>12.3</v>
      </c>
      <c r="B23" s="481" t="s">
        <v>252</v>
      </c>
      <c r="C23" s="468">
        <v>6675430.7254800005</v>
      </c>
      <c r="D23" s="469">
        <v>21407264.23</v>
      </c>
      <c r="E23" s="469">
        <v>31325</v>
      </c>
      <c r="F23" s="469">
        <v>0</v>
      </c>
      <c r="G23" s="157">
        <v>1847023.7319999998</v>
      </c>
      <c r="H23" s="157">
        <v>48058442</v>
      </c>
      <c r="I23" s="470">
        <v>13215888.145999998</v>
      </c>
      <c r="J23" s="157">
        <v>0</v>
      </c>
      <c r="K23" s="157">
        <v>79276.240000000005</v>
      </c>
      <c r="L23" s="157">
        <v>0</v>
      </c>
      <c r="M23" s="157">
        <v>26484.5</v>
      </c>
      <c r="N23" s="157">
        <v>7503000</v>
      </c>
      <c r="O23" s="469">
        <v>299775.48</v>
      </c>
      <c r="P23" s="157">
        <v>0</v>
      </c>
      <c r="Q23" s="157">
        <v>51346.215089999998</v>
      </c>
      <c r="R23" s="157">
        <v>0</v>
      </c>
      <c r="S23" s="157">
        <v>0</v>
      </c>
      <c r="T23" s="157">
        <v>30176.5</v>
      </c>
      <c r="U23" s="157">
        <v>104496.58886</v>
      </c>
      <c r="V23" s="157">
        <v>584</v>
      </c>
      <c r="W23" s="157">
        <v>0</v>
      </c>
      <c r="X23" s="157">
        <v>4685</v>
      </c>
      <c r="Y23" s="157">
        <v>360527.946</v>
      </c>
      <c r="Z23" s="157">
        <v>1992159.0550000002</v>
      </c>
      <c r="AA23" s="157">
        <v>0</v>
      </c>
      <c r="AB23" s="157">
        <v>1699161.9419999998</v>
      </c>
      <c r="AC23" s="157">
        <v>0</v>
      </c>
      <c r="AD23" s="157">
        <v>0</v>
      </c>
      <c r="AE23" s="157">
        <v>21129.307399999998</v>
      </c>
      <c r="AF23" s="157">
        <v>3435139</v>
      </c>
      <c r="AG23" s="157">
        <v>0</v>
      </c>
      <c r="AH23" s="157">
        <v>0</v>
      </c>
      <c r="AI23" s="157">
        <v>988153.38</v>
      </c>
      <c r="AJ23" s="157">
        <v>0</v>
      </c>
      <c r="AK23" s="465">
        <v>0</v>
      </c>
      <c r="AL23" s="157">
        <v>2673753.0699999998</v>
      </c>
      <c r="AM23" s="157">
        <v>0</v>
      </c>
      <c r="AN23" s="157">
        <v>7537</v>
      </c>
      <c r="AO23" s="157">
        <v>33166.5</v>
      </c>
      <c r="AP23" s="157">
        <v>0</v>
      </c>
      <c r="AQ23" s="157">
        <v>0</v>
      </c>
      <c r="AR23" s="157">
        <v>0</v>
      </c>
      <c r="AS23" s="157">
        <v>318586</v>
      </c>
      <c r="AT23" s="157">
        <v>0</v>
      </c>
      <c r="AU23" s="157">
        <v>0</v>
      </c>
      <c r="AV23" s="157">
        <v>900</v>
      </c>
      <c r="AW23" s="157">
        <v>0</v>
      </c>
      <c r="AX23" s="157">
        <v>70</v>
      </c>
      <c r="AY23" s="157">
        <v>0</v>
      </c>
      <c r="AZ23" s="157">
        <v>0</v>
      </c>
      <c r="BA23" s="157">
        <v>0</v>
      </c>
      <c r="BB23" s="157"/>
      <c r="BC23" s="157">
        <v>0</v>
      </c>
      <c r="BD23" s="467">
        <f t="shared" si="0"/>
        <v>110865481.55783001</v>
      </c>
    </row>
    <row r="24" spans="1:56" s="151" customFormat="1" ht="15" customHeight="1">
      <c r="A24" s="482">
        <v>13</v>
      </c>
      <c r="B24" s="483" t="s">
        <v>253</v>
      </c>
      <c r="C24" s="468">
        <v>57738214.647930004</v>
      </c>
      <c r="D24" s="469">
        <v>15649866.470000001</v>
      </c>
      <c r="E24" s="469">
        <v>21443239</v>
      </c>
      <c r="F24" s="469">
        <v>55283761.268999994</v>
      </c>
      <c r="G24" s="157">
        <v>53252023.346999995</v>
      </c>
      <c r="H24" s="157">
        <v>34063505.510000005</v>
      </c>
      <c r="I24" s="470">
        <v>16927219.465</v>
      </c>
      <c r="J24" s="157">
        <v>954289</v>
      </c>
      <c r="K24" s="157">
        <v>1599288.727</v>
      </c>
      <c r="L24" s="157">
        <v>4237070.5110000009</v>
      </c>
      <c r="M24" s="157">
        <v>3772672.2059999998</v>
      </c>
      <c r="N24" s="157">
        <v>4063679.3</v>
      </c>
      <c r="O24" s="469">
        <v>2280957.088</v>
      </c>
      <c r="P24" s="157">
        <v>2659934.3870000001</v>
      </c>
      <c r="Q24" s="157">
        <v>1709288.9816100004</v>
      </c>
      <c r="R24" s="157">
        <v>1418861.72</v>
      </c>
      <c r="S24" s="157">
        <v>1658884.8470000001</v>
      </c>
      <c r="T24" s="157">
        <v>4969035.8006999996</v>
      </c>
      <c r="U24" s="157">
        <v>836019.53900999983</v>
      </c>
      <c r="V24" s="157">
        <v>1112260.75969</v>
      </c>
      <c r="W24" s="157">
        <v>1027782.93</v>
      </c>
      <c r="X24" s="157">
        <v>1735176.5860499998</v>
      </c>
      <c r="Y24" s="157">
        <v>3170015.7349999999</v>
      </c>
      <c r="Z24" s="157">
        <v>25663868.84</v>
      </c>
      <c r="AA24" s="157">
        <v>1453106.6163600001</v>
      </c>
      <c r="AB24" s="157">
        <v>5666702.0659999996</v>
      </c>
      <c r="AC24" s="157">
        <v>1663645.1717500002</v>
      </c>
      <c r="AD24" s="157">
        <v>5253817.0967100002</v>
      </c>
      <c r="AE24" s="157">
        <v>791251.9863499999</v>
      </c>
      <c r="AF24" s="157">
        <v>1801683.66</v>
      </c>
      <c r="AG24" s="157">
        <v>2569654.1280000005</v>
      </c>
      <c r="AH24" s="157">
        <v>3327188.76</v>
      </c>
      <c r="AI24" s="157">
        <v>58635566.130000003</v>
      </c>
      <c r="AJ24" s="157">
        <v>196590.50199999998</v>
      </c>
      <c r="AK24" s="465">
        <v>640726.91</v>
      </c>
      <c r="AL24" s="157">
        <v>2506864.45548</v>
      </c>
      <c r="AM24" s="157">
        <v>3589364.58</v>
      </c>
      <c r="AN24" s="157">
        <v>249199.05299999999</v>
      </c>
      <c r="AO24" s="157">
        <v>275893.87633</v>
      </c>
      <c r="AP24" s="157">
        <v>195942.13900000002</v>
      </c>
      <c r="AQ24" s="157">
        <v>350216.91199999995</v>
      </c>
      <c r="AR24" s="157">
        <v>16333</v>
      </c>
      <c r="AS24" s="157">
        <v>84171.327999999994</v>
      </c>
      <c r="AT24" s="157">
        <v>84460.518000000011</v>
      </c>
      <c r="AU24" s="157">
        <v>21772.959999999999</v>
      </c>
      <c r="AV24" s="157">
        <v>13371.448</v>
      </c>
      <c r="AW24" s="157">
        <v>57501.021000000001</v>
      </c>
      <c r="AX24" s="157">
        <v>33543.440839999996</v>
      </c>
      <c r="AY24" s="157">
        <v>32119.491000000002</v>
      </c>
      <c r="AZ24" s="157">
        <v>9183.1</v>
      </c>
      <c r="BA24" s="157">
        <v>1765.6959999999999</v>
      </c>
      <c r="BB24" s="157"/>
      <c r="BC24" s="157">
        <v>0</v>
      </c>
      <c r="BD24" s="467">
        <f t="shared" si="0"/>
        <v>406748552.71281004</v>
      </c>
    </row>
    <row r="25" spans="1:56" s="151" customFormat="1" ht="15" customHeight="1">
      <c r="A25" s="480">
        <v>13.1</v>
      </c>
      <c r="B25" s="481" t="s">
        <v>254</v>
      </c>
      <c r="C25" s="468">
        <v>48970710.341920003</v>
      </c>
      <c r="D25" s="469">
        <v>0</v>
      </c>
      <c r="E25" s="469">
        <v>19933938</v>
      </c>
      <c r="F25" s="469">
        <v>50522211.895999998</v>
      </c>
      <c r="G25" s="157">
        <v>49492929.018999994</v>
      </c>
      <c r="H25" s="157">
        <v>0</v>
      </c>
      <c r="I25" s="470">
        <v>4497954.2370000007</v>
      </c>
      <c r="J25" s="157">
        <v>867528</v>
      </c>
      <c r="K25" s="157">
        <v>1416689.2309999999</v>
      </c>
      <c r="L25" s="157">
        <v>3777860.5210000006</v>
      </c>
      <c r="M25" s="157">
        <v>3457085.6689999998</v>
      </c>
      <c r="N25" s="157">
        <v>0</v>
      </c>
      <c r="O25" s="469">
        <v>1712865.7660000001</v>
      </c>
      <c r="P25" s="157">
        <v>2544033.5</v>
      </c>
      <c r="Q25" s="157">
        <v>1576910.3778000004</v>
      </c>
      <c r="R25" s="157">
        <v>1246568.8</v>
      </c>
      <c r="S25" s="157">
        <v>1575416.656</v>
      </c>
      <c r="T25" s="157">
        <v>4816427.9749499997</v>
      </c>
      <c r="U25" s="157">
        <v>747739.06134999986</v>
      </c>
      <c r="V25" s="157">
        <v>1112001.48269</v>
      </c>
      <c r="W25" s="157">
        <v>960921.52399999998</v>
      </c>
      <c r="X25" s="157">
        <v>1693059.6188099999</v>
      </c>
      <c r="Y25" s="157">
        <v>2828504.43</v>
      </c>
      <c r="Z25" s="157">
        <v>23046608.344000001</v>
      </c>
      <c r="AA25" s="157">
        <v>1395394.1432400001</v>
      </c>
      <c r="AB25" s="157">
        <v>4131140.0929999994</v>
      </c>
      <c r="AC25" s="157">
        <v>1656509.5898100003</v>
      </c>
      <c r="AD25" s="157">
        <v>5213069.2813999997</v>
      </c>
      <c r="AE25" s="157">
        <v>709132.6984799999</v>
      </c>
      <c r="AF25" s="157">
        <v>0</v>
      </c>
      <c r="AG25" s="157">
        <v>2569609.6930000004</v>
      </c>
      <c r="AH25" s="157">
        <v>3327188.76</v>
      </c>
      <c r="AI25" s="157">
        <v>49535114.060000002</v>
      </c>
      <c r="AJ25" s="157">
        <v>188570.30199999997</v>
      </c>
      <c r="AK25" s="465">
        <v>609950.14</v>
      </c>
      <c r="AL25" s="157">
        <v>648437.51263999997</v>
      </c>
      <c r="AM25" s="157">
        <v>3562496.45</v>
      </c>
      <c r="AN25" s="157">
        <v>245268.85799999998</v>
      </c>
      <c r="AO25" s="157">
        <v>254803.53933</v>
      </c>
      <c r="AP25" s="157">
        <v>195669.21300000002</v>
      </c>
      <c r="AQ25" s="157">
        <v>348215.01</v>
      </c>
      <c r="AR25" s="157">
        <v>14650</v>
      </c>
      <c r="AS25" s="157">
        <v>21220.382000000001</v>
      </c>
      <c r="AT25" s="157">
        <v>84460.518000000011</v>
      </c>
      <c r="AU25" s="157">
        <v>21772.959999999999</v>
      </c>
      <c r="AV25" s="157">
        <v>13026.038</v>
      </c>
      <c r="AW25" s="157">
        <v>57501.021000000001</v>
      </c>
      <c r="AX25" s="157">
        <v>33498.762239999996</v>
      </c>
      <c r="AY25" s="157">
        <v>32119.491000000002</v>
      </c>
      <c r="AZ25" s="157">
        <v>9159.77</v>
      </c>
      <c r="BA25" s="157">
        <v>1765.6959999999999</v>
      </c>
      <c r="BB25" s="157"/>
      <c r="BC25" s="157">
        <v>0</v>
      </c>
      <c r="BD25" s="467">
        <f t="shared" si="0"/>
        <v>301677708.43265986</v>
      </c>
    </row>
    <row r="26" spans="1:56" s="151" customFormat="1" ht="15" customHeight="1">
      <c r="A26" s="480">
        <v>13.2</v>
      </c>
      <c r="B26" s="481" t="s">
        <v>255</v>
      </c>
      <c r="C26" s="468">
        <v>3103697.4492500001</v>
      </c>
      <c r="D26" s="469">
        <v>0</v>
      </c>
      <c r="E26" s="469">
        <v>1477976</v>
      </c>
      <c r="F26" s="469">
        <v>4761549.3729999997</v>
      </c>
      <c r="G26" s="157">
        <v>2444683.3870000001</v>
      </c>
      <c r="H26" s="157">
        <v>0</v>
      </c>
      <c r="I26" s="470">
        <v>806069.65899999999</v>
      </c>
      <c r="J26" s="157">
        <v>86761</v>
      </c>
      <c r="K26" s="157">
        <v>124904.61200000002</v>
      </c>
      <c r="L26" s="157">
        <v>459209.99</v>
      </c>
      <c r="M26" s="157">
        <v>289367.81599999999</v>
      </c>
      <c r="N26" s="157">
        <v>0</v>
      </c>
      <c r="O26" s="469">
        <v>334607.66200000001</v>
      </c>
      <c r="P26" s="157">
        <v>115900.88699999999</v>
      </c>
      <c r="Q26" s="157">
        <v>81421.697720000026</v>
      </c>
      <c r="R26" s="157">
        <v>172292.92</v>
      </c>
      <c r="S26" s="157">
        <v>83468.191000000006</v>
      </c>
      <c r="T26" s="157">
        <v>135257.06610999999</v>
      </c>
      <c r="U26" s="157">
        <v>3256.1659900000004</v>
      </c>
      <c r="V26" s="157">
        <v>143.10900000000001</v>
      </c>
      <c r="W26" s="157">
        <v>66861.406000000003</v>
      </c>
      <c r="X26" s="157">
        <v>38946.507240000006</v>
      </c>
      <c r="Y26" s="157">
        <v>86107.744999999995</v>
      </c>
      <c r="Z26" s="157">
        <v>579059.06900000002</v>
      </c>
      <c r="AA26" s="157">
        <v>57712.473119999995</v>
      </c>
      <c r="AB26" s="157">
        <v>44167.909</v>
      </c>
      <c r="AC26" s="157">
        <v>7135.5819399999982</v>
      </c>
      <c r="AD26" s="157">
        <v>40747.815309999998</v>
      </c>
      <c r="AE26" s="157">
        <v>67341.707469999994</v>
      </c>
      <c r="AF26" s="157">
        <v>0</v>
      </c>
      <c r="AG26" s="157">
        <v>44.435000000000002</v>
      </c>
      <c r="AH26" s="157">
        <v>0</v>
      </c>
      <c r="AI26" s="157">
        <v>8130774.29</v>
      </c>
      <c r="AJ26" s="157">
        <v>8020.2</v>
      </c>
      <c r="AK26" s="465">
        <v>30776.77</v>
      </c>
      <c r="AL26" s="157">
        <v>31869.073</v>
      </c>
      <c r="AM26" s="157">
        <v>26868.13</v>
      </c>
      <c r="AN26" s="157">
        <v>0</v>
      </c>
      <c r="AO26" s="157">
        <v>4199.049</v>
      </c>
      <c r="AP26" s="157">
        <v>272.92599999999999</v>
      </c>
      <c r="AQ26" s="157">
        <v>2001.902</v>
      </c>
      <c r="AR26" s="157">
        <v>1683</v>
      </c>
      <c r="AS26" s="157">
        <v>2055.502</v>
      </c>
      <c r="AT26" s="157">
        <v>0</v>
      </c>
      <c r="AU26" s="157">
        <v>0</v>
      </c>
      <c r="AV26" s="157">
        <v>290.41000000000003</v>
      </c>
      <c r="AW26" s="157">
        <v>0</v>
      </c>
      <c r="AX26" s="157">
        <v>31.97138</v>
      </c>
      <c r="AY26" s="157">
        <v>0</v>
      </c>
      <c r="AZ26" s="157">
        <v>23.33</v>
      </c>
      <c r="BA26" s="157">
        <v>0</v>
      </c>
      <c r="BB26" s="157"/>
      <c r="BC26" s="157">
        <v>0</v>
      </c>
      <c r="BD26" s="467">
        <f t="shared" si="0"/>
        <v>23707558.187529989</v>
      </c>
    </row>
    <row r="27" spans="1:56" s="151" customFormat="1" ht="15" customHeight="1">
      <c r="A27" s="480">
        <v>13.3</v>
      </c>
      <c r="B27" s="481" t="s">
        <v>256</v>
      </c>
      <c r="C27" s="468">
        <v>5663806.8567600008</v>
      </c>
      <c r="D27" s="469">
        <v>15649866.470000001</v>
      </c>
      <c r="E27" s="469">
        <v>31325</v>
      </c>
      <c r="F27" s="469">
        <v>0</v>
      </c>
      <c r="G27" s="157">
        <v>1314410.9410000001</v>
      </c>
      <c r="H27" s="157">
        <v>34063505.510000005</v>
      </c>
      <c r="I27" s="470">
        <v>11623195.568999998</v>
      </c>
      <c r="J27" s="157">
        <v>0</v>
      </c>
      <c r="K27" s="157">
        <v>57694.883999999991</v>
      </c>
      <c r="L27" s="157">
        <v>0</v>
      </c>
      <c r="M27" s="157">
        <v>26218.720999999998</v>
      </c>
      <c r="N27" s="157">
        <v>4063679.3</v>
      </c>
      <c r="O27" s="469">
        <v>233483.66</v>
      </c>
      <c r="P27" s="157">
        <v>0</v>
      </c>
      <c r="Q27" s="157">
        <v>50956.906090000004</v>
      </c>
      <c r="R27" s="157">
        <v>0</v>
      </c>
      <c r="S27" s="157">
        <v>0</v>
      </c>
      <c r="T27" s="157">
        <v>17350.75964</v>
      </c>
      <c r="U27" s="157">
        <v>85024.311669999996</v>
      </c>
      <c r="V27" s="157">
        <v>116.16800000000001</v>
      </c>
      <c r="W27" s="157">
        <v>0</v>
      </c>
      <c r="X27" s="157">
        <v>3170.46</v>
      </c>
      <c r="Y27" s="157">
        <v>255403.56</v>
      </c>
      <c r="Z27" s="157">
        <v>2038201.4270000001</v>
      </c>
      <c r="AA27" s="157">
        <v>0</v>
      </c>
      <c r="AB27" s="157">
        <v>1491394.0640000002</v>
      </c>
      <c r="AC27" s="157">
        <v>0</v>
      </c>
      <c r="AD27" s="157">
        <v>0</v>
      </c>
      <c r="AE27" s="157">
        <v>14777.580400000001</v>
      </c>
      <c r="AF27" s="157">
        <v>1801683.66</v>
      </c>
      <c r="AG27" s="157">
        <v>0</v>
      </c>
      <c r="AH27" s="157">
        <v>0</v>
      </c>
      <c r="AI27" s="157">
        <v>969677.78</v>
      </c>
      <c r="AJ27" s="157">
        <v>0</v>
      </c>
      <c r="AK27" s="465">
        <v>0</v>
      </c>
      <c r="AL27" s="157">
        <v>1826557.8698399998</v>
      </c>
      <c r="AM27" s="157">
        <v>0</v>
      </c>
      <c r="AN27" s="157">
        <v>3930.1950000000002</v>
      </c>
      <c r="AO27" s="157">
        <v>16891.288</v>
      </c>
      <c r="AP27" s="157">
        <v>0</v>
      </c>
      <c r="AQ27" s="157">
        <v>0</v>
      </c>
      <c r="AR27" s="157">
        <v>0</v>
      </c>
      <c r="AS27" s="157">
        <v>60895.443999999996</v>
      </c>
      <c r="AT27" s="157">
        <v>0</v>
      </c>
      <c r="AU27" s="157">
        <v>0</v>
      </c>
      <c r="AV27" s="157">
        <v>55</v>
      </c>
      <c r="AW27" s="157">
        <v>0</v>
      </c>
      <c r="AX27" s="157">
        <v>12.707219999999998</v>
      </c>
      <c r="AY27" s="157">
        <v>0</v>
      </c>
      <c r="AZ27" s="157">
        <v>0</v>
      </c>
      <c r="BA27" s="157">
        <v>0</v>
      </c>
      <c r="BB27" s="157"/>
      <c r="BC27" s="157">
        <v>0</v>
      </c>
      <c r="BD27" s="467">
        <f t="shared" si="0"/>
        <v>81363286.09262</v>
      </c>
    </row>
    <row r="28" spans="1:56" s="151" customFormat="1" ht="15" customHeight="1">
      <c r="A28" s="482">
        <v>14</v>
      </c>
      <c r="B28" s="483" t="s">
        <v>257</v>
      </c>
      <c r="C28" s="468">
        <v>12328428.50341</v>
      </c>
      <c r="D28" s="469">
        <v>5757397.7599999998</v>
      </c>
      <c r="E28" s="469">
        <v>5531259</v>
      </c>
      <c r="F28" s="469">
        <v>12514202.015999999</v>
      </c>
      <c r="G28" s="157">
        <v>8189685.9510000022</v>
      </c>
      <c r="H28" s="157">
        <v>13994934.729999999</v>
      </c>
      <c r="I28" s="470">
        <v>3095240.1150000012</v>
      </c>
      <c r="J28" s="157">
        <v>188279</v>
      </c>
      <c r="K28" s="157">
        <v>443800.72</v>
      </c>
      <c r="L28" s="157">
        <v>1087910.804</v>
      </c>
      <c r="M28" s="157">
        <v>1285153.3639999998</v>
      </c>
      <c r="N28" s="157">
        <v>3439320.7</v>
      </c>
      <c r="O28" s="469">
        <v>624026.75199999986</v>
      </c>
      <c r="P28" s="157">
        <v>769036.60300000012</v>
      </c>
      <c r="Q28" s="157">
        <v>825687.89300999988</v>
      </c>
      <c r="R28" s="157">
        <v>581739.41</v>
      </c>
      <c r="S28" s="157">
        <v>658675.04700000002</v>
      </c>
      <c r="T28" s="157">
        <v>2216127.9172999999</v>
      </c>
      <c r="U28" s="157">
        <v>335564.02360000001</v>
      </c>
      <c r="V28" s="157">
        <v>471936.62251999998</v>
      </c>
      <c r="W28" s="157">
        <v>617791.23</v>
      </c>
      <c r="X28" s="157">
        <v>894221.27055000002</v>
      </c>
      <c r="Y28" s="157">
        <v>1826765.2379999999</v>
      </c>
      <c r="Z28" s="157">
        <v>6229998.8920000009</v>
      </c>
      <c r="AA28" s="157">
        <v>457045.29638799996</v>
      </c>
      <c r="AB28" s="157">
        <v>1242889.0230000007</v>
      </c>
      <c r="AC28" s="157">
        <v>641051.22165999992</v>
      </c>
      <c r="AD28" s="157">
        <v>2403296.5278499997</v>
      </c>
      <c r="AE28" s="157">
        <v>379283.63643000007</v>
      </c>
      <c r="AF28" s="157">
        <v>899156</v>
      </c>
      <c r="AG28" s="157">
        <v>543370.54200000002</v>
      </c>
      <c r="AH28" s="157">
        <v>1646397.59</v>
      </c>
      <c r="AI28" s="157">
        <v>7721787.3800000008</v>
      </c>
      <c r="AJ28" s="157">
        <v>180400.99799999996</v>
      </c>
      <c r="AK28" s="465">
        <v>583695.84</v>
      </c>
      <c r="AL28" s="157">
        <v>1393369.79018</v>
      </c>
      <c r="AM28" s="157">
        <v>2071976</v>
      </c>
      <c r="AN28" s="157">
        <v>265698.94700000004</v>
      </c>
      <c r="AO28" s="157">
        <v>290615.62367</v>
      </c>
      <c r="AP28" s="157">
        <v>216878.35799999998</v>
      </c>
      <c r="AQ28" s="157">
        <v>385382.08100000006</v>
      </c>
      <c r="AR28" s="157">
        <v>26489</v>
      </c>
      <c r="AS28" s="157">
        <v>391374.67200000002</v>
      </c>
      <c r="AT28" s="157">
        <v>206567.48200000002</v>
      </c>
      <c r="AU28" s="157">
        <v>40323.599999999999</v>
      </c>
      <c r="AV28" s="157">
        <v>42195.551999999996</v>
      </c>
      <c r="AW28" s="157">
        <v>146752.97899999999</v>
      </c>
      <c r="AX28" s="157">
        <v>156544.05915999998</v>
      </c>
      <c r="AY28" s="157">
        <v>152315.50599999999</v>
      </c>
      <c r="AZ28" s="157">
        <v>70972.899999999994</v>
      </c>
      <c r="BA28" s="157">
        <v>52151.303999999996</v>
      </c>
      <c r="BB28" s="157"/>
      <c r="BC28" s="157">
        <v>20</v>
      </c>
      <c r="BD28" s="467">
        <f t="shared" si="0"/>
        <v>106515185.47172801</v>
      </c>
    </row>
    <row r="29" spans="1:56" s="151" customFormat="1" ht="15" customHeight="1">
      <c r="A29" s="480">
        <v>14.1</v>
      </c>
      <c r="B29" s="481" t="s">
        <v>258</v>
      </c>
      <c r="C29" s="468">
        <v>9967046.6376900002</v>
      </c>
      <c r="D29" s="469">
        <v>0</v>
      </c>
      <c r="E29" s="469">
        <v>4490795</v>
      </c>
      <c r="F29" s="469">
        <v>10199058.404999999</v>
      </c>
      <c r="G29" s="157">
        <v>6321091.5070000021</v>
      </c>
      <c r="H29" s="157">
        <v>0</v>
      </c>
      <c r="I29" s="470">
        <v>913036.004000001</v>
      </c>
      <c r="J29" s="157">
        <v>170153</v>
      </c>
      <c r="K29" s="157">
        <v>333978.47899999993</v>
      </c>
      <c r="L29" s="157">
        <v>948147.79399999988</v>
      </c>
      <c r="M29" s="157">
        <v>1051092.7309999997</v>
      </c>
      <c r="N29" s="157">
        <v>0</v>
      </c>
      <c r="O29" s="469">
        <v>451241.19399999984</v>
      </c>
      <c r="P29" s="157">
        <v>715937.15</v>
      </c>
      <c r="Q29" s="157">
        <v>731387.9117099999</v>
      </c>
      <c r="R29" s="157">
        <v>464095.36</v>
      </c>
      <c r="S29" s="157">
        <v>463668.85399999999</v>
      </c>
      <c r="T29" s="157">
        <v>2005452.0480500001</v>
      </c>
      <c r="U29" s="157">
        <v>312301.88055</v>
      </c>
      <c r="V29" s="157">
        <v>470511.89951999998</v>
      </c>
      <c r="W29" s="157">
        <v>592578.65</v>
      </c>
      <c r="X29" s="157">
        <v>717646.32947</v>
      </c>
      <c r="Y29" s="157">
        <v>1457139.2239999999</v>
      </c>
      <c r="Z29" s="157">
        <v>5447067.3560000006</v>
      </c>
      <c r="AA29" s="157">
        <v>397996.45965799998</v>
      </c>
      <c r="AB29" s="157">
        <v>1005556.5540000007</v>
      </c>
      <c r="AC29" s="157">
        <v>627649.19111999997</v>
      </c>
      <c r="AD29" s="157">
        <v>2134562.2762999996</v>
      </c>
      <c r="AE29" s="157">
        <v>285612.17043000006</v>
      </c>
      <c r="AF29" s="157">
        <v>0</v>
      </c>
      <c r="AG29" s="157">
        <v>542104.97700000007</v>
      </c>
      <c r="AH29" s="157">
        <v>1646397.59</v>
      </c>
      <c r="AI29" s="157">
        <v>6903091.0300000012</v>
      </c>
      <c r="AJ29" s="157">
        <v>152016.19799999997</v>
      </c>
      <c r="AK29" s="465">
        <v>512936.61</v>
      </c>
      <c r="AL29" s="157">
        <v>377935.66535999998</v>
      </c>
      <c r="AM29" s="157">
        <v>2047134.13</v>
      </c>
      <c r="AN29" s="157">
        <v>262092.14200000002</v>
      </c>
      <c r="AO29" s="157">
        <v>252932.46067</v>
      </c>
      <c r="AP29" s="157">
        <v>213801.28399999999</v>
      </c>
      <c r="AQ29" s="157">
        <v>374883.98300000007</v>
      </c>
      <c r="AR29" s="157">
        <v>23403</v>
      </c>
      <c r="AS29" s="157">
        <v>88299.618000000002</v>
      </c>
      <c r="AT29" s="157">
        <v>206567.48200000002</v>
      </c>
      <c r="AU29" s="157">
        <v>35738.6</v>
      </c>
      <c r="AV29" s="157">
        <v>40842.962</v>
      </c>
      <c r="AW29" s="157">
        <v>146752.97899999999</v>
      </c>
      <c r="AX29" s="157">
        <v>155518.73775999999</v>
      </c>
      <c r="AY29" s="157">
        <v>152315.50599999999</v>
      </c>
      <c r="AZ29" s="157">
        <v>67846.23</v>
      </c>
      <c r="BA29" s="157">
        <v>52151.303999999996</v>
      </c>
      <c r="BB29" s="157"/>
      <c r="BC29" s="157">
        <v>20</v>
      </c>
      <c r="BD29" s="467">
        <f t="shared" si="0"/>
        <v>66929586.555287987</v>
      </c>
    </row>
    <row r="30" spans="1:56" s="151" customFormat="1" ht="15" customHeight="1">
      <c r="A30" s="480">
        <v>14.2</v>
      </c>
      <c r="B30" s="481" t="s">
        <v>259</v>
      </c>
      <c r="C30" s="468">
        <v>1349758.017</v>
      </c>
      <c r="D30" s="469">
        <v>0</v>
      </c>
      <c r="E30" s="469">
        <v>1040464</v>
      </c>
      <c r="F30" s="469">
        <v>2315143.611</v>
      </c>
      <c r="G30" s="157">
        <v>1335981.6529999999</v>
      </c>
      <c r="H30" s="157">
        <v>0</v>
      </c>
      <c r="I30" s="470">
        <v>589511.5340000001</v>
      </c>
      <c r="J30" s="157">
        <v>18126</v>
      </c>
      <c r="K30" s="157">
        <v>88240.885000000009</v>
      </c>
      <c r="L30" s="157">
        <v>139763.01</v>
      </c>
      <c r="M30" s="157">
        <v>233794.85399999999</v>
      </c>
      <c r="N30" s="157">
        <v>0</v>
      </c>
      <c r="O30" s="469">
        <v>106493.73800000001</v>
      </c>
      <c r="P30" s="157">
        <v>53099.453000000001</v>
      </c>
      <c r="Q30" s="157">
        <v>93910.672299999991</v>
      </c>
      <c r="R30" s="157">
        <v>117644.05</v>
      </c>
      <c r="S30" s="157">
        <v>195006.19299999997</v>
      </c>
      <c r="T30" s="157">
        <v>197850.13889</v>
      </c>
      <c r="U30" s="157">
        <v>3935.8340099999996</v>
      </c>
      <c r="V30" s="157">
        <v>956.89100000000008</v>
      </c>
      <c r="W30" s="157">
        <v>25212.58</v>
      </c>
      <c r="X30" s="157">
        <v>174110.97136</v>
      </c>
      <c r="Y30" s="157">
        <v>264501.58799999999</v>
      </c>
      <c r="Z30" s="157">
        <v>370826.505</v>
      </c>
      <c r="AA30" s="157">
        <v>59048.836730000003</v>
      </c>
      <c r="AB30" s="157">
        <v>29564.591</v>
      </c>
      <c r="AC30" s="157">
        <v>13402.030540000003</v>
      </c>
      <c r="AD30" s="157">
        <v>268734.25154999999</v>
      </c>
      <c r="AE30" s="157">
        <v>87319.739000000001</v>
      </c>
      <c r="AF30" s="157">
        <v>0</v>
      </c>
      <c r="AG30" s="157">
        <v>1265.5650000000001</v>
      </c>
      <c r="AH30" s="157">
        <v>0</v>
      </c>
      <c r="AI30" s="157">
        <v>800220.75</v>
      </c>
      <c r="AJ30" s="157">
        <v>28384.799999999999</v>
      </c>
      <c r="AK30" s="465">
        <v>70759.23</v>
      </c>
      <c r="AL30" s="157">
        <v>168238.92199999999</v>
      </c>
      <c r="AM30" s="157">
        <v>24841.87</v>
      </c>
      <c r="AN30" s="157">
        <v>0</v>
      </c>
      <c r="AO30" s="157">
        <v>21407.950999999997</v>
      </c>
      <c r="AP30" s="157">
        <v>3077.0740000000001</v>
      </c>
      <c r="AQ30" s="157">
        <v>10498.098</v>
      </c>
      <c r="AR30" s="157">
        <v>3086</v>
      </c>
      <c r="AS30" s="157">
        <v>45384.498</v>
      </c>
      <c r="AT30" s="157">
        <v>0</v>
      </c>
      <c r="AU30" s="157">
        <v>4585</v>
      </c>
      <c r="AV30" s="157">
        <v>507.59</v>
      </c>
      <c r="AW30" s="157">
        <v>0</v>
      </c>
      <c r="AX30" s="157">
        <v>968.02862000000016</v>
      </c>
      <c r="AY30" s="157">
        <v>0</v>
      </c>
      <c r="AZ30" s="157">
        <v>3126.67</v>
      </c>
      <c r="BA30" s="157">
        <v>0</v>
      </c>
      <c r="BB30" s="157"/>
      <c r="BC30" s="157">
        <v>0</v>
      </c>
      <c r="BD30" s="467">
        <f t="shared" si="0"/>
        <v>10358753.673999999</v>
      </c>
    </row>
    <row r="31" spans="1:56" s="151" customFormat="1" ht="15" customHeight="1">
      <c r="A31" s="484">
        <v>14.3</v>
      </c>
      <c r="B31" s="481" t="s">
        <v>260</v>
      </c>
      <c r="C31" s="468">
        <v>1011623.8487199997</v>
      </c>
      <c r="D31" s="469">
        <v>5757397.7599999998</v>
      </c>
      <c r="E31" s="469">
        <v>0</v>
      </c>
      <c r="F31" s="469">
        <v>0</v>
      </c>
      <c r="G31" s="157">
        <v>532612.79099999985</v>
      </c>
      <c r="H31" s="157">
        <v>13994934.729999999</v>
      </c>
      <c r="I31" s="470">
        <v>1592692.577</v>
      </c>
      <c r="J31" s="157">
        <v>0</v>
      </c>
      <c r="K31" s="157">
        <v>21581.356</v>
      </c>
      <c r="L31" s="157">
        <v>0</v>
      </c>
      <c r="M31" s="157">
        <v>265.77899999999954</v>
      </c>
      <c r="N31" s="157">
        <v>3439320.7</v>
      </c>
      <c r="O31" s="469">
        <v>66291.820000000007</v>
      </c>
      <c r="P31" s="157">
        <v>0</v>
      </c>
      <c r="Q31" s="157">
        <v>389.3090000000002</v>
      </c>
      <c r="R31" s="157">
        <v>0</v>
      </c>
      <c r="S31" s="157">
        <v>0</v>
      </c>
      <c r="T31" s="157">
        <v>12825.73036</v>
      </c>
      <c r="U31" s="157">
        <v>19326.30904</v>
      </c>
      <c r="V31" s="157">
        <v>467.83199999999999</v>
      </c>
      <c r="W31" s="157">
        <v>0</v>
      </c>
      <c r="X31" s="157">
        <v>2463.9697200000001</v>
      </c>
      <c r="Y31" s="157">
        <v>105124.42600000001</v>
      </c>
      <c r="Z31" s="157">
        <v>412105.03099999996</v>
      </c>
      <c r="AA31" s="157">
        <v>0</v>
      </c>
      <c r="AB31" s="157">
        <v>207767.87799999994</v>
      </c>
      <c r="AC31" s="157">
        <v>0</v>
      </c>
      <c r="AD31" s="157">
        <v>0</v>
      </c>
      <c r="AE31" s="157">
        <v>6351.7269999999999</v>
      </c>
      <c r="AF31" s="157">
        <v>899156</v>
      </c>
      <c r="AG31" s="157">
        <v>0</v>
      </c>
      <c r="AH31" s="157">
        <v>0</v>
      </c>
      <c r="AI31" s="157">
        <v>18475.600000000057</v>
      </c>
      <c r="AJ31" s="157">
        <v>0</v>
      </c>
      <c r="AK31" s="465">
        <v>0</v>
      </c>
      <c r="AL31" s="157">
        <v>847195.20282000001</v>
      </c>
      <c r="AM31" s="157">
        <v>0</v>
      </c>
      <c r="AN31" s="157">
        <v>3606.8049999999998</v>
      </c>
      <c r="AO31" s="157">
        <v>16275.212000000001</v>
      </c>
      <c r="AP31" s="157">
        <v>0</v>
      </c>
      <c r="AQ31" s="157">
        <v>0</v>
      </c>
      <c r="AR31" s="157">
        <v>0</v>
      </c>
      <c r="AS31" s="157">
        <v>257690.55600000001</v>
      </c>
      <c r="AT31" s="157">
        <v>0</v>
      </c>
      <c r="AU31" s="157">
        <v>0</v>
      </c>
      <c r="AV31" s="157">
        <v>845</v>
      </c>
      <c r="AW31" s="157">
        <v>0</v>
      </c>
      <c r="AX31" s="157">
        <v>57.29278</v>
      </c>
      <c r="AY31" s="157">
        <v>0</v>
      </c>
      <c r="AZ31" s="157">
        <v>0</v>
      </c>
      <c r="BA31" s="157">
        <v>0</v>
      </c>
      <c r="BB31" s="157"/>
      <c r="BC31" s="157">
        <v>0</v>
      </c>
      <c r="BD31" s="467">
        <f t="shared" si="0"/>
        <v>29226845.242439996</v>
      </c>
    </row>
    <row r="32" spans="1:56" s="151" customFormat="1" ht="15" customHeight="1">
      <c r="A32" s="480">
        <v>15</v>
      </c>
      <c r="B32" s="481" t="s">
        <v>261</v>
      </c>
      <c r="C32" s="468">
        <v>31912.35857</v>
      </c>
      <c r="D32" s="469">
        <v>0</v>
      </c>
      <c r="E32" s="469">
        <v>39753</v>
      </c>
      <c r="F32" s="469">
        <v>6325.9480000000012</v>
      </c>
      <c r="G32" s="157">
        <v>54856.546000000002</v>
      </c>
      <c r="H32" s="157">
        <v>12294.62</v>
      </c>
      <c r="I32" s="470">
        <v>31447.010999999995</v>
      </c>
      <c r="J32" s="157">
        <v>6827</v>
      </c>
      <c r="K32" s="157">
        <v>14192.418896000003</v>
      </c>
      <c r="L32" s="157">
        <v>3653.07</v>
      </c>
      <c r="M32" s="157">
        <v>2892.97</v>
      </c>
      <c r="N32" s="157">
        <v>0</v>
      </c>
      <c r="O32" s="469">
        <v>12371.399000000001</v>
      </c>
      <c r="P32" s="157">
        <v>11687.38</v>
      </c>
      <c r="Q32" s="157">
        <v>8243.0594399999991</v>
      </c>
      <c r="R32" s="157">
        <v>5966.7679999999991</v>
      </c>
      <c r="S32" s="157">
        <v>7444.79</v>
      </c>
      <c r="T32" s="157">
        <v>11015.763329999998</v>
      </c>
      <c r="U32" s="157">
        <v>1967.46288</v>
      </c>
      <c r="V32" s="157">
        <v>13246.845130000016</v>
      </c>
      <c r="W32" s="157">
        <v>5875.83</v>
      </c>
      <c r="X32" s="157">
        <v>9880.26</v>
      </c>
      <c r="Y32" s="157">
        <v>32735.798530000007</v>
      </c>
      <c r="Z32" s="157">
        <v>18257.751999999997</v>
      </c>
      <c r="AA32" s="157">
        <v>14440.905720000021</v>
      </c>
      <c r="AB32" s="157">
        <v>22194.394</v>
      </c>
      <c r="AC32" s="157">
        <v>4408.64419</v>
      </c>
      <c r="AD32" s="157">
        <v>23588.452600000001</v>
      </c>
      <c r="AE32" s="157">
        <v>2841.54997</v>
      </c>
      <c r="AF32" s="157">
        <v>0</v>
      </c>
      <c r="AG32" s="157">
        <v>6369.5690000000004</v>
      </c>
      <c r="AH32" s="157">
        <v>7798.96</v>
      </c>
      <c r="AI32" s="157">
        <v>290278</v>
      </c>
      <c r="AJ32" s="157">
        <v>28378.687999999995</v>
      </c>
      <c r="AK32" s="465">
        <v>0</v>
      </c>
      <c r="AL32" s="157">
        <v>37028.873040000006</v>
      </c>
      <c r="AM32" s="157">
        <v>31247.07</v>
      </c>
      <c r="AN32" s="157">
        <v>2174.143</v>
      </c>
      <c r="AO32" s="157">
        <v>300.85400000000004</v>
      </c>
      <c r="AP32" s="157">
        <v>321.68</v>
      </c>
      <c r="AQ32" s="157">
        <v>1867.7249999999999</v>
      </c>
      <c r="AR32" s="157">
        <v>0</v>
      </c>
      <c r="AS32" s="157">
        <v>0</v>
      </c>
      <c r="AT32" s="157">
        <v>0</v>
      </c>
      <c r="AU32" s="157">
        <v>0</v>
      </c>
      <c r="AV32" s="157">
        <v>0</v>
      </c>
      <c r="AW32" s="157">
        <v>216.70299999999997</v>
      </c>
      <c r="AX32" s="157">
        <v>0</v>
      </c>
      <c r="AY32" s="157">
        <v>5</v>
      </c>
      <c r="AZ32" s="157">
        <v>0</v>
      </c>
      <c r="BA32" s="157">
        <v>0</v>
      </c>
      <c r="BB32" s="157"/>
      <c r="BC32" s="157">
        <v>0</v>
      </c>
      <c r="BD32" s="467">
        <f t="shared" si="0"/>
        <v>816309.26229600015</v>
      </c>
    </row>
    <row r="33" spans="1:56" s="151" customFormat="1" ht="18">
      <c r="A33" s="480">
        <v>16</v>
      </c>
      <c r="B33" s="481" t="s">
        <v>262</v>
      </c>
      <c r="C33" s="463">
        <v>1704</v>
      </c>
      <c r="D33" s="464">
        <v>0</v>
      </c>
      <c r="E33" s="464">
        <v>1289</v>
      </c>
      <c r="F33" s="464">
        <v>242</v>
      </c>
      <c r="G33" s="465">
        <v>2883</v>
      </c>
      <c r="H33" s="465">
        <v>7</v>
      </c>
      <c r="I33" s="466">
        <v>2460</v>
      </c>
      <c r="J33" s="157">
        <v>0</v>
      </c>
      <c r="K33" s="465">
        <v>499</v>
      </c>
      <c r="L33" s="465">
        <v>125</v>
      </c>
      <c r="M33" s="465">
        <v>138</v>
      </c>
      <c r="N33" s="465">
        <v>0</v>
      </c>
      <c r="O33" s="464">
        <v>766</v>
      </c>
      <c r="P33" s="465">
        <v>313</v>
      </c>
      <c r="Q33" s="465">
        <v>304</v>
      </c>
      <c r="R33" s="465">
        <v>133</v>
      </c>
      <c r="S33" s="465">
        <v>182</v>
      </c>
      <c r="T33" s="465">
        <v>381</v>
      </c>
      <c r="U33" s="465">
        <v>102</v>
      </c>
      <c r="V33" s="465">
        <v>573</v>
      </c>
      <c r="W33" s="465">
        <v>86</v>
      </c>
      <c r="X33" s="465">
        <v>484</v>
      </c>
      <c r="Y33" s="465">
        <v>793</v>
      </c>
      <c r="Z33" s="465">
        <v>955</v>
      </c>
      <c r="AA33" s="465">
        <v>378</v>
      </c>
      <c r="AB33" s="465">
        <v>1550</v>
      </c>
      <c r="AC33" s="465">
        <v>147</v>
      </c>
      <c r="AD33" s="465">
        <v>1926</v>
      </c>
      <c r="AE33" s="465">
        <v>217</v>
      </c>
      <c r="AF33" s="465">
        <v>0</v>
      </c>
      <c r="AG33" s="465">
        <v>230</v>
      </c>
      <c r="AH33" s="465">
        <v>225</v>
      </c>
      <c r="AI33" s="465">
        <v>19801</v>
      </c>
      <c r="AJ33" s="465">
        <v>467</v>
      </c>
      <c r="AK33" s="465">
        <v>0</v>
      </c>
      <c r="AL33" s="465">
        <v>1250</v>
      </c>
      <c r="AM33" s="465">
        <v>2375</v>
      </c>
      <c r="AN33" s="465">
        <v>227</v>
      </c>
      <c r="AO33" s="465">
        <v>19</v>
      </c>
      <c r="AP33" s="465">
        <v>14</v>
      </c>
      <c r="AQ33" s="465">
        <v>38</v>
      </c>
      <c r="AR33" s="465">
        <v>0</v>
      </c>
      <c r="AS33" s="465">
        <v>0</v>
      </c>
      <c r="AT33" s="465">
        <v>0</v>
      </c>
      <c r="AU33" s="465">
        <v>0</v>
      </c>
      <c r="AV33" s="465">
        <v>0</v>
      </c>
      <c r="AW33" s="465">
        <v>21</v>
      </c>
      <c r="AX33" s="465">
        <v>0</v>
      </c>
      <c r="AY33" s="465">
        <v>1</v>
      </c>
      <c r="AZ33" s="465">
        <v>0</v>
      </c>
      <c r="BA33" s="465">
        <v>0</v>
      </c>
      <c r="BB33" s="465"/>
      <c r="BC33" s="465">
        <v>0</v>
      </c>
      <c r="BD33" s="467">
        <f t="shared" si="0"/>
        <v>43305</v>
      </c>
    </row>
    <row r="34" spans="1:56" s="151" customFormat="1" ht="18">
      <c r="A34" s="480">
        <v>17</v>
      </c>
      <c r="B34" s="481" t="s">
        <v>263</v>
      </c>
      <c r="C34" s="468">
        <v>3657911.0436999998</v>
      </c>
      <c r="D34" s="469">
        <v>472824.85</v>
      </c>
      <c r="E34" s="469">
        <v>0</v>
      </c>
      <c r="F34" s="469">
        <v>7328644.6917899996</v>
      </c>
      <c r="G34" s="157">
        <v>5567936.6830000002</v>
      </c>
      <c r="H34" s="157">
        <v>4357281.12</v>
      </c>
      <c r="I34" s="470">
        <v>504180.64</v>
      </c>
      <c r="J34" s="157">
        <v>0</v>
      </c>
      <c r="K34" s="157">
        <v>30502.975999999999</v>
      </c>
      <c r="L34" s="157">
        <v>524137.61192000005</v>
      </c>
      <c r="M34" s="157">
        <v>0</v>
      </c>
      <c r="N34" s="157">
        <v>314165.33883999998</v>
      </c>
      <c r="O34" s="469">
        <v>112938.13</v>
      </c>
      <c r="P34" s="157">
        <v>298150.03999999998</v>
      </c>
      <c r="Q34" s="157">
        <v>201634.52555000002</v>
      </c>
      <c r="R34" s="157">
        <v>168180.8</v>
      </c>
      <c r="S34" s="157">
        <v>218198.26300000004</v>
      </c>
      <c r="T34" s="157">
        <v>343943.72613999993</v>
      </c>
      <c r="U34" s="157">
        <v>106060.07102999999</v>
      </c>
      <c r="V34" s="157">
        <v>133983.36869999999</v>
      </c>
      <c r="W34" s="157">
        <v>142371.82</v>
      </c>
      <c r="X34" s="157">
        <v>217038.28</v>
      </c>
      <c r="Y34" s="157">
        <v>219207.3493</v>
      </c>
      <c r="Z34" s="157">
        <v>1083597.331</v>
      </c>
      <c r="AA34" s="157">
        <v>160791.37796000001</v>
      </c>
      <c r="AB34" s="157">
        <v>652159.55099999998</v>
      </c>
      <c r="AC34" s="157">
        <v>198158.00446</v>
      </c>
      <c r="AD34" s="157">
        <v>0</v>
      </c>
      <c r="AE34" s="157">
        <v>65763.885579999987</v>
      </c>
      <c r="AF34" s="157">
        <v>181479.4</v>
      </c>
      <c r="AG34" s="157">
        <v>0</v>
      </c>
      <c r="AH34" s="157">
        <v>322626.96999999997</v>
      </c>
      <c r="AI34" s="157">
        <v>2557073</v>
      </c>
      <c r="AJ34" s="157">
        <v>25274.201999999997</v>
      </c>
      <c r="AK34" s="465">
        <v>0</v>
      </c>
      <c r="AL34" s="157">
        <v>267912.70152</v>
      </c>
      <c r="AM34" s="157">
        <v>548774.05000000005</v>
      </c>
      <c r="AN34" s="157">
        <v>36550.142169999999</v>
      </c>
      <c r="AO34" s="157">
        <v>32811.906130000003</v>
      </c>
      <c r="AP34" s="157">
        <v>20759.16</v>
      </c>
      <c r="AQ34" s="157">
        <v>45587.215090000005</v>
      </c>
      <c r="AR34" s="157">
        <v>3700</v>
      </c>
      <c r="AS34" s="157">
        <v>13174.761999999999</v>
      </c>
      <c r="AT34" s="157">
        <v>16471.853770000002</v>
      </c>
      <c r="AU34" s="157">
        <v>5746.65</v>
      </c>
      <c r="AV34" s="157">
        <v>2792.8107399999999</v>
      </c>
      <c r="AW34" s="157">
        <v>7621.326</v>
      </c>
      <c r="AX34" s="157">
        <v>5971.1438799999996</v>
      </c>
      <c r="AY34" s="157">
        <v>5141.0120000000006</v>
      </c>
      <c r="AZ34" s="157">
        <v>1240.3</v>
      </c>
      <c r="BA34" s="157">
        <v>145.267</v>
      </c>
      <c r="BB34" s="157"/>
      <c r="BC34" s="157">
        <v>0</v>
      </c>
      <c r="BD34" s="467">
        <f t="shared" si="0"/>
        <v>31180615.351269998</v>
      </c>
    </row>
    <row r="35" spans="1:56" s="151" customFormat="1" ht="15" customHeight="1">
      <c r="A35" s="480">
        <v>18</v>
      </c>
      <c r="B35" s="481" t="s">
        <v>264</v>
      </c>
      <c r="C35" s="468">
        <v>0</v>
      </c>
      <c r="D35" s="469">
        <v>2632.87</v>
      </c>
      <c r="E35" s="469">
        <v>69299</v>
      </c>
      <c r="F35" s="469">
        <v>1420.046</v>
      </c>
      <c r="G35" s="157">
        <v>-2.970887489937013E-4</v>
      </c>
      <c r="H35" s="157">
        <v>190.59</v>
      </c>
      <c r="I35" s="470">
        <v>25101.317999999999</v>
      </c>
      <c r="J35" s="157">
        <v>0</v>
      </c>
      <c r="K35" s="157">
        <v>6073.076</v>
      </c>
      <c r="L35" s="157">
        <v>0</v>
      </c>
      <c r="M35" s="157">
        <v>1226.0519999999999</v>
      </c>
      <c r="N35" s="157">
        <v>0</v>
      </c>
      <c r="O35" s="469">
        <v>7811.86</v>
      </c>
      <c r="P35" s="157">
        <v>8088.57</v>
      </c>
      <c r="Q35" s="157">
        <v>9907.0224200000011</v>
      </c>
      <c r="R35" s="157">
        <v>985.06400000000008</v>
      </c>
      <c r="S35" s="157">
        <v>5737.42</v>
      </c>
      <c r="T35" s="157">
        <v>21673.06983</v>
      </c>
      <c r="U35" s="157">
        <v>5325.1374699999997</v>
      </c>
      <c r="V35" s="157">
        <v>8654.6804499999998</v>
      </c>
      <c r="W35" s="157">
        <v>0</v>
      </c>
      <c r="X35" s="157">
        <v>9251.2788700000001</v>
      </c>
      <c r="Y35" s="157">
        <v>17873.046730000002</v>
      </c>
      <c r="Z35" s="157">
        <v>0</v>
      </c>
      <c r="AA35" s="157">
        <v>4949.2530700000007</v>
      </c>
      <c r="AB35" s="157">
        <v>18332.570949999998</v>
      </c>
      <c r="AC35" s="157">
        <v>6791.62853</v>
      </c>
      <c r="AD35" s="157">
        <v>0</v>
      </c>
      <c r="AE35" s="157">
        <v>3615.1346399999998</v>
      </c>
      <c r="AF35" s="157">
        <v>8147</v>
      </c>
      <c r="AG35" s="157">
        <v>0</v>
      </c>
      <c r="AH35" s="157">
        <v>14821.26</v>
      </c>
      <c r="AI35" s="157">
        <v>479988</v>
      </c>
      <c r="AJ35" s="157">
        <v>422.70739000000003</v>
      </c>
      <c r="AK35" s="465">
        <v>4890.79</v>
      </c>
      <c r="AL35" s="157">
        <v>14445.023559999998</v>
      </c>
      <c r="AM35" s="157">
        <v>0</v>
      </c>
      <c r="AN35" s="157">
        <v>2567.7662300000002</v>
      </c>
      <c r="AO35" s="157">
        <v>2503.7036499999999</v>
      </c>
      <c r="AP35" s="157">
        <v>207.57299999999998</v>
      </c>
      <c r="AQ35" s="157">
        <v>53.275540000000007</v>
      </c>
      <c r="AR35" s="157">
        <v>0</v>
      </c>
      <c r="AS35" s="157">
        <v>3143.056</v>
      </c>
      <c r="AT35" s="157">
        <v>86.160000000001673</v>
      </c>
      <c r="AU35" s="157">
        <v>0</v>
      </c>
      <c r="AV35" s="157">
        <v>0</v>
      </c>
      <c r="AW35" s="157">
        <v>32.98912</v>
      </c>
      <c r="AX35" s="157">
        <v>1364.74</v>
      </c>
      <c r="AY35" s="157">
        <v>11731.19</v>
      </c>
      <c r="AZ35" s="157">
        <v>0</v>
      </c>
      <c r="BA35" s="157">
        <v>382.06791000000004</v>
      </c>
      <c r="BB35" s="157"/>
      <c r="BC35" s="157">
        <v>0</v>
      </c>
      <c r="BD35" s="467">
        <f t="shared" si="0"/>
        <v>779725.99106291123</v>
      </c>
    </row>
    <row r="36" spans="1:56" s="151" customFormat="1" ht="15" customHeight="1">
      <c r="A36" s="480">
        <v>19</v>
      </c>
      <c r="B36" s="481" t="s">
        <v>265</v>
      </c>
      <c r="C36" s="468">
        <v>161173.27729000003</v>
      </c>
      <c r="D36" s="469">
        <v>57573.98</v>
      </c>
      <c r="E36" s="469">
        <v>83413</v>
      </c>
      <c r="F36" s="469">
        <v>145984.25036999999</v>
      </c>
      <c r="G36" s="157">
        <v>136066.98467000001</v>
      </c>
      <c r="H36" s="157">
        <v>219108.9</v>
      </c>
      <c r="I36" s="470">
        <v>40397.772590000008</v>
      </c>
      <c r="J36" s="157">
        <v>0</v>
      </c>
      <c r="K36" s="157">
        <v>15715.259000000002</v>
      </c>
      <c r="L36" s="157">
        <v>3658.1170000000002</v>
      </c>
      <c r="M36" s="157">
        <v>15447.21</v>
      </c>
      <c r="N36" s="157">
        <v>34393.207999999999</v>
      </c>
      <c r="O36" s="469">
        <v>11425.17</v>
      </c>
      <c r="P36" s="157">
        <v>15797.06</v>
      </c>
      <c r="Q36" s="157">
        <v>14024.66511</v>
      </c>
      <c r="R36" s="157">
        <v>9701.5112499999996</v>
      </c>
      <c r="S36" s="157">
        <v>15772.640359999998</v>
      </c>
      <c r="T36" s="157">
        <v>28155.311850000002</v>
      </c>
      <c r="U36" s="157">
        <v>4759.3960645999996</v>
      </c>
      <c r="V36" s="157">
        <v>12768.173609999998</v>
      </c>
      <c r="W36" s="157">
        <v>3718.75</v>
      </c>
      <c r="X36" s="157">
        <v>15523.632379999999</v>
      </c>
      <c r="Y36" s="157">
        <v>29628.169000000002</v>
      </c>
      <c r="Z36" s="157">
        <v>77958.815069999997</v>
      </c>
      <c r="AA36" s="157">
        <v>11032.119919999999</v>
      </c>
      <c r="AB36" s="157">
        <v>32596.998000000003</v>
      </c>
      <c r="AC36" s="157">
        <v>8461.0101129999985</v>
      </c>
      <c r="AD36" s="157">
        <v>23588.447410000001</v>
      </c>
      <c r="AE36" s="157">
        <v>6298.59375</v>
      </c>
      <c r="AF36" s="157">
        <v>9016</v>
      </c>
      <c r="AG36" s="157">
        <v>15822.07467</v>
      </c>
      <c r="AH36" s="157">
        <v>21746.42</v>
      </c>
      <c r="AI36" s="157">
        <v>327413</v>
      </c>
      <c r="AJ36" s="157">
        <v>2509.8845000000001</v>
      </c>
      <c r="AK36" s="465">
        <v>5836.96</v>
      </c>
      <c r="AL36" s="157">
        <v>23519.63222</v>
      </c>
      <c r="AM36" s="157">
        <v>49866.015229999997</v>
      </c>
      <c r="AN36" s="157">
        <v>2987.7895399999998</v>
      </c>
      <c r="AO36" s="157">
        <v>3059.5297</v>
      </c>
      <c r="AP36" s="157">
        <v>2423.15</v>
      </c>
      <c r="AQ36" s="157">
        <v>3947.9331299999994</v>
      </c>
      <c r="AR36" s="157">
        <v>265</v>
      </c>
      <c r="AS36" s="157">
        <v>0</v>
      </c>
      <c r="AT36" s="157">
        <v>2065.6656699999999</v>
      </c>
      <c r="AU36" s="157">
        <v>114.14</v>
      </c>
      <c r="AV36" s="157">
        <v>421.86046000000005</v>
      </c>
      <c r="AW36" s="157">
        <v>1467.52972</v>
      </c>
      <c r="AX36" s="157">
        <v>1566.41526</v>
      </c>
      <c r="AY36" s="157">
        <v>1523.155</v>
      </c>
      <c r="AZ36" s="157">
        <v>709.73</v>
      </c>
      <c r="BA36" s="157">
        <v>521.51300000000003</v>
      </c>
      <c r="BB36" s="157"/>
      <c r="BC36" s="157">
        <v>0</v>
      </c>
      <c r="BD36" s="467">
        <f t="shared" si="0"/>
        <v>1710945.8209075998</v>
      </c>
    </row>
    <row r="37" spans="1:56" s="151" customFormat="1" ht="15" customHeight="1">
      <c r="A37" s="480">
        <v>20</v>
      </c>
      <c r="B37" s="481" t="s">
        <v>266</v>
      </c>
      <c r="C37" s="463">
        <v>320769.8</v>
      </c>
      <c r="D37" s="464">
        <v>0</v>
      </c>
      <c r="E37" s="464">
        <v>135879</v>
      </c>
      <c r="F37" s="464">
        <v>323499</v>
      </c>
      <c r="G37" s="465">
        <v>218253</v>
      </c>
      <c r="H37" s="465">
        <v>0</v>
      </c>
      <c r="I37" s="466">
        <v>109813</v>
      </c>
      <c r="J37" s="157">
        <v>6021</v>
      </c>
      <c r="K37" s="465">
        <v>14215</v>
      </c>
      <c r="L37" s="465">
        <v>33528</v>
      </c>
      <c r="M37" s="465">
        <v>43335</v>
      </c>
      <c r="N37" s="465">
        <v>0</v>
      </c>
      <c r="O37" s="464">
        <v>17027</v>
      </c>
      <c r="P37" s="465">
        <v>20825</v>
      </c>
      <c r="Q37" s="465">
        <v>25408</v>
      </c>
      <c r="R37" s="465">
        <v>16569</v>
      </c>
      <c r="S37" s="465">
        <v>18541</v>
      </c>
      <c r="T37" s="465">
        <v>55958</v>
      </c>
      <c r="U37" s="465">
        <v>10410</v>
      </c>
      <c r="V37" s="465">
        <v>17476</v>
      </c>
      <c r="W37" s="465">
        <v>33812</v>
      </c>
      <c r="X37" s="465">
        <v>21318</v>
      </c>
      <c r="Y37" s="465">
        <v>57935</v>
      </c>
      <c r="Z37" s="465">
        <v>212260</v>
      </c>
      <c r="AA37" s="465">
        <v>20864</v>
      </c>
      <c r="AB37" s="465">
        <v>59074</v>
      </c>
      <c r="AC37" s="465">
        <v>22316</v>
      </c>
      <c r="AD37" s="465">
        <v>63229</v>
      </c>
      <c r="AE37" s="465">
        <v>12989</v>
      </c>
      <c r="AF37" s="465">
        <v>0</v>
      </c>
      <c r="AG37" s="465">
        <v>33502</v>
      </c>
      <c r="AH37" s="465">
        <v>44650</v>
      </c>
      <c r="AI37" s="465">
        <v>200160</v>
      </c>
      <c r="AJ37" s="465">
        <v>4592</v>
      </c>
      <c r="AK37" s="465">
        <v>16702</v>
      </c>
      <c r="AL37" s="465">
        <v>44673</v>
      </c>
      <c r="AM37" s="465">
        <v>48985</v>
      </c>
      <c r="AN37" s="465">
        <v>5389</v>
      </c>
      <c r="AO37" s="465">
        <v>9184</v>
      </c>
      <c r="AP37" s="465">
        <v>6677</v>
      </c>
      <c r="AQ37" s="465">
        <v>14161</v>
      </c>
      <c r="AR37" s="465">
        <v>801</v>
      </c>
      <c r="AS37" s="465">
        <v>11314</v>
      </c>
      <c r="AT37" s="465">
        <v>8645</v>
      </c>
      <c r="AU37" s="465">
        <v>1597</v>
      </c>
      <c r="AV37" s="465">
        <v>1839</v>
      </c>
      <c r="AW37" s="465">
        <v>3034</v>
      </c>
      <c r="AX37" s="465">
        <v>3946</v>
      </c>
      <c r="AY37" s="465">
        <v>10781</v>
      </c>
      <c r="AZ37" s="465">
        <v>3119</v>
      </c>
      <c r="BA37" s="465">
        <v>4902</v>
      </c>
      <c r="BB37" s="465"/>
      <c r="BC37" s="465">
        <v>1</v>
      </c>
      <c r="BD37" s="467">
        <f t="shared" si="0"/>
        <v>2369977.7999999998</v>
      </c>
    </row>
    <row r="38" spans="1:56" s="151" customFormat="1" ht="18">
      <c r="A38" s="482">
        <v>21</v>
      </c>
      <c r="B38" s="483" t="s">
        <v>267</v>
      </c>
      <c r="C38" s="468">
        <v>6230408.4865120007</v>
      </c>
      <c r="D38" s="469">
        <v>0</v>
      </c>
      <c r="E38" s="469">
        <v>1673626</v>
      </c>
      <c r="F38" s="469">
        <v>9068311.3775800001</v>
      </c>
      <c r="G38" s="157">
        <v>4231749.9942999994</v>
      </c>
      <c r="H38" s="157">
        <v>0</v>
      </c>
      <c r="I38" s="470">
        <v>1138036.3509999998</v>
      </c>
      <c r="J38" s="157">
        <v>52306</v>
      </c>
      <c r="K38" s="157">
        <v>107908.04400000001</v>
      </c>
      <c r="L38" s="157">
        <v>454518.32649999997</v>
      </c>
      <c r="M38" s="157">
        <v>474621.12600000005</v>
      </c>
      <c r="N38" s="157">
        <v>0</v>
      </c>
      <c r="O38" s="469">
        <v>170854.57</v>
      </c>
      <c r="P38" s="157">
        <v>321575.98800000001</v>
      </c>
      <c r="Q38" s="157">
        <v>203311.38535</v>
      </c>
      <c r="R38" s="157">
        <v>139903.81260999999</v>
      </c>
      <c r="S38" s="157">
        <v>257511.08497</v>
      </c>
      <c r="T38" s="157">
        <v>661252.8526300001</v>
      </c>
      <c r="U38" s="157">
        <v>102724.36791</v>
      </c>
      <c r="V38" s="157">
        <v>74064.99917000001</v>
      </c>
      <c r="W38" s="157">
        <v>150911.13</v>
      </c>
      <c r="X38" s="157">
        <v>151910.40664</v>
      </c>
      <c r="Y38" s="157">
        <v>404171.97931000002</v>
      </c>
      <c r="Z38" s="157">
        <v>2385561.5544599998</v>
      </c>
      <c r="AA38" s="157">
        <v>163403.70759000001</v>
      </c>
      <c r="AB38" s="157">
        <v>594966.41899999999</v>
      </c>
      <c r="AC38" s="157">
        <v>251225.54793299997</v>
      </c>
      <c r="AD38" s="157">
        <v>499553.34976999997</v>
      </c>
      <c r="AE38" s="157">
        <v>135715.40951999999</v>
      </c>
      <c r="AF38" s="157">
        <v>0</v>
      </c>
      <c r="AG38" s="157">
        <v>201249.50899999999</v>
      </c>
      <c r="AH38" s="157">
        <v>326060.07</v>
      </c>
      <c r="AI38" s="157">
        <v>2257376.52</v>
      </c>
      <c r="AJ38" s="157">
        <v>24725.7624</v>
      </c>
      <c r="AK38" s="465">
        <v>153399.67999999999</v>
      </c>
      <c r="AL38" s="157">
        <v>341156.44050999999</v>
      </c>
      <c r="AM38" s="157">
        <v>632287.16</v>
      </c>
      <c r="AN38" s="157">
        <v>29740.781999999999</v>
      </c>
      <c r="AO38" s="157">
        <v>39802.133679999999</v>
      </c>
      <c r="AP38" s="157">
        <v>40941.491999999998</v>
      </c>
      <c r="AQ38" s="157">
        <v>88875.109909999999</v>
      </c>
      <c r="AR38" s="157">
        <v>2061</v>
      </c>
      <c r="AS38" s="157">
        <v>36942.531320000002</v>
      </c>
      <c r="AT38" s="157">
        <v>37526.14</v>
      </c>
      <c r="AU38" s="157">
        <v>5735.31</v>
      </c>
      <c r="AV38" s="157">
        <v>5515.9639999999999</v>
      </c>
      <c r="AW38" s="157">
        <v>7514.152</v>
      </c>
      <c r="AX38" s="157">
        <v>17221.497640000001</v>
      </c>
      <c r="AY38" s="157">
        <v>27481.438999999998</v>
      </c>
      <c r="AZ38" s="157">
        <v>13052.58</v>
      </c>
      <c r="BA38" s="157">
        <v>4698.6624499999998</v>
      </c>
      <c r="BB38" s="157"/>
      <c r="BC38" s="157">
        <v>19.78</v>
      </c>
      <c r="BD38" s="467">
        <f t="shared" si="0"/>
        <v>34393487.986665003</v>
      </c>
    </row>
    <row r="39" spans="1:56" s="151" customFormat="1" ht="15" customHeight="1">
      <c r="A39" s="480">
        <v>21.1</v>
      </c>
      <c r="B39" s="481" t="s">
        <v>268</v>
      </c>
      <c r="C39" s="468">
        <v>1322133.7043099999</v>
      </c>
      <c r="D39" s="469">
        <v>0</v>
      </c>
      <c r="E39" s="469">
        <v>958727</v>
      </c>
      <c r="F39" s="469">
        <v>1207040.94279</v>
      </c>
      <c r="G39" s="157">
        <v>1397133.0155</v>
      </c>
      <c r="H39" s="157">
        <v>0</v>
      </c>
      <c r="I39" s="470">
        <v>228263.69099999999</v>
      </c>
      <c r="J39" s="157">
        <v>25274</v>
      </c>
      <c r="K39" s="157">
        <v>29505.110900000007</v>
      </c>
      <c r="L39" s="157">
        <v>139024.736</v>
      </c>
      <c r="M39" s="157">
        <v>56527.091</v>
      </c>
      <c r="N39" s="157">
        <v>0</v>
      </c>
      <c r="O39" s="469">
        <v>140312.64000000001</v>
      </c>
      <c r="P39" s="157">
        <v>107902.99300000002</v>
      </c>
      <c r="Q39" s="157">
        <v>84866.652219999989</v>
      </c>
      <c r="R39" s="157">
        <v>84440.131999999998</v>
      </c>
      <c r="S39" s="157">
        <v>79649.623999999996</v>
      </c>
      <c r="T39" s="157">
        <v>224907.60235</v>
      </c>
      <c r="U39" s="157">
        <v>86803.76</v>
      </c>
      <c r="V39" s="157">
        <v>27992.282790000001</v>
      </c>
      <c r="W39" s="157">
        <v>109095.39</v>
      </c>
      <c r="X39" s="157">
        <v>50308.077179999993</v>
      </c>
      <c r="Y39" s="157">
        <v>111432.40931</v>
      </c>
      <c r="Z39" s="157">
        <v>701846.96399999992</v>
      </c>
      <c r="AA39" s="157">
        <v>27294.045869999998</v>
      </c>
      <c r="AB39" s="157">
        <v>266662.34400000004</v>
      </c>
      <c r="AC39" s="157">
        <v>110374.20722</v>
      </c>
      <c r="AD39" s="157">
        <v>132242.53528000001</v>
      </c>
      <c r="AE39" s="157">
        <v>28321.293380000003</v>
      </c>
      <c r="AF39" s="157">
        <v>0</v>
      </c>
      <c r="AG39" s="157">
        <v>159135.21599999999</v>
      </c>
      <c r="AH39" s="157">
        <v>67520.38</v>
      </c>
      <c r="AI39" s="157">
        <v>1289292</v>
      </c>
      <c r="AJ39" s="157">
        <v>9625.6064000000006</v>
      </c>
      <c r="AK39" s="465">
        <v>68758.490000000005</v>
      </c>
      <c r="AL39" s="157">
        <v>159517.06969999999</v>
      </c>
      <c r="AM39" s="157">
        <v>236735.59</v>
      </c>
      <c r="AN39" s="157">
        <v>7039.6590000000006</v>
      </c>
      <c r="AO39" s="157">
        <v>8673.259</v>
      </c>
      <c r="AP39" s="157">
        <v>8542.69</v>
      </c>
      <c r="AQ39" s="157">
        <v>22843.913</v>
      </c>
      <c r="AR39" s="157">
        <v>735</v>
      </c>
      <c r="AS39" s="157">
        <v>13765.58725</v>
      </c>
      <c r="AT39" s="157">
        <v>15342.29</v>
      </c>
      <c r="AU39" s="157">
        <v>3748.34</v>
      </c>
      <c r="AV39" s="157">
        <v>1268.011</v>
      </c>
      <c r="AW39" s="157">
        <v>4303.7969999999996</v>
      </c>
      <c r="AX39" s="157">
        <v>12668.210359999999</v>
      </c>
      <c r="AY39" s="157">
        <v>7003.0619999999999</v>
      </c>
      <c r="AZ39" s="157">
        <v>1480.19</v>
      </c>
      <c r="BA39" s="157">
        <v>391.48599999999999</v>
      </c>
      <c r="BB39" s="157"/>
      <c r="BC39" s="157">
        <v>0.6</v>
      </c>
      <c r="BD39" s="467">
        <f t="shared" si="0"/>
        <v>9836472.6908099949</v>
      </c>
    </row>
    <row r="40" spans="1:56" s="151" customFormat="1" ht="15" customHeight="1">
      <c r="A40" s="480">
        <v>21.2</v>
      </c>
      <c r="B40" s="481" t="s">
        <v>269</v>
      </c>
      <c r="C40" s="468">
        <v>1219021.2491220001</v>
      </c>
      <c r="D40" s="469">
        <v>0</v>
      </c>
      <c r="E40" s="469">
        <v>714899</v>
      </c>
      <c r="F40" s="469">
        <v>1942230.7288799998</v>
      </c>
      <c r="G40" s="157">
        <v>2656516.5</v>
      </c>
      <c r="H40" s="157">
        <v>0</v>
      </c>
      <c r="I40" s="470">
        <v>909772.66</v>
      </c>
      <c r="J40" s="157">
        <v>27032</v>
      </c>
      <c r="K40" s="157">
        <v>14164.422000000002</v>
      </c>
      <c r="L40" s="157">
        <v>315493.59049999999</v>
      </c>
      <c r="M40" s="157">
        <v>84913.123000000021</v>
      </c>
      <c r="N40" s="157">
        <v>0</v>
      </c>
      <c r="O40" s="469">
        <v>30541.93</v>
      </c>
      <c r="P40" s="157">
        <v>90232.994999999995</v>
      </c>
      <c r="Q40" s="157">
        <v>56652.459139999999</v>
      </c>
      <c r="R40" s="157">
        <v>55463.680609999996</v>
      </c>
      <c r="S40" s="157">
        <v>80307.014970000004</v>
      </c>
      <c r="T40" s="157">
        <v>215230.81104</v>
      </c>
      <c r="U40" s="157">
        <v>14652.951509999999</v>
      </c>
      <c r="V40" s="157">
        <v>22257.688090000003</v>
      </c>
      <c r="W40" s="157">
        <v>41815.74</v>
      </c>
      <c r="X40" s="157">
        <v>61749.946049999999</v>
      </c>
      <c r="Y40" s="157">
        <v>253664</v>
      </c>
      <c r="Z40" s="157">
        <v>1009181.0690899999</v>
      </c>
      <c r="AA40" s="157">
        <v>85996.021970000002</v>
      </c>
      <c r="AB40" s="157">
        <v>217434.117</v>
      </c>
      <c r="AC40" s="157">
        <v>51830.210563000001</v>
      </c>
      <c r="AD40" s="157">
        <v>204107.84193</v>
      </c>
      <c r="AE40" s="157">
        <v>68440.539049999992</v>
      </c>
      <c r="AF40" s="157">
        <v>0</v>
      </c>
      <c r="AG40" s="157">
        <v>39600.599000000002</v>
      </c>
      <c r="AH40" s="157">
        <v>150875.53</v>
      </c>
      <c r="AI40" s="157">
        <v>839372</v>
      </c>
      <c r="AJ40" s="157">
        <v>15100.155999999999</v>
      </c>
      <c r="AK40" s="465">
        <v>44442.8</v>
      </c>
      <c r="AL40" s="157">
        <v>181639.37080999999</v>
      </c>
      <c r="AM40" s="157">
        <v>86075.04</v>
      </c>
      <c r="AN40" s="157">
        <v>22701.123</v>
      </c>
      <c r="AO40" s="157">
        <v>10078.927659999999</v>
      </c>
      <c r="AP40" s="157">
        <v>32398.802</v>
      </c>
      <c r="AQ40" s="157">
        <v>66031.196909999999</v>
      </c>
      <c r="AR40" s="157">
        <v>1120</v>
      </c>
      <c r="AS40" s="157">
        <v>23176.944070000001</v>
      </c>
      <c r="AT40" s="157">
        <v>22183.85</v>
      </c>
      <c r="AU40" s="157">
        <v>1986.97</v>
      </c>
      <c r="AV40" s="157">
        <v>2115.7820000000002</v>
      </c>
      <c r="AW40" s="157">
        <v>3210.355</v>
      </c>
      <c r="AX40" s="157">
        <v>4315.1529899999996</v>
      </c>
      <c r="AY40" s="157">
        <v>11532.870999999999</v>
      </c>
      <c r="AZ40" s="157">
        <v>9694.51</v>
      </c>
      <c r="BA40" s="157">
        <v>2771.5376700000002</v>
      </c>
      <c r="BB40" s="157"/>
      <c r="BC40" s="157">
        <v>19.18</v>
      </c>
      <c r="BD40" s="467">
        <f t="shared" si="0"/>
        <v>12014044.987624994</v>
      </c>
    </row>
    <row r="41" spans="1:56" s="151" customFormat="1" ht="15" customHeight="1">
      <c r="A41" s="480">
        <v>21.3</v>
      </c>
      <c r="B41" s="481" t="s">
        <v>270</v>
      </c>
      <c r="C41" s="468">
        <v>2596178.0910900002</v>
      </c>
      <c r="D41" s="469">
        <v>0</v>
      </c>
      <c r="E41" s="469">
        <v>0</v>
      </c>
      <c r="F41" s="469">
        <v>5255989.3</v>
      </c>
      <c r="G41" s="157">
        <v>178100.47879999998</v>
      </c>
      <c r="H41" s="157">
        <v>0</v>
      </c>
      <c r="I41" s="470">
        <v>0</v>
      </c>
      <c r="J41" s="154">
        <v>0</v>
      </c>
      <c r="K41" s="157">
        <v>64238.511100000003</v>
      </c>
      <c r="L41" s="157">
        <v>0</v>
      </c>
      <c r="M41" s="157">
        <v>333180.91200000001</v>
      </c>
      <c r="N41" s="157">
        <v>0</v>
      </c>
      <c r="O41" s="469">
        <v>0</v>
      </c>
      <c r="P41" s="157">
        <v>123440</v>
      </c>
      <c r="Q41" s="157">
        <v>61792.273990000002</v>
      </c>
      <c r="R41" s="157">
        <v>0</v>
      </c>
      <c r="S41" s="157">
        <v>97554.445999999996</v>
      </c>
      <c r="T41" s="157">
        <v>221114.43924000004</v>
      </c>
      <c r="U41" s="157">
        <v>1267.6563999999996</v>
      </c>
      <c r="V41" s="157">
        <v>23815.028290000002</v>
      </c>
      <c r="W41" s="157">
        <v>0</v>
      </c>
      <c r="X41" s="157">
        <v>39852.383409999995</v>
      </c>
      <c r="Y41" s="157">
        <v>39075.57</v>
      </c>
      <c r="Z41" s="157">
        <v>674533.52136999986</v>
      </c>
      <c r="AA41" s="157">
        <v>50113.639750000002</v>
      </c>
      <c r="AB41" s="157">
        <v>110869.958</v>
      </c>
      <c r="AC41" s="157">
        <v>89021.130149999997</v>
      </c>
      <c r="AD41" s="157">
        <v>163202.97255999997</v>
      </c>
      <c r="AE41" s="157">
        <v>38953.577090000006</v>
      </c>
      <c r="AF41" s="157">
        <v>0</v>
      </c>
      <c r="AG41" s="157">
        <v>2513.694</v>
      </c>
      <c r="AH41" s="157">
        <v>107664.16</v>
      </c>
      <c r="AI41" s="157">
        <v>128712.52</v>
      </c>
      <c r="AJ41" s="157">
        <v>0</v>
      </c>
      <c r="AK41" s="465">
        <v>40198.39</v>
      </c>
      <c r="AL41" s="157">
        <v>0</v>
      </c>
      <c r="AM41" s="157">
        <v>309476.53000000003</v>
      </c>
      <c r="AN41" s="157">
        <v>0</v>
      </c>
      <c r="AO41" s="157">
        <v>21049.94702</v>
      </c>
      <c r="AP41" s="157">
        <v>0</v>
      </c>
      <c r="AQ41" s="157">
        <v>0</v>
      </c>
      <c r="AR41" s="157">
        <v>206</v>
      </c>
      <c r="AS41" s="157">
        <v>0</v>
      </c>
      <c r="AT41" s="157">
        <v>0</v>
      </c>
      <c r="AU41" s="157">
        <v>0</v>
      </c>
      <c r="AV41" s="157">
        <v>2132.1709999999998</v>
      </c>
      <c r="AW41" s="157">
        <v>0</v>
      </c>
      <c r="AX41" s="157">
        <v>238.13428999999999</v>
      </c>
      <c r="AY41" s="157">
        <v>8945.5059999999994</v>
      </c>
      <c r="AZ41" s="157">
        <v>1877.88</v>
      </c>
      <c r="BA41" s="157">
        <v>1535.6387799999998</v>
      </c>
      <c r="BB41" s="157"/>
      <c r="BC41" s="157">
        <v>0</v>
      </c>
      <c r="BD41" s="467">
        <f t="shared" si="0"/>
        <v>10786844.460329998</v>
      </c>
    </row>
    <row r="42" spans="1:56" s="151" customFormat="1" ht="15" customHeight="1">
      <c r="A42" s="480">
        <v>21.4</v>
      </c>
      <c r="B42" s="481" t="s">
        <v>271</v>
      </c>
      <c r="C42" s="468">
        <v>1093075.4419900002</v>
      </c>
      <c r="D42" s="469">
        <v>0</v>
      </c>
      <c r="E42" s="469">
        <v>0</v>
      </c>
      <c r="F42" s="469">
        <v>663050.40590999997</v>
      </c>
      <c r="G42" s="157">
        <v>0</v>
      </c>
      <c r="H42" s="157">
        <v>0</v>
      </c>
      <c r="I42" s="470">
        <v>0</v>
      </c>
      <c r="J42" s="154">
        <v>0</v>
      </c>
      <c r="K42" s="157">
        <v>0</v>
      </c>
      <c r="L42" s="157">
        <v>0</v>
      </c>
      <c r="M42" s="157">
        <v>0</v>
      </c>
      <c r="N42" s="157">
        <v>0</v>
      </c>
      <c r="O42" s="469">
        <v>0</v>
      </c>
      <c r="P42" s="157">
        <v>0</v>
      </c>
      <c r="Q42" s="157">
        <v>0</v>
      </c>
      <c r="R42" s="157">
        <v>0</v>
      </c>
      <c r="S42" s="157">
        <v>0</v>
      </c>
      <c r="T42" s="157">
        <v>0</v>
      </c>
      <c r="U42" s="157">
        <v>0</v>
      </c>
      <c r="V42" s="157">
        <v>0</v>
      </c>
      <c r="W42" s="157">
        <v>0</v>
      </c>
      <c r="X42" s="157">
        <v>0</v>
      </c>
      <c r="Y42" s="157">
        <v>0</v>
      </c>
      <c r="Z42" s="157">
        <v>0</v>
      </c>
      <c r="AA42" s="157">
        <v>0</v>
      </c>
      <c r="AB42" s="157">
        <v>0</v>
      </c>
      <c r="AC42" s="157">
        <v>0</v>
      </c>
      <c r="AD42" s="157">
        <v>0</v>
      </c>
      <c r="AE42" s="157">
        <v>0</v>
      </c>
      <c r="AF42" s="157">
        <v>0</v>
      </c>
      <c r="AG42" s="157">
        <v>0</v>
      </c>
      <c r="AH42" s="157">
        <v>0</v>
      </c>
      <c r="AI42" s="157">
        <v>0</v>
      </c>
      <c r="AJ42" s="157">
        <v>0</v>
      </c>
      <c r="AK42" s="465">
        <v>0</v>
      </c>
      <c r="AL42" s="157">
        <v>0</v>
      </c>
      <c r="AM42" s="157">
        <v>0</v>
      </c>
      <c r="AN42" s="157">
        <v>0</v>
      </c>
      <c r="AO42" s="157">
        <v>0</v>
      </c>
      <c r="AP42" s="157">
        <v>0</v>
      </c>
      <c r="AQ42" s="157">
        <v>0</v>
      </c>
      <c r="AR42" s="157">
        <v>0</v>
      </c>
      <c r="AS42" s="157">
        <v>0</v>
      </c>
      <c r="AT42" s="157">
        <v>0</v>
      </c>
      <c r="AU42" s="157">
        <v>0</v>
      </c>
      <c r="AV42" s="157">
        <v>0</v>
      </c>
      <c r="AW42" s="157">
        <v>0</v>
      </c>
      <c r="AX42" s="157">
        <v>0</v>
      </c>
      <c r="AY42" s="157">
        <v>0</v>
      </c>
      <c r="AZ42" s="157">
        <v>0</v>
      </c>
      <c r="BA42" s="157">
        <v>0</v>
      </c>
      <c r="BB42" s="157"/>
      <c r="BC42" s="157">
        <v>0</v>
      </c>
      <c r="BD42" s="467">
        <f t="shared" si="0"/>
        <v>1756125.8479000002</v>
      </c>
    </row>
    <row r="43" spans="1:56" s="151" customFormat="1" ht="15" customHeight="1">
      <c r="A43" s="471">
        <v>22</v>
      </c>
      <c r="B43" s="472" t="s">
        <v>272</v>
      </c>
      <c r="C43" s="473">
        <v>0.50536923540487677</v>
      </c>
      <c r="D43" s="474">
        <v>0</v>
      </c>
      <c r="E43" s="474">
        <v>0.30257595965041595</v>
      </c>
      <c r="F43" s="474">
        <v>0.7246416004780597</v>
      </c>
      <c r="G43" s="474">
        <v>0.51671700473243198</v>
      </c>
      <c r="H43" s="474">
        <v>0</v>
      </c>
      <c r="I43" s="474">
        <v>0.36767304270996737</v>
      </c>
      <c r="J43" s="474">
        <v>0.27781112073040543</v>
      </c>
      <c r="K43" s="474">
        <v>0.24314526573999254</v>
      </c>
      <c r="L43" s="474">
        <v>0.4177900659032337</v>
      </c>
      <c r="M43" s="474">
        <v>0.36931088482915109</v>
      </c>
      <c r="N43" s="474">
        <v>0</v>
      </c>
      <c r="O43" s="475">
        <v>0.27379366261528487</v>
      </c>
      <c r="P43" s="474">
        <v>0.4181543332860061</v>
      </c>
      <c r="Q43" s="474">
        <v>0.24623273160617568</v>
      </c>
      <c r="R43" s="474">
        <v>0.24049223794207103</v>
      </c>
      <c r="S43" s="474">
        <v>0.39095315078787246</v>
      </c>
      <c r="T43" s="474">
        <v>0.29838207779794218</v>
      </c>
      <c r="U43" s="474">
        <v>0.30612449692297705</v>
      </c>
      <c r="V43" s="474">
        <v>0.15693844392604062</v>
      </c>
      <c r="W43" s="474">
        <v>0.24427528697679959</v>
      </c>
      <c r="X43" s="474">
        <v>0.16988010869677247</v>
      </c>
      <c r="Y43" s="474">
        <v>0.2212500932810065</v>
      </c>
      <c r="Z43" s="474">
        <v>0.38291524538203714</v>
      </c>
      <c r="AA43" s="474">
        <v>0.35752191058822652</v>
      </c>
      <c r="AB43" s="474">
        <v>0.47869633409740048</v>
      </c>
      <c r="AC43" s="474">
        <v>0.39189621584754536</v>
      </c>
      <c r="AD43" s="474">
        <v>0.20786171992554855</v>
      </c>
      <c r="AE43" s="474">
        <v>0.35782036577538295</v>
      </c>
      <c r="AF43" s="474">
        <v>0</v>
      </c>
      <c r="AG43" s="474">
        <v>0.37037250539798305</v>
      </c>
      <c r="AH43" s="474">
        <v>0.19804455010165561</v>
      </c>
      <c r="AI43" s="474">
        <v>0.2923386010144195</v>
      </c>
      <c r="AJ43" s="474">
        <v>0.13706000894740064</v>
      </c>
      <c r="AK43" s="474">
        <v>0.26280756086937335</v>
      </c>
      <c r="AL43" s="474">
        <v>0.24484271362444876</v>
      </c>
      <c r="AM43" s="474">
        <v>0.30516143044127925</v>
      </c>
      <c r="AN43" s="474">
        <v>0.11193413574198317</v>
      </c>
      <c r="AO43" s="474">
        <v>0.13695799688042973</v>
      </c>
      <c r="AP43" s="474">
        <v>0.18877629090128026</v>
      </c>
      <c r="AQ43" s="474">
        <v>0.23061557423579324</v>
      </c>
      <c r="AR43" s="474">
        <v>7.7805881686737896E-2</v>
      </c>
      <c r="AS43" s="474">
        <v>9.4391727321588154E-2</v>
      </c>
      <c r="AT43" s="474">
        <v>0.1816652826314647</v>
      </c>
      <c r="AU43" s="474">
        <v>0.14223209237270484</v>
      </c>
      <c r="AV43" s="474">
        <v>0.13072382605635779</v>
      </c>
      <c r="AW43" s="474">
        <v>5.1202722092612514E-2</v>
      </c>
      <c r="AX43" s="474">
        <v>0.11001054739738361</v>
      </c>
      <c r="AY43" s="474">
        <v>0.18042443426606875</v>
      </c>
      <c r="AZ43" s="474">
        <v>0.18390935131578395</v>
      </c>
      <c r="BA43" s="474">
        <v>9.0096739479419347E-2</v>
      </c>
      <c r="BB43" s="474"/>
      <c r="BC43" s="474">
        <v>0.9890000000000001</v>
      </c>
      <c r="BD43" s="610">
        <f t="shared" si="0"/>
        <v>13.578596568409791</v>
      </c>
    </row>
    <row r="44" spans="1:56" s="151" customFormat="1" ht="15.75" customHeight="1" thickBot="1">
      <c r="A44" s="476">
        <v>23</v>
      </c>
      <c r="B44" s="477" t="s">
        <v>273</v>
      </c>
      <c r="C44" s="473">
        <v>0.10948337954238545</v>
      </c>
      <c r="D44" s="474">
        <v>0</v>
      </c>
      <c r="E44" s="474">
        <v>0.18810617980463398</v>
      </c>
      <c r="F44" s="474">
        <v>0.18500129756895242</v>
      </c>
      <c r="G44" s="474">
        <v>0.163129778234887</v>
      </c>
      <c r="H44" s="474">
        <v>0</v>
      </c>
      <c r="I44" s="474">
        <v>0.19045744824226662</v>
      </c>
      <c r="J44" s="474">
        <v>9.6272021839929042E-2</v>
      </c>
      <c r="K44" s="474">
        <v>0.19882997260572272</v>
      </c>
      <c r="L44" s="474">
        <v>0.12846918100833568</v>
      </c>
      <c r="M44" s="474">
        <v>0.18191980859959062</v>
      </c>
      <c r="N44" s="474">
        <v>0</v>
      </c>
      <c r="O44" s="475">
        <v>0.17065572534941584</v>
      </c>
      <c r="P44" s="474">
        <v>6.9046717403124694E-2</v>
      </c>
      <c r="Q44" s="474">
        <v>0.11373628352191745</v>
      </c>
      <c r="R44" s="474">
        <v>0.20222809040907166</v>
      </c>
      <c r="S44" s="474">
        <v>0.29605826710481103</v>
      </c>
      <c r="T44" s="474">
        <v>8.9277400165171425E-2</v>
      </c>
      <c r="U44" s="474">
        <v>1.1729010660247665E-2</v>
      </c>
      <c r="V44" s="474">
        <v>2.0275836931037249E-3</v>
      </c>
      <c r="W44" s="474">
        <v>4.0810841552412457E-2</v>
      </c>
      <c r="X44" s="474">
        <v>0.19470681037693416</v>
      </c>
      <c r="Y44" s="474">
        <v>0.14479232607337364</v>
      </c>
      <c r="Z44" s="474">
        <v>5.9522724069209984E-2</v>
      </c>
      <c r="AA44" s="474">
        <v>0.12919690279422899</v>
      </c>
      <c r="AB44" s="474">
        <v>2.378699180127845E-2</v>
      </c>
      <c r="AC44" s="474">
        <v>2.0906333358659691E-2</v>
      </c>
      <c r="AD44" s="474">
        <v>0.11181901543810363</v>
      </c>
      <c r="AE44" s="474">
        <v>0.23022279532514339</v>
      </c>
      <c r="AF44" s="474">
        <v>0</v>
      </c>
      <c r="AG44" s="474">
        <v>2.3291012341997738E-3</v>
      </c>
      <c r="AH44" s="474">
        <v>0</v>
      </c>
      <c r="AI44" s="474">
        <v>0.1036315441775347</v>
      </c>
      <c r="AJ44" s="474">
        <v>0.15734281026538449</v>
      </c>
      <c r="AK44" s="474">
        <v>0.12122620233168015</v>
      </c>
      <c r="AL44" s="474">
        <v>0.12074247854782781</v>
      </c>
      <c r="AM44" s="474">
        <v>1.1989458372104696E-2</v>
      </c>
      <c r="AN44" s="474">
        <v>0</v>
      </c>
      <c r="AO44" s="474">
        <v>7.3664143481525834E-2</v>
      </c>
      <c r="AP44" s="474">
        <v>1.4188017782760973E-2</v>
      </c>
      <c r="AQ44" s="474">
        <v>2.7240752794627204E-2</v>
      </c>
      <c r="AR44" s="474">
        <v>0.11650118917286421</v>
      </c>
      <c r="AS44" s="474">
        <v>0.11596176566070683</v>
      </c>
      <c r="AT44" s="474">
        <v>0</v>
      </c>
      <c r="AU44" s="474">
        <v>0.11370512553442649</v>
      </c>
      <c r="AV44" s="474">
        <v>1.2029466992160693E-2</v>
      </c>
      <c r="AW44" s="474">
        <v>0</v>
      </c>
      <c r="AX44" s="474">
        <v>6.1837454911693648E-3</v>
      </c>
      <c r="AY44" s="474">
        <v>0</v>
      </c>
      <c r="AZ44" s="474">
        <v>4.4054420771872084E-2</v>
      </c>
      <c r="BA44" s="474">
        <v>0</v>
      </c>
      <c r="BB44" s="474"/>
      <c r="BC44" s="474">
        <v>0</v>
      </c>
      <c r="BD44" s="467">
        <f t="shared" si="0"/>
        <v>4.3929831091537563</v>
      </c>
    </row>
    <row r="45" spans="1:56" ht="15.75" thickTop="1">
      <c r="P45" s="161"/>
    </row>
    <row r="46" spans="1:56" ht="16.5" customHeight="1">
      <c r="P46" s="161"/>
    </row>
    <row r="47" spans="1:56">
      <c r="P47" s="161"/>
    </row>
    <row r="48" spans="1:56">
      <c r="C48" s="162"/>
      <c r="D48" s="162"/>
      <c r="E48" s="162"/>
      <c r="F48" s="162"/>
      <c r="G48" s="162"/>
      <c r="H48" s="162"/>
      <c r="I48" s="163"/>
      <c r="J48" s="162"/>
      <c r="K48" s="162"/>
      <c r="L48" s="163"/>
      <c r="M48" s="162"/>
      <c r="N48" s="162"/>
      <c r="O48" s="162"/>
      <c r="P48" s="164"/>
      <c r="Q48" s="162"/>
      <c r="R48" s="162"/>
      <c r="S48" s="162"/>
      <c r="T48" s="162"/>
      <c r="U48" s="162"/>
      <c r="V48" s="162"/>
      <c r="W48" s="162"/>
      <c r="X48" s="162"/>
      <c r="Y48" s="162"/>
      <c r="Z48" s="163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2"/>
      <c r="AV48" s="162"/>
      <c r="AW48" s="162"/>
      <c r="AX48" s="162"/>
      <c r="AY48" s="162"/>
      <c r="AZ48" s="162"/>
      <c r="BA48" s="162"/>
      <c r="BB48" s="162"/>
      <c r="BC48" s="162"/>
      <c r="BD48" s="162"/>
    </row>
    <row r="49" spans="3:56">
      <c r="C49" s="162"/>
      <c r="D49" s="162"/>
      <c r="E49" s="162"/>
      <c r="F49" s="162"/>
      <c r="G49" s="162"/>
      <c r="H49" s="162"/>
      <c r="I49" s="163"/>
      <c r="J49" s="162"/>
      <c r="K49" s="162"/>
      <c r="L49" s="163"/>
      <c r="M49" s="162"/>
      <c r="N49" s="162"/>
      <c r="O49" s="162"/>
      <c r="P49" s="164"/>
      <c r="Q49" s="162"/>
      <c r="R49" s="162"/>
      <c r="S49" s="162"/>
      <c r="T49" s="162"/>
      <c r="U49" s="162"/>
      <c r="V49" s="162"/>
      <c r="W49" s="162"/>
      <c r="X49" s="162"/>
      <c r="Y49" s="162"/>
      <c r="Z49" s="163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</row>
    <row r="50" spans="3:56">
      <c r="C50" s="162"/>
      <c r="D50" s="162"/>
      <c r="E50" s="162"/>
      <c r="F50" s="162"/>
      <c r="G50" s="162"/>
      <c r="H50" s="162"/>
      <c r="I50" s="163"/>
      <c r="J50" s="162"/>
      <c r="K50" s="162"/>
      <c r="L50" s="163"/>
      <c r="M50" s="162"/>
      <c r="N50" s="162"/>
      <c r="O50" s="162"/>
      <c r="P50" s="164"/>
      <c r="Q50" s="162"/>
      <c r="R50" s="162"/>
      <c r="S50" s="162"/>
      <c r="T50" s="162"/>
      <c r="U50" s="162"/>
      <c r="V50" s="162"/>
      <c r="W50" s="162"/>
      <c r="X50" s="162"/>
      <c r="Y50" s="162"/>
      <c r="Z50" s="163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</row>
    <row r="51" spans="3:56">
      <c r="P51" s="161"/>
    </row>
    <row r="52" spans="3:56">
      <c r="P52" s="161"/>
    </row>
    <row r="53" spans="3:56">
      <c r="P53" s="161"/>
    </row>
    <row r="54" spans="3:56">
      <c r="P54" s="161"/>
    </row>
    <row r="55" spans="3:56">
      <c r="P55" s="161"/>
    </row>
    <row r="56" spans="3:56">
      <c r="P56" s="165"/>
    </row>
    <row r="57" spans="3:56">
      <c r="P57" s="165"/>
    </row>
    <row r="58" spans="3:56">
      <c r="P58" s="165"/>
    </row>
    <row r="59" spans="3:56">
      <c r="P59" s="165"/>
    </row>
    <row r="60" spans="3:56">
      <c r="P60" s="165"/>
    </row>
    <row r="61" spans="3:56">
      <c r="P61" s="165"/>
    </row>
    <row r="62" spans="3:56">
      <c r="P62" s="165"/>
    </row>
    <row r="63" spans="3:56">
      <c r="P63" s="165"/>
    </row>
    <row r="64" spans="3:56">
      <c r="P64" s="165"/>
    </row>
    <row r="65" spans="14:16">
      <c r="P65" s="165"/>
    </row>
    <row r="66" spans="14:16">
      <c r="P66" s="165"/>
    </row>
    <row r="67" spans="14:16">
      <c r="P67" s="165"/>
    </row>
    <row r="68" spans="14:16">
      <c r="P68" s="165"/>
    </row>
    <row r="69" spans="14:16">
      <c r="P69" s="165"/>
    </row>
    <row r="70" spans="14:16">
      <c r="P70" s="165"/>
    </row>
    <row r="71" spans="14:16">
      <c r="N71" s="166"/>
      <c r="P71" s="165"/>
    </row>
    <row r="72" spans="14:16">
      <c r="P72" s="165"/>
    </row>
    <row r="73" spans="14:16">
      <c r="P73" s="165"/>
    </row>
    <row r="74" spans="14:16">
      <c r="P74" s="165"/>
    </row>
    <row r="75" spans="14:16">
      <c r="P75" s="165"/>
    </row>
    <row r="76" spans="14:16">
      <c r="P76" s="165"/>
    </row>
    <row r="77" spans="14:16">
      <c r="P77" s="165"/>
    </row>
    <row r="78" spans="14:16">
      <c r="P78" s="165"/>
    </row>
    <row r="79" spans="14:16">
      <c r="P79" s="165"/>
    </row>
    <row r="80" spans="14:16">
      <c r="P80" s="165"/>
    </row>
    <row r="81" spans="16:16">
      <c r="P81" s="165"/>
    </row>
    <row r="82" spans="16:16">
      <c r="P82" s="165"/>
    </row>
    <row r="83" spans="16:16">
      <c r="P83" s="165"/>
    </row>
    <row r="84" spans="16:16">
      <c r="P84" s="165"/>
    </row>
    <row r="85" spans="16:16">
      <c r="P85" s="165"/>
    </row>
    <row r="86" spans="16:16">
      <c r="P86" s="165"/>
    </row>
    <row r="87" spans="16:16">
      <c r="P87" s="165"/>
    </row>
    <row r="88" spans="16:16">
      <c r="P88" s="165"/>
    </row>
    <row r="89" spans="16:16">
      <c r="P89" s="165"/>
    </row>
    <row r="90" spans="16:16">
      <c r="P90" s="165"/>
    </row>
    <row r="91" spans="16:16">
      <c r="P91" s="165"/>
    </row>
    <row r="92" spans="16:16">
      <c r="P92" s="165"/>
    </row>
    <row r="93" spans="16:16">
      <c r="P93" s="165"/>
    </row>
    <row r="94" spans="16:16">
      <c r="P94" s="165"/>
    </row>
    <row r="95" spans="16:16">
      <c r="P95" s="165"/>
    </row>
    <row r="96" spans="16:16">
      <c r="P96" s="165"/>
    </row>
    <row r="97" spans="16:16">
      <c r="P97" s="165"/>
    </row>
    <row r="98" spans="16:16">
      <c r="P98" s="165"/>
    </row>
    <row r="99" spans="16:16">
      <c r="P99" s="165"/>
    </row>
    <row r="100" spans="16:16">
      <c r="P100" s="165"/>
    </row>
    <row r="101" spans="16:16">
      <c r="P101" s="161"/>
    </row>
    <row r="102" spans="16:16">
      <c r="P102" s="161"/>
    </row>
    <row r="103" spans="16:16">
      <c r="P103" s="161"/>
    </row>
    <row r="104" spans="16:16">
      <c r="P104" s="161"/>
    </row>
    <row r="105" spans="16:16">
      <c r="P105" s="161"/>
    </row>
    <row r="106" spans="16:16">
      <c r="P106" s="161"/>
    </row>
    <row r="107" spans="16:16">
      <c r="P107" s="161"/>
    </row>
    <row r="108" spans="16:16">
      <c r="P108" s="161"/>
    </row>
    <row r="109" spans="16:16">
      <c r="P109" s="161"/>
    </row>
    <row r="110" spans="16:16">
      <c r="P110" s="161"/>
    </row>
    <row r="111" spans="16:16">
      <c r="P111" s="161"/>
    </row>
    <row r="112" spans="16:16">
      <c r="P112" s="161"/>
    </row>
    <row r="113" spans="16:16">
      <c r="P113" s="161"/>
    </row>
    <row r="114" spans="16:16">
      <c r="P114" s="161"/>
    </row>
    <row r="115" spans="16:16">
      <c r="P115" s="161"/>
    </row>
    <row r="116" spans="16:16">
      <c r="P116" s="161"/>
    </row>
    <row r="117" spans="16:16">
      <c r="P117" s="161"/>
    </row>
    <row r="118" spans="16:16">
      <c r="P118" s="161"/>
    </row>
    <row r="119" spans="16:16">
      <c r="P119" s="161"/>
    </row>
    <row r="120" spans="16:16">
      <c r="P120" s="161"/>
    </row>
    <row r="121" spans="16:16">
      <c r="P121" s="161"/>
    </row>
    <row r="122" spans="16:16">
      <c r="P122" s="161"/>
    </row>
    <row r="123" spans="16:16">
      <c r="P123" s="161"/>
    </row>
    <row r="124" spans="16:16">
      <c r="P124" s="161"/>
    </row>
    <row r="125" spans="16:16">
      <c r="P125" s="161"/>
    </row>
    <row r="126" spans="16:16">
      <c r="P126" s="161"/>
    </row>
    <row r="127" spans="16:16">
      <c r="P127" s="161"/>
    </row>
    <row r="128" spans="16:16">
      <c r="P128" s="161"/>
    </row>
    <row r="129" spans="16:16">
      <c r="P129" s="161"/>
    </row>
    <row r="130" spans="16:16">
      <c r="P130" s="161"/>
    </row>
    <row r="131" spans="16:16">
      <c r="P131" s="161"/>
    </row>
    <row r="132" spans="16:16">
      <c r="P132" s="161"/>
    </row>
    <row r="133" spans="16:16">
      <c r="P133" s="161"/>
    </row>
    <row r="134" spans="16:16">
      <c r="P134" s="161"/>
    </row>
    <row r="135" spans="16:16">
      <c r="P135" s="161"/>
    </row>
    <row r="136" spans="16:16">
      <c r="P136" s="161"/>
    </row>
    <row r="137" spans="16:16">
      <c r="P137" s="161"/>
    </row>
    <row r="138" spans="16:16">
      <c r="P138" s="161"/>
    </row>
    <row r="139" spans="16:16">
      <c r="P139" s="161"/>
    </row>
    <row r="140" spans="16:16">
      <c r="P140" s="161"/>
    </row>
    <row r="141" spans="16:16">
      <c r="P141" s="161"/>
    </row>
    <row r="142" spans="16:16">
      <c r="P142" s="161"/>
    </row>
    <row r="143" spans="16:16">
      <c r="P143" s="161"/>
    </row>
    <row r="144" spans="16:16">
      <c r="P144" s="161"/>
    </row>
    <row r="145" spans="16:16">
      <c r="P145" s="161"/>
    </row>
    <row r="146" spans="16:16">
      <c r="P146" s="161"/>
    </row>
    <row r="147" spans="16:16">
      <c r="P147" s="161"/>
    </row>
    <row r="148" spans="16:16">
      <c r="P148" s="161"/>
    </row>
    <row r="149" spans="16:16">
      <c r="P149" s="161"/>
    </row>
    <row r="150" spans="16:16">
      <c r="P150" s="161"/>
    </row>
    <row r="151" spans="16:16">
      <c r="P151" s="161"/>
    </row>
    <row r="152" spans="16:16">
      <c r="P152" s="161"/>
    </row>
    <row r="153" spans="16:16">
      <c r="P153" s="161"/>
    </row>
    <row r="154" spans="16:16">
      <c r="P154" s="161"/>
    </row>
    <row r="155" spans="16:16">
      <c r="P155" s="161"/>
    </row>
    <row r="156" spans="16:16">
      <c r="P156" s="161"/>
    </row>
    <row r="157" spans="16:16">
      <c r="P157" s="161"/>
    </row>
    <row r="158" spans="16:16">
      <c r="P158" s="161"/>
    </row>
    <row r="159" spans="16:16">
      <c r="P159" s="161"/>
    </row>
    <row r="160" spans="16:16">
      <c r="P160" s="161"/>
    </row>
    <row r="161" spans="16:16">
      <c r="P161" s="161"/>
    </row>
    <row r="162" spans="16:16">
      <c r="P162" s="161"/>
    </row>
    <row r="163" spans="16:16">
      <c r="P163" s="161"/>
    </row>
    <row r="164" spans="16:16">
      <c r="P164" s="161"/>
    </row>
    <row r="165" spans="16:16">
      <c r="P165" s="161"/>
    </row>
    <row r="166" spans="16:16">
      <c r="P166" s="161"/>
    </row>
    <row r="167" spans="16:16">
      <c r="P167" s="161"/>
    </row>
    <row r="168" spans="16:16">
      <c r="P168" s="161"/>
    </row>
    <row r="169" spans="16:16">
      <c r="P169" s="161"/>
    </row>
    <row r="170" spans="16:16">
      <c r="P170" s="161"/>
    </row>
    <row r="171" spans="16:16">
      <c r="P171" s="161"/>
    </row>
    <row r="172" spans="16:16">
      <c r="P172" s="161"/>
    </row>
    <row r="173" spans="16:16">
      <c r="P173" s="161"/>
    </row>
    <row r="174" spans="16:16">
      <c r="P174" s="161"/>
    </row>
    <row r="175" spans="16:16">
      <c r="P175" s="161"/>
    </row>
    <row r="176" spans="16:16">
      <c r="P176" s="161"/>
    </row>
    <row r="177" spans="16:16">
      <c r="P177" s="161"/>
    </row>
    <row r="178" spans="16:16">
      <c r="P178" s="161"/>
    </row>
    <row r="179" spans="16:16">
      <c r="P179" s="161"/>
    </row>
    <row r="180" spans="16:16">
      <c r="P180" s="165"/>
    </row>
    <row r="181" spans="16:16">
      <c r="P181" s="165"/>
    </row>
    <row r="182" spans="16:16">
      <c r="P182" s="165"/>
    </row>
    <row r="183" spans="16:16">
      <c r="P183" s="165"/>
    </row>
    <row r="184" spans="16:16">
      <c r="P184" s="165"/>
    </row>
    <row r="185" spans="16:16">
      <c r="P185" s="165"/>
    </row>
    <row r="186" spans="16:16">
      <c r="P186" s="165"/>
    </row>
    <row r="187" spans="16:16">
      <c r="P187" s="165"/>
    </row>
    <row r="188" spans="16:16">
      <c r="P188" s="165"/>
    </row>
    <row r="189" spans="16:16">
      <c r="P189" s="165"/>
    </row>
    <row r="190" spans="16:16">
      <c r="P190" s="165"/>
    </row>
    <row r="191" spans="16:16">
      <c r="P191" s="165"/>
    </row>
    <row r="192" spans="16:16">
      <c r="P192" s="165"/>
    </row>
    <row r="193" spans="14:16">
      <c r="P193" s="165"/>
    </row>
    <row r="194" spans="14:16">
      <c r="P194" s="165"/>
    </row>
    <row r="195" spans="14:16">
      <c r="P195" s="165"/>
    </row>
    <row r="196" spans="14:16">
      <c r="P196" s="165"/>
    </row>
    <row r="197" spans="14:16">
      <c r="P197" s="165"/>
    </row>
    <row r="198" spans="14:16">
      <c r="P198" s="165"/>
    </row>
    <row r="199" spans="14:16">
      <c r="P199" s="165"/>
    </row>
    <row r="200" spans="14:16">
      <c r="P200" s="165"/>
    </row>
    <row r="201" spans="14:16">
      <c r="P201" s="165"/>
    </row>
    <row r="202" spans="14:16">
      <c r="P202" s="165"/>
    </row>
    <row r="203" spans="14:16">
      <c r="P203" s="165"/>
    </row>
    <row r="204" spans="14:16">
      <c r="P204" s="165"/>
    </row>
    <row r="205" spans="14:16">
      <c r="P205" s="165"/>
    </row>
    <row r="206" spans="14:16">
      <c r="P206" s="165"/>
    </row>
    <row r="207" spans="14:16">
      <c r="N207" s="166"/>
      <c r="P207" s="165"/>
    </row>
    <row r="208" spans="14:16">
      <c r="P208" s="165"/>
    </row>
    <row r="209" spans="16:16">
      <c r="P209" s="165"/>
    </row>
    <row r="210" spans="16:16">
      <c r="P210" s="165"/>
    </row>
    <row r="211" spans="16:16">
      <c r="P211" s="165"/>
    </row>
    <row r="212" spans="16:16">
      <c r="P212" s="165"/>
    </row>
    <row r="213" spans="16:16">
      <c r="P213" s="165"/>
    </row>
    <row r="214" spans="16:16">
      <c r="P214" s="165"/>
    </row>
    <row r="215" spans="16:16">
      <c r="P215" s="165"/>
    </row>
    <row r="216" spans="16:16">
      <c r="P216" s="165"/>
    </row>
    <row r="217" spans="16:16">
      <c r="P217" s="165"/>
    </row>
    <row r="218" spans="16:16">
      <c r="P218" s="165"/>
    </row>
    <row r="219" spans="16:16">
      <c r="P219" s="165"/>
    </row>
    <row r="220" spans="16:16">
      <c r="P220" s="165"/>
    </row>
    <row r="221" spans="16:16">
      <c r="P221" s="165"/>
    </row>
    <row r="222" spans="16:16">
      <c r="P222" s="165"/>
    </row>
    <row r="223" spans="16:16">
      <c r="P223" s="165"/>
    </row>
    <row r="224" spans="16:16">
      <c r="P224" s="165"/>
    </row>
    <row r="225" spans="16:16">
      <c r="P225" s="165"/>
    </row>
    <row r="226" spans="16:16">
      <c r="P226" s="165"/>
    </row>
    <row r="227" spans="16:16">
      <c r="P227" s="165"/>
    </row>
    <row r="228" spans="16:16">
      <c r="P228" s="165"/>
    </row>
    <row r="229" spans="16:16">
      <c r="P229" s="165"/>
    </row>
    <row r="230" spans="16:16">
      <c r="P230" s="165"/>
    </row>
    <row r="231" spans="16:16">
      <c r="P231" s="165"/>
    </row>
    <row r="232" spans="16:16">
      <c r="P232" s="165"/>
    </row>
    <row r="233" spans="16:16">
      <c r="P233" s="165"/>
    </row>
    <row r="234" spans="16:16">
      <c r="P234" s="165"/>
    </row>
    <row r="235" spans="16:16">
      <c r="P235" s="165"/>
    </row>
    <row r="236" spans="16:16">
      <c r="P236" s="165"/>
    </row>
  </sheetData>
  <mergeCells count="56">
    <mergeCell ref="AR7:AR8"/>
    <mergeCell ref="AS7:AS8"/>
    <mergeCell ref="AV7:AV8"/>
    <mergeCell ref="AW7:AW8"/>
    <mergeCell ref="BB7:BB8"/>
    <mergeCell ref="BC7:BC8"/>
    <mergeCell ref="BA7:BA8"/>
    <mergeCell ref="AZ7:AZ8"/>
    <mergeCell ref="AX7:AX8"/>
    <mergeCell ref="AY7:AY8"/>
    <mergeCell ref="AH7:AH8"/>
    <mergeCell ref="AI7:AI8"/>
    <mergeCell ref="AJ7:AJ8"/>
    <mergeCell ref="AK7:AK8"/>
    <mergeCell ref="AT7:AT8"/>
    <mergeCell ref="AU7:AU8"/>
    <mergeCell ref="AN7:AN8"/>
    <mergeCell ref="AO7:AO8"/>
    <mergeCell ref="AP7:AP8"/>
    <mergeCell ref="AQ7:AQ8"/>
    <mergeCell ref="X7:X8"/>
    <mergeCell ref="Y7:Y8"/>
    <mergeCell ref="AL7:AL8"/>
    <mergeCell ref="AM7:AM8"/>
    <mergeCell ref="AB7:AB8"/>
    <mergeCell ref="AC7:AC8"/>
    <mergeCell ref="AD7:AD8"/>
    <mergeCell ref="AE7:AE8"/>
    <mergeCell ref="AF7:AF8"/>
    <mergeCell ref="AG7:AG8"/>
    <mergeCell ref="Z7:Z8"/>
    <mergeCell ref="AA7:AA8"/>
    <mergeCell ref="P7:P8"/>
    <mergeCell ref="Q7:Q8"/>
    <mergeCell ref="R7:R8"/>
    <mergeCell ref="S7:S8"/>
    <mergeCell ref="T7:T8"/>
    <mergeCell ref="U7:U8"/>
    <mergeCell ref="V7:V8"/>
    <mergeCell ref="W7:W8"/>
    <mergeCell ref="A6:A8"/>
    <mergeCell ref="BD6:BD8"/>
    <mergeCell ref="B7:B8"/>
    <mergeCell ref="C7:C8"/>
    <mergeCell ref="D7:D8"/>
    <mergeCell ref="E7:E8"/>
    <mergeCell ref="F7:F8"/>
    <mergeCell ref="G7:G8"/>
    <mergeCell ref="J7:J8"/>
    <mergeCell ref="K7:K8"/>
    <mergeCell ref="H7:H8"/>
    <mergeCell ref="I7:I8"/>
    <mergeCell ref="N7:N8"/>
    <mergeCell ref="O7:O8"/>
    <mergeCell ref="L7:L8"/>
    <mergeCell ref="M7:M8"/>
  </mergeCells>
  <phoneticPr fontId="0" type="noConversion"/>
  <pageMargins left="0.45" right="0" top="0.26" bottom="0.25" header="0.17" footer="0.3"/>
  <pageSetup scale="64" orientation="landscape" r:id="rId1"/>
  <headerFooter alignWithMargins="0"/>
</worksheet>
</file>

<file path=xl/worksheets/sheet1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DA654"/>
  <sheetViews>
    <sheetView topLeftCell="B1" zoomScaleNormal="100" workbookViewId="0">
      <pane xSplit="1" topLeftCell="C1" activePane="topRight" state="frozen"/>
      <selection activeCell="B1" sqref="B1"/>
      <selection pane="topRight" activeCell="H5" sqref="H5"/>
    </sheetView>
  </sheetViews>
  <sheetFormatPr defaultRowHeight="12.75"/>
  <cols>
    <col min="2" max="2" width="65.5703125" bestFit="1" customWidth="1"/>
    <col min="3" max="3" width="11" customWidth="1"/>
    <col min="4" max="4" width="10.140625" customWidth="1"/>
    <col min="5" max="5" width="12.5703125" customWidth="1"/>
    <col min="6" max="6" width="11.140625" customWidth="1"/>
    <col min="7" max="7" width="10.140625" customWidth="1"/>
    <col min="8" max="8" width="10.85546875" customWidth="1"/>
    <col min="9" max="9" width="11.85546875" customWidth="1"/>
    <col min="11" max="11" width="12" customWidth="1"/>
    <col min="22" max="22" width="12.5703125" bestFit="1" customWidth="1"/>
    <col min="32" max="32" width="12" bestFit="1" customWidth="1"/>
    <col min="51" max="62" width="8.85546875" customWidth="1"/>
    <col min="63" max="63" width="13.5703125" customWidth="1"/>
    <col min="64" max="65" width="9.140625" style="367"/>
  </cols>
  <sheetData>
    <row r="1" spans="1:105" s="367" customFormat="1" ht="25.5">
      <c r="B1" s="492" t="s">
        <v>660</v>
      </c>
      <c r="C1" s="493"/>
      <c r="D1" s="485"/>
      <c r="E1" s="485"/>
      <c r="F1" s="485"/>
      <c r="G1" s="485"/>
    </row>
    <row r="2" spans="1:105">
      <c r="B2" t="str">
        <f>'2074 Asar'!B4</f>
        <v>At the End of Asar 2074</v>
      </c>
      <c r="C2" s="272">
        <v>1</v>
      </c>
      <c r="D2" s="272">
        <v>2</v>
      </c>
      <c r="E2" s="272">
        <v>3</v>
      </c>
      <c r="F2" s="272">
        <v>4</v>
      </c>
      <c r="G2" s="272">
        <v>5</v>
      </c>
      <c r="H2" s="272">
        <v>6</v>
      </c>
      <c r="I2" s="272">
        <v>7</v>
      </c>
      <c r="J2" s="272">
        <v>8</v>
      </c>
      <c r="K2" s="272">
        <v>9</v>
      </c>
      <c r="L2" s="272">
        <v>10</v>
      </c>
      <c r="M2" s="272">
        <v>11</v>
      </c>
      <c r="N2" s="272">
        <v>12</v>
      </c>
      <c r="O2" s="272">
        <v>13</v>
      </c>
      <c r="P2" s="272">
        <v>14</v>
      </c>
      <c r="Q2" s="272">
        <v>15</v>
      </c>
      <c r="R2" s="272">
        <v>16</v>
      </c>
      <c r="S2" s="272">
        <v>17</v>
      </c>
      <c r="T2" s="272">
        <v>18</v>
      </c>
      <c r="U2" s="272">
        <v>19</v>
      </c>
      <c r="V2" s="272">
        <v>20</v>
      </c>
      <c r="W2" s="272">
        <v>21</v>
      </c>
      <c r="X2" s="272">
        <v>22</v>
      </c>
      <c r="Y2" s="272">
        <v>23</v>
      </c>
      <c r="Z2" s="272">
        <v>24</v>
      </c>
      <c r="AA2" s="272">
        <v>25</v>
      </c>
      <c r="AB2" s="272">
        <v>26</v>
      </c>
      <c r="AC2" s="272">
        <v>27</v>
      </c>
      <c r="AD2" s="272">
        <v>28</v>
      </c>
      <c r="AE2" s="272">
        <v>29</v>
      </c>
      <c r="AF2" s="272">
        <v>30</v>
      </c>
      <c r="AG2" s="272">
        <v>31</v>
      </c>
      <c r="AH2" s="272">
        <v>32</v>
      </c>
      <c r="AI2" s="272">
        <v>33</v>
      </c>
      <c r="AJ2" s="272">
        <v>34</v>
      </c>
      <c r="AK2" s="272">
        <v>35</v>
      </c>
      <c r="AL2" s="272">
        <v>36</v>
      </c>
      <c r="AM2" s="272">
        <v>37</v>
      </c>
      <c r="AN2" s="272">
        <v>38</v>
      </c>
      <c r="AO2" s="272">
        <v>39</v>
      </c>
      <c r="AP2" s="272">
        <v>40</v>
      </c>
      <c r="AQ2" s="272">
        <v>41</v>
      </c>
      <c r="AR2" s="272">
        <v>42</v>
      </c>
      <c r="AS2" s="272">
        <v>43</v>
      </c>
      <c r="AT2" s="272">
        <v>44</v>
      </c>
      <c r="AU2" s="272">
        <v>45</v>
      </c>
      <c r="AV2" s="272">
        <v>46</v>
      </c>
      <c r="AW2" s="272">
        <v>47</v>
      </c>
      <c r="AX2" s="272">
        <v>48</v>
      </c>
      <c r="AY2" s="272">
        <v>49</v>
      </c>
      <c r="AZ2" s="272">
        <v>50</v>
      </c>
      <c r="BA2" s="272">
        <v>51</v>
      </c>
      <c r="BB2" s="272">
        <v>52</v>
      </c>
      <c r="BC2" s="272">
        <v>53</v>
      </c>
      <c r="BD2" s="272">
        <v>54</v>
      </c>
      <c r="BE2" s="272">
        <v>55</v>
      </c>
      <c r="BF2" s="272">
        <v>56</v>
      </c>
      <c r="BG2" s="272">
        <v>57</v>
      </c>
      <c r="BH2" s="272">
        <v>58</v>
      </c>
      <c r="BI2" s="272">
        <v>59</v>
      </c>
      <c r="BJ2" s="272">
        <v>60</v>
      </c>
    </row>
    <row r="3" spans="1:105" ht="81.599999999999994" customHeight="1">
      <c r="B3" s="488" t="str">
        <f>'2074 Asar'!B5</f>
        <v>Financial Indicators</v>
      </c>
      <c r="C3" s="489" t="str">
        <f>'2074 Asar'!C5</f>
        <v>1. Nirdhan</v>
      </c>
      <c r="D3" s="489" t="str">
        <f>'2074 Asar'!D5</f>
        <v>2. RMDC</v>
      </c>
      <c r="E3" s="489" t="str">
        <f>'2074 Asar'!E5</f>
        <v xml:space="preserve">3. Deprosc </v>
      </c>
      <c r="F3" s="489" t="str">
        <f>'2074 Asar'!F5</f>
        <v xml:space="preserve">4. Chhimek </v>
      </c>
      <c r="G3" s="489" t="str">
        <f>'2074 Asar'!G5</f>
        <v>5. Swabalamban</v>
      </c>
      <c r="H3" s="489" t="str">
        <f>'2074 Asar'!H5</f>
        <v xml:space="preserve">6 Sana Kisan </v>
      </c>
      <c r="I3" s="489" t="str">
        <f>'2074 Asar'!I5</f>
        <v xml:space="preserve">7. Nerude </v>
      </c>
      <c r="J3" s="489" t="str">
        <f>'2074 Asar'!J5</f>
        <v xml:space="preserve">8. Naya Nepal </v>
      </c>
      <c r="K3" s="489" t="str">
        <f>'2074 Asar'!K5</f>
        <v>9. Mithila</v>
      </c>
      <c r="L3" s="489" t="str">
        <f>'2074 Asar'!L5</f>
        <v>10. Summit</v>
      </c>
      <c r="M3" s="489" t="str">
        <f>'2074 Asar'!M5</f>
        <v>11. Swarojgar</v>
      </c>
      <c r="N3" s="489" t="str">
        <f>'2074 Asar'!N5</f>
        <v>12. First</v>
      </c>
      <c r="O3" s="489" t="str">
        <f>'2074 Asar'!O5</f>
        <v>13. Nagbeli</v>
      </c>
      <c r="P3" s="489" t="str">
        <f>'2074 Asar'!P5</f>
        <v>14. Kalika</v>
      </c>
      <c r="Q3" s="489" t="str">
        <f>'2074 Asar'!Q5</f>
        <v xml:space="preserve">15. Mirmire      </v>
      </c>
      <c r="R3" s="489" t="str">
        <f>'2074 Asar'!R5</f>
        <v xml:space="preserve">16. Jana Utthan </v>
      </c>
      <c r="S3" s="489" t="str">
        <f>'2074 Asar'!S5</f>
        <v>17. Womi</v>
      </c>
      <c r="T3" s="489" t="str">
        <f>'2074 Asar'!T5</f>
        <v xml:space="preserve">18. Laxmi </v>
      </c>
      <c r="U3" s="489" t="str">
        <f>'2074 Asar'!U5</f>
        <v>19. ILFCOM</v>
      </c>
      <c r="V3" s="489" t="str">
        <f>'2074 Asar'!V5</f>
        <v>20. Mahila Sahayatra</v>
      </c>
      <c r="W3" s="489" t="str">
        <f>'2074 Asar'!W5</f>
        <v xml:space="preserve">21. Kishan </v>
      </c>
      <c r="X3" s="489" t="str">
        <f>'2074 Asar'!X5</f>
        <v xml:space="preserve">22. Vijaya </v>
      </c>
      <c r="Y3" s="489" t="str">
        <f>'2074 Asar'!Y5</f>
        <v>23. NMB MF</v>
      </c>
      <c r="Z3" s="489" t="str">
        <f>'2074 Asar'!Z5</f>
        <v xml:space="preserve">24. Forward </v>
      </c>
      <c r="AA3" s="489" t="str">
        <f>'2074 Asar'!AA5</f>
        <v>25. Reliable MF</v>
      </c>
      <c r="AB3" s="489" t="str">
        <f>'2074 Asar'!AB5</f>
        <v xml:space="preserve">26. Mahuli Community </v>
      </c>
      <c r="AC3" s="489" t="str">
        <f>'2074 Asar'!AC5</f>
        <v>27. Suryodaya</v>
      </c>
      <c r="AD3" s="489" t="str">
        <f>'2074 Asar'!AD5</f>
        <v>28. Mero</v>
      </c>
      <c r="AE3" s="489" t="str">
        <f>'2074 Asar'!AE5</f>
        <v>29. Samata</v>
      </c>
      <c r="AF3" s="489" t="str">
        <f>'2074 Asar'!AF5</f>
        <v>30. RSDC</v>
      </c>
      <c r="AG3" s="489" t="str">
        <f>'2074 Asar'!AG5</f>
        <v>31. Samudayik</v>
      </c>
      <c r="AH3" s="489" t="str">
        <f>'2074 Asar'!AH5</f>
        <v>32. National</v>
      </c>
      <c r="AI3" s="489" t="str">
        <f>'2074 Asar'!AI5</f>
        <v>33.Nepal Grameen Bikas Bank</v>
      </c>
      <c r="AJ3" s="489" t="str">
        <f>'2074 Asar'!AJ5</f>
        <v>34. Nepal Sewa MF</v>
      </c>
      <c r="AK3" s="489" t="str">
        <f>'2074 Asar'!AK5</f>
        <v>35. Unnati MF</v>
      </c>
      <c r="AL3" s="489" t="str">
        <f>'2074 Asar'!AL5</f>
        <v>36. Swedeshi MF</v>
      </c>
      <c r="AM3" s="489" t="str">
        <f>'2074 Asar'!AM5</f>
        <v xml:space="preserve">37. Nadep </v>
      </c>
      <c r="AN3" s="489" t="str">
        <f>'2074 Asar'!AN5</f>
        <v>38. Support MF</v>
      </c>
      <c r="AO3" s="489" t="str">
        <f>'2074 Asar'!AO5</f>
        <v>39. Aarambha MF</v>
      </c>
      <c r="AP3" s="489" t="str">
        <f>'2074 Asar'!AP5</f>
        <v xml:space="preserve">40. Janasewi </v>
      </c>
      <c r="AQ3" s="489" t="str">
        <f>'2074 Asar'!AQ5</f>
        <v xml:space="preserve">41.Choutari </v>
      </c>
      <c r="AR3" s="489" t="str">
        <f>'2074 Asar'!AR5</f>
        <v>42.Ghodi Ghoda</v>
      </c>
      <c r="AS3" s="489" t="str">
        <f>'2074 Asar'!AS5</f>
        <v xml:space="preserve">43. Asha </v>
      </c>
      <c r="AT3" s="489" t="str">
        <f>'2074 Asar'!AT5</f>
        <v>44. Nepal Agro</v>
      </c>
      <c r="AU3" s="489" t="str">
        <f>'2074 Asar'!AU5</f>
        <v>45. Rama Roshan</v>
      </c>
      <c r="AV3" s="489" t="str">
        <f>'2074 Asar'!AV5</f>
        <v>46. Creative</v>
      </c>
      <c r="AW3" s="489" t="str">
        <f>'2074 Asar'!AW5</f>
        <v xml:space="preserve">47. Gurash </v>
      </c>
      <c r="AX3" s="489" t="str">
        <f>'2074 Asar'!AX5</f>
        <v>48. Ganapati MF</v>
      </c>
      <c r="AY3" s="489" t="str">
        <f>'2074 Asar'!AY5</f>
        <v>49. Infinity MF</v>
      </c>
      <c r="AZ3" s="489" t="str">
        <f>'2074 Asar'!AZ5</f>
        <v>50. Adhikhola Laghubitta</v>
      </c>
      <c r="BA3" s="489" t="str">
        <f>'2074 Asar'!BA5</f>
        <v>51. Swabhiman</v>
      </c>
      <c r="BB3" s="489" t="str">
        <f>'2074 Asar'!BB5</f>
        <v>52. Sparsh</v>
      </c>
      <c r="BC3" s="489" t="str">
        <f>'2074 Asar'!BC5</f>
        <v>53. Sabaiko</v>
      </c>
      <c r="BD3" s="489">
        <f>'2074 Asar'!BD5</f>
        <v>0</v>
      </c>
      <c r="BE3" s="489">
        <f>'2074 Asar'!BE5</f>
        <v>0</v>
      </c>
      <c r="BF3" s="489">
        <f>'2074 Asar'!BF5</f>
        <v>0</v>
      </c>
      <c r="BG3" s="489">
        <f>'2074 Asar'!BG5</f>
        <v>0</v>
      </c>
      <c r="BH3" s="489">
        <f>'2074 Asar'!BH5</f>
        <v>0</v>
      </c>
      <c r="BI3" s="489">
        <f>'2074 Asar'!BI5</f>
        <v>0</v>
      </c>
      <c r="BJ3" s="489">
        <f>'2074 Asar'!BJ5</f>
        <v>0</v>
      </c>
      <c r="BK3" s="411" t="str">
        <f>'2074 Asar'!BK5</f>
        <v>Total</v>
      </c>
      <c r="BL3" s="485"/>
      <c r="BM3" s="485"/>
      <c r="BN3" s="272"/>
      <c r="BO3" s="272"/>
      <c r="BP3" s="272"/>
      <c r="BQ3" s="272"/>
      <c r="BR3" s="272"/>
      <c r="BS3" s="272"/>
      <c r="BT3" s="272"/>
      <c r="BU3" s="272"/>
      <c r="BV3" s="272"/>
      <c r="BW3" s="272"/>
      <c r="BX3" s="272"/>
      <c r="BY3" s="272"/>
      <c r="BZ3" s="272"/>
      <c r="CA3" s="272"/>
      <c r="CB3" s="272"/>
      <c r="CC3" s="272"/>
      <c r="CD3" s="272"/>
      <c r="CE3" s="272"/>
      <c r="CF3" s="272"/>
      <c r="CG3" s="272"/>
      <c r="CH3" s="272"/>
      <c r="CI3" s="272"/>
      <c r="CJ3" s="272"/>
      <c r="CK3" s="272"/>
      <c r="CL3" s="272"/>
      <c r="CM3" s="272"/>
      <c r="CN3" s="272"/>
      <c r="CO3" s="272"/>
      <c r="CP3" s="272"/>
      <c r="CQ3" s="272"/>
      <c r="CR3" s="272"/>
      <c r="CS3" s="272"/>
      <c r="CT3" s="272"/>
      <c r="CU3" s="272"/>
      <c r="CV3" s="272"/>
      <c r="CW3" s="272"/>
      <c r="CX3" s="272"/>
      <c r="CY3" s="272"/>
      <c r="CZ3" s="272"/>
      <c r="DA3" s="272"/>
    </row>
    <row r="4" spans="1:105" s="283" customFormat="1" ht="18" customHeight="1">
      <c r="A4" s="290">
        <v>1</v>
      </c>
      <c r="B4" s="490" t="s">
        <v>657</v>
      </c>
      <c r="C4" s="491">
        <v>6646046.6192399999</v>
      </c>
      <c r="D4" s="491">
        <v>3841087.94</v>
      </c>
      <c r="E4" s="527">
        <v>2897385</v>
      </c>
      <c r="F4" s="491">
        <v>4000706.9247900001</v>
      </c>
      <c r="G4" s="491">
        <v>3635131.9002399989</v>
      </c>
      <c r="H4" s="290">
        <v>11370327.639999997</v>
      </c>
      <c r="I4" s="290">
        <v>1529825.0009800002</v>
      </c>
      <c r="J4" s="290">
        <v>103863</v>
      </c>
      <c r="K4" s="621">
        <v>246976.22853999998</v>
      </c>
      <c r="L4" s="290">
        <v>471083.29859000002</v>
      </c>
      <c r="M4" s="290">
        <v>664515.24918000004</v>
      </c>
      <c r="N4" s="290">
        <v>3287310.8911000001</v>
      </c>
      <c r="O4" s="290">
        <v>421849.00408000004</v>
      </c>
      <c r="P4" s="290">
        <v>196258</v>
      </c>
      <c r="Q4" s="290">
        <v>543516.76124999998</v>
      </c>
      <c r="R4" s="290">
        <v>448988.99578</v>
      </c>
      <c r="S4" s="290">
        <v>292829</v>
      </c>
      <c r="T4" s="290">
        <v>1276934.16371</v>
      </c>
      <c r="U4" s="290">
        <v>194896.39833000003</v>
      </c>
      <c r="V4" s="621">
        <v>323049.99900000001</v>
      </c>
      <c r="W4" s="290">
        <v>505431.22934000002</v>
      </c>
      <c r="X4" s="290">
        <v>633989.79584999999</v>
      </c>
      <c r="Y4" s="290">
        <v>1357699.5355700001</v>
      </c>
      <c r="Z4" s="290">
        <v>3413070.0187949995</v>
      </c>
      <c r="AA4" s="290">
        <v>397915.56294000003</v>
      </c>
      <c r="AB4" s="290">
        <v>526001.95466000005</v>
      </c>
      <c r="AC4" s="290">
        <v>417049.09496000002</v>
      </c>
      <c r="AD4" s="290">
        <v>1741091.79103</v>
      </c>
      <c r="AE4" s="290">
        <v>221550.70616</v>
      </c>
      <c r="AF4" s="290">
        <v>794500</v>
      </c>
      <c r="AG4" s="290">
        <v>319068.49228100001</v>
      </c>
      <c r="AH4" s="290">
        <v>1245495.45</v>
      </c>
      <c r="AI4" s="290">
        <v>4497394.98649</v>
      </c>
      <c r="AJ4" s="290">
        <v>119750.592</v>
      </c>
      <c r="AK4" s="290">
        <v>462227.83</v>
      </c>
      <c r="AL4" s="290">
        <v>1061288.42</v>
      </c>
      <c r="AM4" s="290">
        <v>1008752.4553199998</v>
      </c>
      <c r="AN4" s="290">
        <v>226452.58897000001</v>
      </c>
      <c r="AO4" s="290">
        <v>220574.79804999998</v>
      </c>
      <c r="AP4" s="290">
        <v>101105.094</v>
      </c>
      <c r="AQ4" s="290">
        <v>217289.36268000002</v>
      </c>
      <c r="AR4" s="290">
        <v>10157</v>
      </c>
      <c r="AS4" s="290">
        <v>174360.44</v>
      </c>
      <c r="AT4" s="290">
        <v>171940.64</v>
      </c>
      <c r="AU4" s="290">
        <v>24085.428980000001</v>
      </c>
      <c r="AV4" s="290">
        <v>27500</v>
      </c>
      <c r="AW4" s="290">
        <v>87716.49411</v>
      </c>
      <c r="AX4" s="290">
        <v>45000</v>
      </c>
      <c r="AY4" s="290">
        <v>18333.331999999999</v>
      </c>
      <c r="AZ4" s="290">
        <v>20000</v>
      </c>
      <c r="BA4" s="621">
        <v>0</v>
      </c>
      <c r="BB4" s="621">
        <v>0</v>
      </c>
      <c r="BC4" s="621">
        <v>0</v>
      </c>
      <c r="BD4" s="290"/>
      <c r="BE4" s="290"/>
      <c r="BF4" s="290"/>
      <c r="BG4" s="290"/>
      <c r="BH4" s="290"/>
      <c r="BI4" s="290"/>
      <c r="BJ4" s="290"/>
      <c r="BK4" s="491">
        <f>SUM(C4:AX4)</f>
        <v>62421041.776995979</v>
      </c>
      <c r="BL4" s="530"/>
      <c r="BM4" s="530"/>
    </row>
    <row r="5" spans="1:105" s="283" customFormat="1" ht="18" customHeight="1">
      <c r="A5" s="290">
        <v>2</v>
      </c>
      <c r="B5" s="490" t="s">
        <v>659</v>
      </c>
      <c r="C5" s="491"/>
      <c r="D5" s="491">
        <v>0</v>
      </c>
      <c r="E5" s="527"/>
      <c r="F5" s="491">
        <v>320313.19654999994</v>
      </c>
      <c r="G5" s="491">
        <v>89990.539120000016</v>
      </c>
      <c r="H5" s="290"/>
      <c r="I5" s="290"/>
      <c r="J5" s="290">
        <v>12500</v>
      </c>
      <c r="K5" s="290">
        <v>20000</v>
      </c>
      <c r="L5" s="290">
        <v>40636.559150000001</v>
      </c>
      <c r="M5" s="290">
        <v>101022.65896999999</v>
      </c>
      <c r="N5" s="290">
        <v>137368.31753</v>
      </c>
      <c r="O5" s="290">
        <v>0</v>
      </c>
      <c r="P5" s="290"/>
      <c r="Q5" s="290"/>
      <c r="R5" s="290"/>
      <c r="S5" s="290"/>
      <c r="T5" s="290"/>
      <c r="U5" s="290"/>
      <c r="V5" s="621">
        <v>25407.326120000002</v>
      </c>
      <c r="W5" s="290">
        <v>2151.2469999999994</v>
      </c>
      <c r="X5" s="290"/>
      <c r="Y5" s="290">
        <v>22116.484089999998</v>
      </c>
      <c r="Z5" s="290"/>
      <c r="AA5" s="290"/>
      <c r="AB5" s="290">
        <v>63774.005680000002</v>
      </c>
      <c r="AC5" s="290">
        <v>10876.171589999984</v>
      </c>
      <c r="AD5" s="290"/>
      <c r="AE5" s="290">
        <v>-1450.538590000011</v>
      </c>
      <c r="AF5" s="290">
        <v>184688</v>
      </c>
      <c r="AG5" s="290"/>
      <c r="AH5" s="290">
        <v>8750</v>
      </c>
      <c r="AI5" s="290"/>
      <c r="AJ5" s="621">
        <v>1120.356</v>
      </c>
      <c r="AK5" s="290"/>
      <c r="AL5" s="290">
        <v>208781.43</v>
      </c>
      <c r="AM5" s="290">
        <v>8416.67</v>
      </c>
      <c r="AN5" s="290"/>
      <c r="AO5" s="290"/>
      <c r="AP5" s="290"/>
      <c r="AQ5" s="290">
        <v>25117.737079999999</v>
      </c>
      <c r="AR5" s="290"/>
      <c r="AS5" s="290"/>
      <c r="AT5" s="290">
        <v>6682.4</v>
      </c>
      <c r="AU5" s="290"/>
      <c r="AV5" s="290">
        <v>2173.13</v>
      </c>
      <c r="AW5" s="290"/>
      <c r="AX5" s="290"/>
      <c r="AY5" s="290">
        <v>1666.67</v>
      </c>
      <c r="AZ5" s="290"/>
      <c r="BA5" s="290"/>
      <c r="BB5" s="290"/>
      <c r="BC5" s="290"/>
      <c r="BD5" s="290"/>
      <c r="BE5" s="290"/>
      <c r="BF5" s="290"/>
      <c r="BG5" s="290"/>
      <c r="BH5" s="290"/>
      <c r="BI5" s="290"/>
      <c r="BJ5" s="290"/>
      <c r="BK5" s="491">
        <f>SUM(C5:AX5)</f>
        <v>1290435.6902899998</v>
      </c>
      <c r="BL5" s="530"/>
      <c r="BM5" s="530"/>
    </row>
    <row r="6" spans="1:105" s="283" customFormat="1" ht="18" customHeight="1">
      <c r="A6" s="290">
        <v>3</v>
      </c>
      <c r="B6" s="490" t="s">
        <v>712</v>
      </c>
      <c r="C6" s="491">
        <v>12328428.49</v>
      </c>
      <c r="D6" s="491">
        <v>5757397.7599999998</v>
      </c>
      <c r="E6" s="527">
        <v>5531259</v>
      </c>
      <c r="F6" s="491">
        <v>12514202.016000001</v>
      </c>
      <c r="G6" s="491">
        <v>8189685.9510000004</v>
      </c>
      <c r="H6" s="290">
        <v>13994934.73</v>
      </c>
      <c r="I6" s="290">
        <v>3095240.1150000002</v>
      </c>
      <c r="J6" s="290">
        <v>188279</v>
      </c>
      <c r="K6" s="290">
        <v>443800.71600000001</v>
      </c>
      <c r="L6" s="290">
        <v>1087910.804</v>
      </c>
      <c r="M6" s="290">
        <v>1285153.3640000001</v>
      </c>
      <c r="N6" s="290">
        <v>3439320.7290000003</v>
      </c>
      <c r="O6" s="290">
        <v>624026.75</v>
      </c>
      <c r="P6" s="290">
        <v>769036</v>
      </c>
      <c r="Q6" s="290">
        <v>825687.89300999988</v>
      </c>
      <c r="R6" s="290">
        <v>581739.41</v>
      </c>
      <c r="S6" s="290">
        <v>658675.04940000002</v>
      </c>
      <c r="T6" s="290">
        <v>2216127.9158800002</v>
      </c>
      <c r="U6" s="290">
        <v>335564.033</v>
      </c>
      <c r="V6" s="621">
        <v>471936.62248000002</v>
      </c>
      <c r="W6" s="290">
        <v>617791.23</v>
      </c>
      <c r="X6" s="290">
        <v>894221.26858999999</v>
      </c>
      <c r="Y6" s="290">
        <v>1826765.236</v>
      </c>
      <c r="Z6" s="290">
        <v>6229998.8700000001</v>
      </c>
      <c r="AA6" s="290">
        <v>457045.29573000001</v>
      </c>
      <c r="AB6" s="290">
        <v>1242889.023</v>
      </c>
      <c r="AC6" s="290">
        <v>641051.22430000012</v>
      </c>
      <c r="AD6" s="290">
        <v>2403296.5271399999</v>
      </c>
      <c r="AE6" s="290">
        <v>379283.63731999992</v>
      </c>
      <c r="AF6" s="290">
        <v>899156</v>
      </c>
      <c r="AG6" s="290">
        <v>543370.53700000001</v>
      </c>
      <c r="AH6" s="290">
        <v>1646397.59</v>
      </c>
      <c r="AI6" s="290">
        <v>7721787.3818999995</v>
      </c>
      <c r="AJ6" s="290">
        <v>180400.989</v>
      </c>
      <c r="AK6" s="290">
        <v>583695.84</v>
      </c>
      <c r="AL6" s="290">
        <v>1393367.3272899999</v>
      </c>
      <c r="AM6" s="290">
        <v>2071976.3629999999</v>
      </c>
      <c r="AN6" s="290">
        <v>265698.94699999999</v>
      </c>
      <c r="AO6" s="290">
        <v>290615.62367</v>
      </c>
      <c r="AP6" s="290">
        <v>216878.35399999999</v>
      </c>
      <c r="AQ6" s="290">
        <v>385382.08100000001</v>
      </c>
      <c r="AR6" s="290">
        <v>26490</v>
      </c>
      <c r="AS6" s="290">
        <v>391374.66899999999</v>
      </c>
      <c r="AT6" s="290">
        <v>206567.48</v>
      </c>
      <c r="AU6" s="290">
        <v>42195.553999999996</v>
      </c>
      <c r="AV6" s="290">
        <v>40323.599999999999</v>
      </c>
      <c r="AW6" s="290">
        <v>146752.97200000001</v>
      </c>
      <c r="AX6" s="290">
        <v>156544.05916</v>
      </c>
      <c r="AY6" s="290">
        <v>152315.51</v>
      </c>
      <c r="AZ6" s="290">
        <v>70972.899999999994</v>
      </c>
      <c r="BA6" s="290"/>
      <c r="BB6" s="290"/>
      <c r="BC6" s="290"/>
      <c r="BD6" s="290"/>
      <c r="BE6" s="290"/>
      <c r="BF6" s="290"/>
      <c r="BG6" s="290"/>
      <c r="BH6" s="290"/>
      <c r="BI6" s="290"/>
      <c r="BJ6" s="290"/>
      <c r="BK6" s="491">
        <f>SUM(C6:AX6)</f>
        <v>106239724.02887002</v>
      </c>
      <c r="BL6" s="530"/>
      <c r="BM6" s="530"/>
    </row>
    <row r="7" spans="1:105" s="283" customFormat="1" ht="18" customHeight="1">
      <c r="A7" s="290">
        <v>4</v>
      </c>
      <c r="B7" s="490" t="s">
        <v>658</v>
      </c>
      <c r="C7" s="527">
        <f t="shared" ref="C7:M7" si="0">+C4-C5-C6</f>
        <v>-5682381.8707600003</v>
      </c>
      <c r="D7" s="527">
        <f t="shared" si="0"/>
        <v>-1916309.8199999998</v>
      </c>
      <c r="E7" s="527">
        <f t="shared" si="0"/>
        <v>-2633874</v>
      </c>
      <c r="F7" s="527">
        <f t="shared" si="0"/>
        <v>-8833808.2877600007</v>
      </c>
      <c r="G7" s="527">
        <f t="shared" si="0"/>
        <v>-4644544.5898800008</v>
      </c>
      <c r="H7" s="527">
        <f t="shared" si="0"/>
        <v>-2624607.0900000036</v>
      </c>
      <c r="I7" s="527">
        <f t="shared" si="0"/>
        <v>-1565415.11402</v>
      </c>
      <c r="J7" s="527">
        <f t="shared" si="0"/>
        <v>-96916</v>
      </c>
      <c r="K7" s="527">
        <f t="shared" si="0"/>
        <v>-216824.48746000003</v>
      </c>
      <c r="L7" s="527">
        <f t="shared" si="0"/>
        <v>-657464.06455999997</v>
      </c>
      <c r="M7" s="290">
        <f t="shared" si="0"/>
        <v>-721660.77379000001</v>
      </c>
      <c r="N7" s="290">
        <f t="shared" ref="N7:BJ7" si="1">+N4-N5-N6</f>
        <v>-289378.15543000028</v>
      </c>
      <c r="O7" s="290">
        <f t="shared" si="1"/>
        <v>-202177.74591999996</v>
      </c>
      <c r="P7" s="290">
        <f t="shared" si="1"/>
        <v>-572778</v>
      </c>
      <c r="Q7" s="290">
        <f t="shared" si="1"/>
        <v>-282171.1317599999</v>
      </c>
      <c r="R7" s="290">
        <f t="shared" si="1"/>
        <v>-132750.41422000004</v>
      </c>
      <c r="S7" s="290">
        <f t="shared" si="1"/>
        <v>-365846.04940000002</v>
      </c>
      <c r="T7" s="290">
        <f t="shared" si="1"/>
        <v>-939193.75217000023</v>
      </c>
      <c r="U7" s="290">
        <f t="shared" si="1"/>
        <v>-140667.63466999997</v>
      </c>
      <c r="V7" s="290">
        <f t="shared" si="1"/>
        <v>-174293.94959999999</v>
      </c>
      <c r="W7" s="290">
        <f t="shared" si="1"/>
        <v>-114511.24765999994</v>
      </c>
      <c r="X7" s="290">
        <f t="shared" si="1"/>
        <v>-260231.47274</v>
      </c>
      <c r="Y7" s="290">
        <f t="shared" si="1"/>
        <v>-491182.18451999989</v>
      </c>
      <c r="Z7" s="290">
        <f t="shared" si="1"/>
        <v>-2816928.8512050007</v>
      </c>
      <c r="AA7" s="290">
        <f t="shared" si="1"/>
        <v>-59129.73278999998</v>
      </c>
      <c r="AB7" s="290">
        <f t="shared" si="1"/>
        <v>-780661.07401999994</v>
      </c>
      <c r="AC7" s="290">
        <f t="shared" si="1"/>
        <v>-234878.30093000008</v>
      </c>
      <c r="AD7" s="290">
        <f t="shared" si="1"/>
        <v>-662204.73610999994</v>
      </c>
      <c r="AE7" s="290">
        <f t="shared" si="1"/>
        <v>-156282.39256999991</v>
      </c>
      <c r="AF7" s="290">
        <f t="shared" si="1"/>
        <v>-289344</v>
      </c>
      <c r="AG7" s="290">
        <f t="shared" si="1"/>
        <v>-224302.044719</v>
      </c>
      <c r="AH7" s="290">
        <f t="shared" si="1"/>
        <v>-409652.14000000013</v>
      </c>
      <c r="AI7" s="290">
        <f t="shared" si="1"/>
        <v>-3224392.3954099994</v>
      </c>
      <c r="AJ7" s="290">
        <f t="shared" si="1"/>
        <v>-61770.752999999997</v>
      </c>
      <c r="AK7" s="290">
        <f t="shared" si="1"/>
        <v>-121468.00999999995</v>
      </c>
      <c r="AL7" s="290">
        <f t="shared" si="1"/>
        <v>-540860.33728999994</v>
      </c>
      <c r="AM7" s="290">
        <f t="shared" si="1"/>
        <v>-1071640.5776800001</v>
      </c>
      <c r="AN7" s="290">
        <f t="shared" si="1"/>
        <v>-39246.358029999974</v>
      </c>
      <c r="AO7" s="290">
        <f t="shared" si="1"/>
        <v>-70040.825620000018</v>
      </c>
      <c r="AP7" s="290">
        <f t="shared" si="1"/>
        <v>-115773.26</v>
      </c>
      <c r="AQ7" s="290">
        <f t="shared" si="1"/>
        <v>-193210.45539999998</v>
      </c>
      <c r="AR7" s="290">
        <f t="shared" si="1"/>
        <v>-16333</v>
      </c>
      <c r="AS7" s="529">
        <f t="shared" si="1"/>
        <v>-217014.22899999999</v>
      </c>
      <c r="AT7" s="290">
        <f t="shared" si="1"/>
        <v>-41309.239999999991</v>
      </c>
      <c r="AU7" s="290">
        <f t="shared" si="1"/>
        <v>-18110.125019999996</v>
      </c>
      <c r="AV7" s="290">
        <f t="shared" si="1"/>
        <v>-14996.73</v>
      </c>
      <c r="AW7" s="290">
        <f t="shared" si="1"/>
        <v>-59036.477890000009</v>
      </c>
      <c r="AX7" s="290">
        <f t="shared" si="1"/>
        <v>-111544.05916</v>
      </c>
      <c r="AY7" s="290">
        <f t="shared" si="1"/>
        <v>-135648.848</v>
      </c>
      <c r="AZ7" s="290">
        <f t="shared" si="1"/>
        <v>-50972.899999999994</v>
      </c>
      <c r="BA7" s="290">
        <f t="shared" si="1"/>
        <v>0</v>
      </c>
      <c r="BB7" s="290">
        <f t="shared" si="1"/>
        <v>0</v>
      </c>
      <c r="BC7" s="290">
        <f t="shared" si="1"/>
        <v>0</v>
      </c>
      <c r="BD7" s="290">
        <f t="shared" si="1"/>
        <v>0</v>
      </c>
      <c r="BE7" s="290">
        <f t="shared" si="1"/>
        <v>0</v>
      </c>
      <c r="BF7" s="290">
        <f t="shared" si="1"/>
        <v>0</v>
      </c>
      <c r="BG7" s="290">
        <f t="shared" si="1"/>
        <v>0</v>
      </c>
      <c r="BH7" s="290">
        <f t="shared" si="1"/>
        <v>0</v>
      </c>
      <c r="BI7" s="290">
        <f t="shared" si="1"/>
        <v>0</v>
      </c>
      <c r="BJ7" s="290">
        <f t="shared" si="1"/>
        <v>0</v>
      </c>
      <c r="BK7" s="491">
        <f>SUM(C7:AX7)</f>
        <v>-45109117.942163996</v>
      </c>
      <c r="BL7" s="530"/>
      <c r="BM7" s="530"/>
    </row>
    <row r="8" spans="1:105" s="367" customFormat="1">
      <c r="C8" s="751"/>
      <c r="D8" s="751"/>
      <c r="E8" s="485"/>
      <c r="F8" s="485"/>
      <c r="G8" s="485"/>
    </row>
    <row r="9" spans="1:105" s="367" customFormat="1">
      <c r="C9" s="751"/>
      <c r="D9" s="751"/>
      <c r="E9" s="485"/>
      <c r="F9" s="485"/>
      <c r="G9" s="485"/>
    </row>
    <row r="10" spans="1:105" s="367" customFormat="1">
      <c r="C10" s="750"/>
      <c r="D10" s="750"/>
      <c r="E10" s="485"/>
      <c r="F10" s="485"/>
      <c r="G10" s="485"/>
      <c r="BK10" s="367">
        <f>+BK4/BK6*100</f>
        <v>58.75489827141628</v>
      </c>
    </row>
    <row r="11" spans="1:105" s="367" customFormat="1">
      <c r="C11" s="485"/>
      <c r="D11" s="485"/>
      <c r="E11" s="485"/>
      <c r="F11" s="485"/>
      <c r="G11" s="485"/>
    </row>
    <row r="12" spans="1:105" s="367" customFormat="1">
      <c r="B12" s="487"/>
      <c r="C12" s="485"/>
      <c r="D12" s="485"/>
      <c r="E12" s="485"/>
      <c r="F12" s="485"/>
      <c r="G12" s="485"/>
    </row>
    <row r="13" spans="1:105" s="367" customFormat="1">
      <c r="B13" s="487"/>
      <c r="C13" s="485"/>
      <c r="D13" s="485"/>
      <c r="E13" s="485"/>
      <c r="F13" s="485"/>
      <c r="G13" s="485"/>
    </row>
    <row r="14" spans="1:105" s="367" customFormat="1">
      <c r="B14" s="487"/>
      <c r="C14" s="485"/>
      <c r="D14" s="485"/>
      <c r="E14" s="485"/>
      <c r="F14" s="485"/>
      <c r="G14" s="485"/>
    </row>
    <row r="15" spans="1:105" s="367" customFormat="1">
      <c r="B15" s="486"/>
      <c r="C15" s="485"/>
      <c r="D15" s="485"/>
      <c r="E15" s="485"/>
      <c r="F15" s="485"/>
      <c r="G15" s="485"/>
      <c r="W15" s="494"/>
    </row>
    <row r="16" spans="1:105" s="367" customFormat="1">
      <c r="C16" s="485"/>
      <c r="D16" s="485"/>
      <c r="E16" s="485"/>
      <c r="F16" s="485"/>
      <c r="G16" s="485"/>
    </row>
    <row r="17" spans="3:7" s="367" customFormat="1" ht="15">
      <c r="C17" s="749"/>
      <c r="D17" s="749"/>
      <c r="E17" s="749"/>
      <c r="F17" s="749"/>
      <c r="G17" s="749"/>
    </row>
    <row r="18" spans="3:7" s="367" customFormat="1">
      <c r="C18" s="485"/>
      <c r="D18" s="485"/>
      <c r="E18" s="485"/>
      <c r="F18" s="485"/>
      <c r="G18" s="485"/>
    </row>
    <row r="19" spans="3:7" s="367" customFormat="1">
      <c r="C19" s="485"/>
      <c r="D19" s="485"/>
      <c r="E19" s="485"/>
      <c r="F19" s="485"/>
      <c r="G19" s="485"/>
    </row>
    <row r="20" spans="3:7" s="367" customFormat="1">
      <c r="C20" s="750"/>
      <c r="D20" s="750"/>
      <c r="E20" s="485"/>
      <c r="F20" s="485"/>
      <c r="G20" s="485"/>
    </row>
    <row r="21" spans="3:7" s="367" customFormat="1"/>
    <row r="22" spans="3:7" s="367" customFormat="1"/>
    <row r="23" spans="3:7" s="367" customFormat="1"/>
    <row r="24" spans="3:7" s="367" customFormat="1"/>
    <row r="25" spans="3:7" s="367" customFormat="1"/>
    <row r="26" spans="3:7" s="367" customFormat="1"/>
    <row r="27" spans="3:7" s="367" customFormat="1"/>
    <row r="28" spans="3:7" s="367" customFormat="1"/>
    <row r="29" spans="3:7" s="367" customFormat="1"/>
    <row r="30" spans="3:7" s="367" customFormat="1"/>
    <row r="31" spans="3:7" s="367" customFormat="1"/>
    <row r="32" spans="3:7" s="367" customFormat="1"/>
    <row r="33" s="367" customFormat="1"/>
    <row r="34" s="367" customFormat="1"/>
    <row r="35" s="367" customFormat="1"/>
    <row r="36" s="367" customFormat="1"/>
    <row r="37" s="367" customFormat="1"/>
    <row r="38" s="367" customFormat="1"/>
    <row r="39" s="367" customFormat="1"/>
    <row r="40" s="367" customFormat="1"/>
    <row r="41" s="367" customFormat="1"/>
    <row r="42" s="367" customFormat="1"/>
    <row r="43" s="367" customFormat="1"/>
    <row r="44" s="367" customFormat="1"/>
    <row r="45" s="367" customFormat="1"/>
    <row r="46" s="367" customFormat="1"/>
    <row r="47" s="367" customFormat="1"/>
    <row r="48" s="367" customFormat="1"/>
    <row r="49" s="367" customFormat="1"/>
    <row r="50" s="367" customFormat="1"/>
    <row r="51" s="367" customFormat="1"/>
    <row r="52" s="367" customFormat="1"/>
    <row r="53" s="367" customFormat="1"/>
    <row r="54" s="367" customFormat="1"/>
    <row r="55" s="367" customFormat="1"/>
    <row r="56" s="367" customFormat="1"/>
    <row r="57" s="367" customFormat="1"/>
    <row r="58" s="367" customFormat="1"/>
    <row r="59" s="367" customFormat="1"/>
    <row r="60" s="367" customFormat="1"/>
    <row r="61" s="367" customFormat="1"/>
    <row r="62" s="367" customFormat="1"/>
    <row r="63" s="367" customFormat="1"/>
    <row r="64" s="367" customFormat="1"/>
    <row r="65" s="367" customFormat="1"/>
    <row r="66" s="367" customFormat="1"/>
    <row r="67" s="367" customFormat="1"/>
    <row r="68" s="367" customFormat="1"/>
    <row r="69" s="367" customFormat="1"/>
    <row r="70" s="367" customFormat="1"/>
    <row r="71" s="367" customFormat="1"/>
    <row r="72" s="367" customFormat="1"/>
    <row r="73" s="367" customFormat="1"/>
    <row r="74" s="367" customFormat="1"/>
    <row r="75" s="367" customFormat="1"/>
    <row r="76" s="367" customFormat="1"/>
    <row r="77" s="367" customFormat="1"/>
    <row r="78" s="367" customFormat="1"/>
    <row r="79" s="367" customFormat="1"/>
    <row r="80" s="367" customFormat="1"/>
    <row r="81" s="367" customFormat="1"/>
    <row r="82" s="367" customFormat="1"/>
    <row r="83" s="367" customFormat="1"/>
    <row r="84" s="367" customFormat="1"/>
    <row r="85" s="367" customFormat="1"/>
    <row r="86" s="367" customFormat="1"/>
    <row r="87" s="367" customFormat="1"/>
    <row r="88" s="367" customFormat="1"/>
    <row r="89" s="367" customFormat="1"/>
    <row r="90" s="367" customFormat="1"/>
    <row r="91" s="367" customFormat="1"/>
    <row r="92" s="367" customFormat="1"/>
    <row r="93" s="367" customFormat="1"/>
    <row r="94" s="367" customFormat="1"/>
    <row r="95" s="367" customFormat="1"/>
    <row r="96" s="367" customFormat="1"/>
    <row r="97" s="367" customFormat="1"/>
    <row r="98" s="367" customFormat="1"/>
    <row r="99" s="367" customFormat="1"/>
    <row r="100" s="367" customFormat="1"/>
    <row r="101" s="367" customFormat="1"/>
    <row r="102" s="367" customFormat="1"/>
    <row r="103" s="367" customFormat="1"/>
    <row r="104" s="367" customFormat="1"/>
    <row r="105" s="367" customFormat="1"/>
    <row r="106" s="367" customFormat="1"/>
    <row r="107" s="367" customFormat="1"/>
    <row r="108" s="367" customFormat="1"/>
    <row r="109" s="367" customFormat="1"/>
    <row r="110" s="367" customFormat="1"/>
    <row r="111" s="367" customFormat="1"/>
    <row r="112" s="367" customFormat="1"/>
    <row r="113" s="367" customFormat="1"/>
    <row r="114" s="367" customFormat="1"/>
    <row r="115" s="367" customFormat="1"/>
    <row r="116" s="367" customFormat="1"/>
    <row r="117" s="367" customFormat="1"/>
    <row r="118" s="367" customFormat="1"/>
    <row r="119" s="367" customFormat="1"/>
    <row r="120" s="367" customFormat="1"/>
    <row r="121" s="367" customFormat="1"/>
    <row r="122" s="367" customFormat="1"/>
    <row r="123" s="367" customFormat="1"/>
    <row r="124" s="367" customFormat="1"/>
    <row r="125" s="367" customFormat="1"/>
    <row r="126" s="367" customFormat="1"/>
    <row r="127" s="367" customFormat="1"/>
    <row r="128" s="367" customFormat="1"/>
    <row r="129" s="367" customFormat="1"/>
    <row r="130" s="367" customFormat="1"/>
    <row r="131" s="367" customFormat="1"/>
    <row r="132" s="367" customFormat="1"/>
    <row r="133" s="367" customFormat="1"/>
    <row r="134" s="367" customFormat="1"/>
    <row r="135" s="367" customFormat="1"/>
    <row r="136" s="367" customFormat="1"/>
    <row r="137" s="367" customFormat="1"/>
    <row r="138" s="367" customFormat="1"/>
    <row r="139" s="367" customFormat="1"/>
    <row r="140" s="367" customFormat="1"/>
    <row r="141" s="367" customFormat="1"/>
    <row r="142" s="367" customFormat="1"/>
    <row r="143" s="367" customFormat="1"/>
    <row r="144" s="367" customFormat="1"/>
    <row r="145" s="367" customFormat="1"/>
    <row r="146" s="367" customFormat="1"/>
    <row r="147" s="367" customFormat="1"/>
    <row r="148" s="367" customFormat="1"/>
    <row r="149" s="367" customFormat="1"/>
    <row r="150" s="367" customFormat="1"/>
    <row r="151" s="367" customFormat="1"/>
    <row r="152" s="367" customFormat="1"/>
    <row r="153" s="367" customFormat="1"/>
    <row r="154" s="367" customFormat="1"/>
    <row r="155" s="367" customFormat="1"/>
    <row r="156" s="367" customFormat="1"/>
    <row r="157" s="367" customFormat="1"/>
    <row r="158" s="367" customFormat="1"/>
    <row r="159" s="367" customFormat="1"/>
    <row r="160" s="367" customFormat="1"/>
    <row r="161" s="367" customFormat="1"/>
    <row r="162" s="367" customFormat="1"/>
    <row r="163" s="367" customFormat="1"/>
    <row r="164" s="367" customFormat="1"/>
    <row r="165" s="367" customFormat="1"/>
    <row r="166" s="367" customFormat="1"/>
    <row r="167" s="367" customFormat="1"/>
    <row r="168" s="367" customFormat="1"/>
    <row r="169" s="367" customFormat="1"/>
    <row r="170" s="367" customFormat="1"/>
    <row r="171" s="367" customFormat="1"/>
    <row r="172" s="367" customFormat="1"/>
    <row r="173" s="367" customFormat="1"/>
    <row r="174" s="367" customFormat="1"/>
    <row r="175" s="367" customFormat="1"/>
    <row r="176" s="367" customFormat="1"/>
    <row r="177" s="367" customFormat="1"/>
    <row r="178" s="367" customFormat="1"/>
    <row r="179" s="367" customFormat="1"/>
    <row r="180" s="367" customFormat="1"/>
    <row r="181" s="367" customFormat="1"/>
    <row r="182" s="367" customFormat="1"/>
    <row r="183" s="367" customFormat="1"/>
    <row r="184" s="367" customFormat="1"/>
    <row r="185" s="367" customFormat="1"/>
    <row r="186" s="367" customFormat="1"/>
    <row r="187" s="367" customFormat="1"/>
    <row r="188" s="367" customFormat="1"/>
    <row r="189" s="367" customFormat="1"/>
    <row r="190" s="367" customFormat="1"/>
    <row r="191" s="367" customFormat="1"/>
    <row r="192" s="367" customFormat="1"/>
    <row r="193" s="367" customFormat="1"/>
    <row r="194" s="367" customFormat="1"/>
    <row r="195" s="367" customFormat="1"/>
    <row r="196" s="367" customFormat="1"/>
    <row r="197" s="367" customFormat="1"/>
    <row r="198" s="367" customFormat="1"/>
    <row r="199" s="367" customFormat="1"/>
    <row r="200" s="367" customFormat="1"/>
    <row r="201" s="367" customFormat="1"/>
    <row r="202" s="367" customFormat="1"/>
    <row r="203" s="367" customFormat="1"/>
    <row r="204" s="367" customFormat="1"/>
    <row r="205" s="367" customFormat="1"/>
    <row r="206" s="367" customFormat="1"/>
    <row r="207" s="367" customFormat="1"/>
    <row r="208" s="367" customFormat="1"/>
    <row r="209" s="367" customFormat="1"/>
    <row r="210" s="367" customFormat="1"/>
    <row r="211" s="367" customFormat="1"/>
    <row r="212" s="367" customFormat="1"/>
    <row r="213" s="367" customFormat="1"/>
    <row r="214" s="367" customFormat="1"/>
    <row r="215" s="367" customFormat="1"/>
    <row r="216" s="367" customFormat="1"/>
    <row r="217" s="367" customFormat="1"/>
    <row r="218" s="367" customFormat="1"/>
    <row r="219" s="367" customFormat="1"/>
    <row r="220" s="367" customFormat="1"/>
    <row r="221" s="367" customFormat="1"/>
    <row r="222" s="367" customFormat="1"/>
    <row r="223" s="367" customFormat="1"/>
    <row r="224" s="367" customFormat="1"/>
    <row r="225" s="367" customFormat="1"/>
    <row r="226" s="367" customFormat="1"/>
    <row r="227" s="367" customFormat="1"/>
    <row r="228" s="367" customFormat="1"/>
    <row r="229" s="367" customFormat="1"/>
    <row r="230" s="367" customFormat="1"/>
    <row r="231" s="367" customFormat="1"/>
    <row r="232" s="367" customFormat="1"/>
    <row r="233" s="367" customFormat="1"/>
    <row r="234" s="367" customFormat="1"/>
    <row r="235" s="367" customFormat="1"/>
    <row r="236" s="367" customFormat="1"/>
    <row r="237" s="367" customFormat="1"/>
    <row r="238" s="367" customFormat="1"/>
    <row r="239" s="367" customFormat="1"/>
    <row r="240" s="367" customFormat="1"/>
    <row r="241" s="367" customFormat="1"/>
    <row r="242" s="367" customFormat="1"/>
    <row r="243" s="367" customFormat="1"/>
    <row r="244" s="367" customFormat="1"/>
    <row r="245" s="367" customFormat="1"/>
    <row r="246" s="367" customFormat="1"/>
    <row r="247" s="367" customFormat="1"/>
    <row r="248" s="367" customFormat="1"/>
    <row r="249" s="367" customFormat="1"/>
    <row r="250" s="367" customFormat="1"/>
    <row r="251" s="367" customFormat="1"/>
    <row r="252" s="367" customFormat="1"/>
    <row r="253" s="367" customFormat="1"/>
    <row r="254" s="367" customFormat="1"/>
    <row r="255" s="367" customFormat="1"/>
    <row r="256" s="367" customFormat="1"/>
    <row r="257" s="367" customFormat="1"/>
    <row r="258" s="367" customFormat="1"/>
    <row r="259" s="367" customFormat="1"/>
    <row r="260" s="367" customFormat="1"/>
    <row r="261" s="367" customFormat="1"/>
    <row r="262" s="367" customFormat="1"/>
    <row r="263" s="367" customFormat="1"/>
    <row r="264" s="367" customFormat="1"/>
    <row r="265" s="367" customFormat="1"/>
    <row r="266" s="367" customFormat="1"/>
    <row r="267" s="367" customFormat="1"/>
    <row r="268" s="367" customFormat="1"/>
    <row r="269" s="367" customFormat="1"/>
    <row r="270" s="367" customFormat="1"/>
    <row r="271" s="367" customFormat="1"/>
    <row r="272" s="367" customFormat="1"/>
    <row r="273" s="367" customFormat="1"/>
    <row r="274" s="367" customFormat="1"/>
    <row r="275" s="367" customFormat="1"/>
    <row r="276" s="367" customFormat="1"/>
    <row r="277" s="367" customFormat="1"/>
    <row r="278" s="367" customFormat="1"/>
    <row r="279" s="367" customFormat="1"/>
    <row r="280" s="367" customFormat="1"/>
    <row r="281" s="367" customFormat="1"/>
    <row r="282" s="367" customFormat="1"/>
    <row r="283" s="367" customFormat="1"/>
    <row r="284" s="367" customFormat="1"/>
    <row r="285" s="367" customFormat="1"/>
    <row r="286" s="367" customFormat="1"/>
    <row r="287" s="367" customFormat="1"/>
    <row r="288" s="367" customFormat="1"/>
    <row r="289" s="367" customFormat="1"/>
    <row r="290" s="367" customFormat="1"/>
    <row r="291" s="367" customFormat="1"/>
    <row r="292" s="367" customFormat="1"/>
    <row r="293" s="367" customFormat="1"/>
    <row r="294" s="367" customFormat="1"/>
    <row r="295" s="367" customFormat="1"/>
    <row r="296" s="367" customFormat="1"/>
    <row r="297" s="367" customFormat="1"/>
    <row r="298" s="367" customFormat="1"/>
    <row r="299" s="367" customFormat="1"/>
    <row r="300" s="367" customFormat="1"/>
    <row r="301" s="367" customFormat="1"/>
    <row r="302" s="367" customFormat="1"/>
    <row r="303" s="367" customFormat="1"/>
    <row r="304" s="367" customFormat="1"/>
    <row r="305" s="367" customFormat="1"/>
    <row r="306" s="367" customFormat="1"/>
    <row r="307" s="367" customFormat="1"/>
    <row r="308" s="367" customFormat="1"/>
    <row r="309" s="367" customFormat="1"/>
    <row r="310" s="367" customFormat="1"/>
    <row r="311" s="367" customFormat="1"/>
    <row r="312" s="367" customFormat="1"/>
    <row r="313" s="367" customFormat="1"/>
    <row r="314" s="367" customFormat="1"/>
    <row r="315" s="367" customFormat="1"/>
    <row r="316" s="367" customFormat="1"/>
    <row r="317" s="367" customFormat="1"/>
    <row r="318" s="367" customFormat="1"/>
    <row r="319" s="367" customFormat="1"/>
    <row r="320" s="367" customFormat="1"/>
    <row r="321" s="367" customFormat="1"/>
    <row r="322" s="367" customFormat="1"/>
    <row r="323" s="367" customFormat="1"/>
    <row r="324" s="367" customFormat="1"/>
    <row r="325" s="367" customFormat="1"/>
    <row r="326" s="367" customFormat="1"/>
    <row r="327" s="367" customFormat="1"/>
    <row r="328" s="367" customFormat="1"/>
    <row r="329" s="367" customFormat="1"/>
    <row r="330" s="367" customFormat="1"/>
    <row r="331" s="367" customFormat="1"/>
    <row r="332" s="367" customFormat="1"/>
    <row r="333" s="367" customFormat="1"/>
    <row r="334" s="367" customFormat="1"/>
    <row r="335" s="367" customFormat="1"/>
    <row r="336" s="367" customFormat="1"/>
    <row r="337" s="367" customFormat="1"/>
    <row r="338" s="367" customFormat="1"/>
    <row r="339" s="367" customFormat="1"/>
    <row r="340" s="367" customFormat="1"/>
    <row r="341" s="367" customFormat="1"/>
    <row r="342" s="367" customFormat="1"/>
    <row r="343" s="367" customFormat="1"/>
    <row r="344" s="367" customFormat="1"/>
    <row r="345" s="367" customFormat="1"/>
    <row r="346" s="367" customFormat="1"/>
    <row r="347" s="367" customFormat="1"/>
    <row r="348" s="367" customFormat="1"/>
    <row r="349" s="367" customFormat="1"/>
    <row r="350" s="367" customFormat="1"/>
    <row r="351" s="367" customFormat="1"/>
    <row r="352" s="367" customFormat="1"/>
    <row r="353" s="367" customFormat="1"/>
    <row r="354" s="367" customFormat="1"/>
    <row r="355" s="367" customFormat="1"/>
    <row r="356" s="367" customFormat="1"/>
    <row r="357" s="367" customFormat="1"/>
    <row r="358" s="367" customFormat="1"/>
    <row r="359" s="367" customFormat="1"/>
    <row r="360" s="367" customFormat="1"/>
    <row r="361" s="367" customFormat="1"/>
    <row r="362" s="367" customFormat="1"/>
    <row r="363" s="367" customFormat="1"/>
    <row r="364" s="367" customFormat="1"/>
    <row r="365" s="367" customFormat="1"/>
    <row r="366" s="367" customFormat="1"/>
    <row r="367" s="367" customFormat="1"/>
    <row r="368" s="367" customFormat="1"/>
    <row r="369" s="367" customFormat="1"/>
    <row r="370" s="367" customFormat="1"/>
    <row r="371" s="367" customFormat="1"/>
    <row r="372" s="367" customFormat="1"/>
    <row r="373" s="367" customFormat="1"/>
    <row r="374" s="367" customFormat="1"/>
    <row r="375" s="367" customFormat="1"/>
    <row r="376" s="367" customFormat="1"/>
    <row r="377" s="367" customFormat="1"/>
    <row r="378" s="367" customFormat="1"/>
    <row r="379" s="367" customFormat="1"/>
    <row r="380" s="367" customFormat="1"/>
    <row r="381" s="367" customFormat="1"/>
    <row r="382" s="367" customFormat="1"/>
    <row r="383" s="367" customFormat="1"/>
    <row r="384" s="367" customFormat="1"/>
    <row r="385" s="367" customFormat="1"/>
    <row r="386" s="367" customFormat="1"/>
    <row r="387" s="367" customFormat="1"/>
    <row r="388" s="367" customFormat="1"/>
    <row r="389" s="367" customFormat="1"/>
    <row r="390" s="367" customFormat="1"/>
    <row r="391" s="367" customFormat="1"/>
    <row r="392" s="367" customFormat="1"/>
    <row r="393" s="367" customFormat="1"/>
    <row r="394" s="367" customFormat="1"/>
    <row r="395" s="367" customFormat="1"/>
    <row r="396" s="367" customFormat="1"/>
    <row r="397" s="367" customFormat="1"/>
    <row r="398" s="367" customFormat="1"/>
    <row r="399" s="367" customFormat="1"/>
    <row r="400" s="367" customFormat="1"/>
    <row r="401" s="367" customFormat="1"/>
    <row r="402" s="367" customFormat="1"/>
    <row r="403" s="367" customFormat="1"/>
    <row r="404" s="367" customFormat="1"/>
    <row r="405" s="367" customFormat="1"/>
    <row r="406" s="367" customFormat="1"/>
    <row r="407" s="367" customFormat="1"/>
    <row r="408" s="367" customFormat="1"/>
    <row r="409" s="367" customFormat="1"/>
    <row r="410" s="367" customFormat="1"/>
    <row r="411" s="367" customFormat="1"/>
    <row r="412" s="367" customFormat="1"/>
    <row r="413" s="367" customFormat="1"/>
    <row r="414" s="367" customFormat="1"/>
    <row r="415" s="367" customFormat="1"/>
    <row r="416" s="367" customFormat="1"/>
    <row r="417" s="367" customFormat="1"/>
    <row r="418" s="367" customFormat="1"/>
    <row r="419" s="367" customFormat="1"/>
    <row r="420" s="367" customFormat="1"/>
    <row r="421" s="367" customFormat="1"/>
    <row r="422" s="367" customFormat="1"/>
    <row r="423" s="367" customFormat="1"/>
    <row r="424" s="367" customFormat="1"/>
    <row r="425" s="367" customFormat="1"/>
    <row r="426" s="367" customFormat="1"/>
    <row r="427" s="367" customFormat="1"/>
    <row r="428" s="367" customFormat="1"/>
    <row r="429" s="367" customFormat="1"/>
    <row r="430" s="367" customFormat="1"/>
    <row r="431" s="367" customFormat="1"/>
    <row r="432" s="367" customFormat="1"/>
    <row r="433" s="367" customFormat="1"/>
    <row r="434" s="367" customFormat="1"/>
    <row r="435" s="367" customFormat="1"/>
    <row r="436" s="367" customFormat="1"/>
    <row r="437" s="367" customFormat="1"/>
    <row r="438" s="367" customFormat="1"/>
    <row r="439" s="367" customFormat="1"/>
    <row r="440" s="367" customFormat="1"/>
    <row r="441" s="367" customFormat="1"/>
    <row r="442" s="367" customFormat="1"/>
    <row r="443" s="367" customFormat="1"/>
    <row r="444" s="367" customFormat="1"/>
    <row r="445" s="367" customFormat="1"/>
    <row r="446" s="367" customFormat="1"/>
    <row r="447" s="367" customFormat="1"/>
    <row r="448" s="367" customFormat="1"/>
    <row r="449" s="367" customFormat="1"/>
    <row r="450" s="367" customFormat="1"/>
    <row r="451" s="367" customFormat="1"/>
    <row r="452" s="367" customFormat="1"/>
    <row r="453" s="367" customFormat="1"/>
    <row r="454" s="367" customFormat="1"/>
    <row r="455" s="367" customFormat="1"/>
    <row r="456" s="367" customFormat="1"/>
    <row r="457" s="367" customFormat="1"/>
    <row r="458" s="367" customFormat="1"/>
    <row r="459" s="367" customFormat="1"/>
    <row r="460" s="367" customFormat="1"/>
    <row r="461" s="367" customFormat="1"/>
    <row r="462" s="367" customFormat="1"/>
    <row r="463" s="367" customFormat="1"/>
    <row r="464" s="367" customFormat="1"/>
    <row r="465" s="367" customFormat="1"/>
    <row r="466" s="367" customFormat="1"/>
    <row r="467" s="367" customFormat="1"/>
    <row r="468" s="367" customFormat="1"/>
    <row r="469" s="367" customFormat="1"/>
    <row r="470" s="367" customFormat="1"/>
    <row r="471" s="367" customFormat="1"/>
    <row r="472" s="367" customFormat="1"/>
    <row r="473" s="367" customFormat="1"/>
    <row r="474" s="367" customFormat="1"/>
    <row r="475" s="367" customFormat="1"/>
    <row r="476" s="367" customFormat="1"/>
    <row r="477" s="367" customFormat="1"/>
    <row r="478" s="367" customFormat="1"/>
    <row r="479" s="367" customFormat="1"/>
    <row r="480" s="367" customFormat="1"/>
    <row r="481" s="367" customFormat="1"/>
    <row r="482" s="367" customFormat="1"/>
    <row r="483" s="367" customFormat="1"/>
    <row r="484" s="367" customFormat="1"/>
    <row r="485" s="367" customFormat="1"/>
    <row r="486" s="367" customFormat="1"/>
    <row r="487" s="367" customFormat="1"/>
    <row r="488" s="367" customFormat="1"/>
    <row r="489" s="367" customFormat="1"/>
    <row r="490" s="367" customFormat="1"/>
    <row r="491" s="367" customFormat="1"/>
    <row r="492" s="367" customFormat="1"/>
    <row r="493" s="367" customFormat="1"/>
    <row r="494" s="367" customFormat="1"/>
    <row r="495" s="367" customFormat="1"/>
    <row r="496" s="367" customFormat="1"/>
    <row r="497" s="367" customFormat="1"/>
    <row r="498" s="367" customFormat="1"/>
    <row r="499" s="367" customFormat="1"/>
    <row r="500" s="367" customFormat="1"/>
    <row r="501" s="367" customFormat="1"/>
    <row r="502" s="367" customFormat="1"/>
    <row r="503" s="367" customFormat="1"/>
    <row r="504" s="367" customFormat="1"/>
    <row r="505" s="367" customFormat="1"/>
    <row r="506" s="367" customFormat="1"/>
    <row r="507" s="367" customFormat="1"/>
    <row r="508" s="367" customFormat="1"/>
    <row r="509" s="367" customFormat="1"/>
    <row r="510" s="367" customFormat="1"/>
    <row r="511" s="367" customFormat="1"/>
    <row r="512" s="367" customFormat="1"/>
    <row r="513" s="367" customFormat="1"/>
    <row r="514" s="367" customFormat="1"/>
    <row r="515" s="367" customFormat="1"/>
    <row r="516" s="367" customFormat="1"/>
    <row r="517" s="367" customFormat="1"/>
    <row r="518" s="367" customFormat="1"/>
    <row r="519" s="367" customFormat="1"/>
    <row r="520" s="367" customFormat="1"/>
    <row r="521" s="367" customFormat="1"/>
    <row r="522" s="367" customFormat="1"/>
    <row r="523" s="367" customFormat="1"/>
    <row r="524" s="367" customFormat="1"/>
    <row r="525" s="367" customFormat="1"/>
    <row r="526" s="367" customFormat="1"/>
    <row r="527" s="367" customFormat="1"/>
    <row r="528" s="367" customFormat="1"/>
    <row r="529" s="367" customFormat="1"/>
    <row r="530" s="367" customFormat="1"/>
    <row r="531" s="367" customFormat="1"/>
    <row r="532" s="367" customFormat="1"/>
    <row r="533" s="367" customFormat="1"/>
    <row r="534" s="367" customFormat="1"/>
    <row r="535" s="367" customFormat="1"/>
    <row r="536" s="367" customFormat="1"/>
    <row r="537" s="367" customFormat="1"/>
    <row r="538" s="367" customFormat="1"/>
    <row r="539" s="367" customFormat="1"/>
    <row r="540" s="367" customFormat="1"/>
    <row r="541" s="367" customFormat="1"/>
    <row r="542" s="367" customFormat="1"/>
    <row r="543" s="367" customFormat="1"/>
    <row r="544" s="367" customFormat="1"/>
    <row r="545" s="367" customFormat="1"/>
    <row r="546" s="367" customFormat="1"/>
    <row r="547" s="367" customFormat="1"/>
    <row r="548" s="367" customFormat="1"/>
    <row r="549" s="367" customFormat="1"/>
    <row r="550" s="367" customFormat="1"/>
    <row r="551" s="367" customFormat="1"/>
    <row r="552" s="367" customFormat="1"/>
    <row r="553" s="367" customFormat="1"/>
    <row r="554" s="367" customFormat="1"/>
    <row r="555" s="367" customFormat="1"/>
    <row r="556" s="367" customFormat="1"/>
    <row r="557" s="367" customFormat="1"/>
    <row r="558" s="367" customFormat="1"/>
    <row r="559" s="367" customFormat="1"/>
    <row r="560" s="367" customFormat="1"/>
    <row r="561" s="367" customFormat="1"/>
    <row r="562" s="367" customFormat="1"/>
    <row r="563" s="367" customFormat="1"/>
    <row r="564" s="367" customFormat="1"/>
    <row r="565" s="367" customFormat="1"/>
    <row r="566" s="367" customFormat="1"/>
    <row r="567" s="367" customFormat="1"/>
    <row r="568" s="367" customFormat="1"/>
    <row r="569" s="367" customFormat="1"/>
    <row r="570" s="367" customFormat="1"/>
    <row r="571" s="367" customFormat="1"/>
    <row r="572" s="367" customFormat="1"/>
    <row r="573" s="367" customFormat="1"/>
    <row r="574" s="367" customFormat="1"/>
    <row r="575" s="367" customFormat="1"/>
    <row r="576" s="367" customFormat="1"/>
    <row r="577" s="367" customFormat="1"/>
    <row r="578" s="367" customFormat="1"/>
    <row r="579" s="367" customFormat="1"/>
    <row r="580" s="367" customFormat="1"/>
    <row r="581" s="367" customFormat="1"/>
    <row r="582" s="367" customFormat="1"/>
    <row r="583" s="367" customFormat="1"/>
    <row r="584" s="367" customFormat="1"/>
    <row r="585" s="367" customFormat="1"/>
    <row r="586" s="367" customFormat="1"/>
    <row r="587" s="367" customFormat="1"/>
    <row r="588" s="367" customFormat="1"/>
    <row r="589" s="367" customFormat="1"/>
    <row r="590" s="367" customFormat="1"/>
    <row r="591" s="367" customFormat="1"/>
    <row r="592" s="367" customFormat="1"/>
    <row r="593" s="367" customFormat="1"/>
    <row r="594" s="367" customFormat="1"/>
    <row r="595" s="367" customFormat="1"/>
    <row r="596" s="367" customFormat="1"/>
    <row r="597" s="367" customFormat="1"/>
    <row r="598" s="367" customFormat="1"/>
    <row r="599" s="367" customFormat="1"/>
    <row r="600" s="367" customFormat="1"/>
    <row r="601" s="367" customFormat="1"/>
    <row r="602" s="367" customFormat="1"/>
    <row r="603" s="367" customFormat="1"/>
    <row r="604" s="367" customFormat="1"/>
    <row r="605" s="367" customFormat="1"/>
    <row r="606" s="367" customFormat="1"/>
    <row r="607" s="367" customFormat="1"/>
    <row r="608" s="367" customFormat="1"/>
    <row r="609" s="367" customFormat="1"/>
    <row r="610" s="367" customFormat="1"/>
    <row r="611" s="367" customFormat="1"/>
    <row r="612" s="367" customFormat="1"/>
    <row r="613" s="367" customFormat="1"/>
    <row r="614" s="367" customFormat="1"/>
    <row r="615" s="367" customFormat="1"/>
    <row r="616" s="367" customFormat="1"/>
    <row r="617" s="367" customFormat="1"/>
    <row r="618" s="367" customFormat="1"/>
    <row r="619" s="367" customFormat="1"/>
    <row r="620" s="367" customFormat="1"/>
    <row r="621" s="367" customFormat="1"/>
    <row r="622" s="367" customFormat="1"/>
    <row r="623" s="367" customFormat="1"/>
    <row r="624" s="367" customFormat="1"/>
    <row r="625" s="367" customFormat="1"/>
    <row r="626" s="367" customFormat="1"/>
    <row r="627" s="367" customFormat="1"/>
    <row r="628" s="367" customFormat="1"/>
    <row r="629" s="367" customFormat="1"/>
    <row r="630" s="367" customFormat="1"/>
    <row r="631" s="367" customFormat="1"/>
    <row r="632" s="367" customFormat="1"/>
    <row r="633" s="367" customFormat="1"/>
    <row r="634" s="367" customFormat="1"/>
    <row r="635" s="367" customFormat="1"/>
    <row r="636" s="367" customFormat="1"/>
    <row r="637" s="367" customFormat="1"/>
    <row r="638" s="367" customFormat="1"/>
    <row r="639" s="367" customFormat="1"/>
    <row r="640" s="367" customFormat="1"/>
    <row r="641" s="367" customFormat="1"/>
    <row r="642" s="367" customFormat="1"/>
    <row r="643" s="367" customFormat="1"/>
    <row r="644" s="367" customFormat="1"/>
    <row r="645" s="367" customFormat="1"/>
    <row r="646" s="367" customFormat="1"/>
    <row r="647" s="367" customFormat="1"/>
    <row r="648" s="367" customFormat="1"/>
    <row r="649" s="367" customFormat="1"/>
    <row r="650" s="367" customFormat="1"/>
    <row r="651" s="367" customFormat="1"/>
    <row r="652" s="367" customFormat="1"/>
    <row r="653" s="367" customFormat="1"/>
    <row r="654" s="367" customFormat="1"/>
  </sheetData>
  <mergeCells count="5">
    <mergeCell ref="C17:G17"/>
    <mergeCell ref="C20:D20"/>
    <mergeCell ref="C8:D8"/>
    <mergeCell ref="C9:D9"/>
    <mergeCell ref="C10:D10"/>
  </mergeCells>
  <phoneticPr fontId="0" type="noConversion"/>
  <dataValidations count="2">
    <dataValidation type="decimal" operator="notEqual" allowBlank="1" showInputMessage="1" showErrorMessage="1" sqref="D9">
      <formula1>0</formula1>
    </dataValidation>
    <dataValidation type="custom" allowBlank="1" showInputMessage="1" showErrorMessage="1" sqref="C17">
      <formula1>C17</formula1>
    </dataValidation>
  </dataValidations>
  <pageMargins left="0.75" right="0.75" top="1" bottom="1" header="0.5" footer="0.5"/>
  <pageSetup orientation="portrait" r:id="rId1"/>
  <headerFooter alignWithMargins="0"/>
</worksheet>
</file>

<file path=xl/worksheets/sheet1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N236"/>
  <sheetViews>
    <sheetView workbookViewId="0">
      <pane xSplit="2" ySplit="5" topLeftCell="AP6" activePane="bottomRight" state="frozen"/>
      <selection pane="topRight" activeCell="C1" sqref="C1"/>
      <selection pane="bottomLeft" activeCell="A6" sqref="A6"/>
      <selection pane="bottomRight" activeCell="AZ9" sqref="AZ9"/>
    </sheetView>
  </sheetViews>
  <sheetFormatPr defaultRowHeight="15"/>
  <cols>
    <col min="1" max="1" width="9.140625" style="160"/>
    <col min="2" max="2" width="27.5703125" style="160" customWidth="1"/>
    <col min="3" max="3" width="11.42578125" style="160" bestFit="1" customWidth="1"/>
    <col min="4" max="4" width="11.28515625" style="160" customWidth="1"/>
    <col min="5" max="5" width="12.42578125" style="160" customWidth="1"/>
    <col min="6" max="6" width="11.140625" style="160" customWidth="1"/>
    <col min="7" max="7" width="11.28515625" style="160" customWidth="1"/>
    <col min="8" max="8" width="12.140625" style="160" customWidth="1"/>
    <col min="9" max="9" width="11.5703125" style="151" customWidth="1"/>
    <col min="10" max="10" width="11.42578125" style="160" bestFit="1" customWidth="1"/>
    <col min="11" max="11" width="10.42578125" style="160" bestFit="1" customWidth="1"/>
    <col min="12" max="12" width="10.42578125" style="151" bestFit="1" customWidth="1"/>
    <col min="13" max="13" width="11.140625" style="160" customWidth="1"/>
    <col min="14" max="14" width="10.85546875" style="160" customWidth="1"/>
    <col min="15" max="15" width="11.28515625" style="160" customWidth="1"/>
    <col min="16" max="16" width="12.28515625" style="151" customWidth="1"/>
    <col min="17" max="17" width="10.5703125" style="160" customWidth="1"/>
    <col min="18" max="18" width="10.42578125" style="160" bestFit="1" customWidth="1"/>
    <col min="19" max="19" width="11.85546875" style="160" bestFit="1" customWidth="1"/>
    <col min="20" max="20" width="10.42578125" style="160" customWidth="1"/>
    <col min="21" max="22" width="10.5703125" style="160" customWidth="1"/>
    <col min="23" max="23" width="9.140625" style="160"/>
    <col min="24" max="25" width="10.42578125" style="160" bestFit="1" customWidth="1"/>
    <col min="26" max="26" width="11.42578125" style="151" bestFit="1" customWidth="1"/>
    <col min="27" max="28" width="10.42578125" style="160" bestFit="1" customWidth="1"/>
    <col min="29" max="29" width="11.140625" style="160" customWidth="1"/>
    <col min="30" max="30" width="12.7109375" style="160" bestFit="1" customWidth="1"/>
    <col min="31" max="31" width="10.28515625" style="160" customWidth="1"/>
    <col min="32" max="32" width="10.42578125" style="160" bestFit="1" customWidth="1"/>
    <col min="33" max="33" width="10.7109375" style="160" customWidth="1"/>
    <col min="34" max="34" width="12" style="160" customWidth="1"/>
    <col min="35" max="38" width="9.140625" style="160"/>
    <col min="39" max="39" width="12.5703125" style="160" bestFit="1" customWidth="1"/>
    <col min="40" max="41" width="9.5703125" style="160" bestFit="1" customWidth="1"/>
    <col min="42" max="43" width="10.5703125" style="160" bestFit="1" customWidth="1"/>
    <col min="44" max="55" width="10.5703125" style="160" customWidth="1"/>
    <col min="56" max="56" width="12.28515625" style="160" bestFit="1" customWidth="1"/>
    <col min="57" max="16384" width="9.140625" style="160"/>
  </cols>
  <sheetData>
    <row r="1" spans="1:66" s="137" customFormat="1" ht="14.25">
      <c r="B1" s="69" t="s">
        <v>0</v>
      </c>
      <c r="C1" s="69"/>
      <c r="D1" s="69"/>
      <c r="E1" s="69"/>
      <c r="F1" s="69"/>
      <c r="G1" s="69"/>
      <c r="H1" s="69"/>
      <c r="I1" s="138"/>
      <c r="J1" s="70"/>
      <c r="K1" s="70"/>
      <c r="L1" s="139"/>
      <c r="M1" s="70"/>
      <c r="N1" s="70"/>
      <c r="O1" s="70"/>
      <c r="P1" s="140"/>
      <c r="Q1" s="70"/>
      <c r="R1" s="70"/>
      <c r="S1" s="70"/>
      <c r="T1" s="70"/>
      <c r="U1" s="70"/>
      <c r="V1" s="70"/>
      <c r="W1" s="70"/>
      <c r="X1" s="70"/>
      <c r="Y1" s="70"/>
      <c r="Z1" s="139"/>
      <c r="AA1" s="70"/>
      <c r="AB1" s="70"/>
      <c r="AC1" s="70"/>
      <c r="AD1" s="70"/>
      <c r="AE1" s="70"/>
      <c r="AF1" s="70"/>
      <c r="AG1" s="70"/>
      <c r="AH1" s="70"/>
    </row>
    <row r="2" spans="1:66" s="137" customFormat="1" ht="14.25">
      <c r="B2" s="69" t="s">
        <v>1</v>
      </c>
      <c r="C2" s="69"/>
      <c r="D2" s="69"/>
      <c r="E2" s="69"/>
      <c r="F2" s="69"/>
      <c r="G2" s="69"/>
      <c r="H2" s="69"/>
      <c r="I2" s="138"/>
      <c r="J2" s="70"/>
      <c r="K2" s="70"/>
      <c r="L2" s="139"/>
      <c r="M2" s="70"/>
      <c r="N2" s="70"/>
      <c r="O2" s="70"/>
      <c r="P2" s="140"/>
      <c r="Q2" s="70"/>
      <c r="R2" s="70"/>
      <c r="S2" s="70"/>
      <c r="T2" s="70"/>
      <c r="U2" s="70"/>
      <c r="V2" s="70"/>
      <c r="W2" s="70"/>
      <c r="X2" s="70"/>
      <c r="Y2" s="70"/>
      <c r="Z2" s="139"/>
      <c r="AA2" s="70"/>
      <c r="AB2" s="70"/>
      <c r="AC2" s="70"/>
      <c r="AD2" s="70"/>
      <c r="AE2" s="70"/>
      <c r="AF2" s="70"/>
      <c r="AG2" s="70"/>
      <c r="AH2" s="70"/>
    </row>
    <row r="3" spans="1:66" s="137" customFormat="1" ht="14.25">
      <c r="B3" s="72" t="s">
        <v>134</v>
      </c>
      <c r="C3" s="72"/>
      <c r="D3" s="73"/>
      <c r="E3" s="73"/>
      <c r="F3" s="72"/>
      <c r="G3" s="72"/>
      <c r="H3" s="73"/>
      <c r="I3" s="141"/>
      <c r="J3" s="74"/>
      <c r="K3" s="70"/>
      <c r="L3" s="139"/>
      <c r="M3" s="74"/>
      <c r="N3" s="70"/>
      <c r="O3" s="70"/>
      <c r="P3" s="140"/>
      <c r="Q3" s="70"/>
      <c r="R3" s="70"/>
      <c r="S3" s="70"/>
      <c r="T3" s="70"/>
      <c r="U3" s="70"/>
      <c r="V3" s="70"/>
      <c r="W3" s="70"/>
      <c r="X3" s="70"/>
      <c r="Y3" s="70"/>
      <c r="Z3" s="139"/>
      <c r="AA3" s="70"/>
      <c r="AB3" s="70"/>
      <c r="AC3" s="70"/>
      <c r="AD3" s="70"/>
      <c r="AE3" s="70"/>
      <c r="AF3" s="70"/>
      <c r="AG3" s="70"/>
      <c r="AH3" s="70"/>
    </row>
    <row r="4" spans="1:66" s="137" customFormat="1" ht="15" customHeight="1">
      <c r="B4" s="75" t="s">
        <v>240</v>
      </c>
      <c r="C4" s="75"/>
      <c r="D4" s="76"/>
      <c r="E4" s="75"/>
      <c r="F4" s="76"/>
      <c r="G4" s="76"/>
      <c r="H4" s="76"/>
      <c r="I4" s="142"/>
      <c r="J4" s="70"/>
      <c r="K4" s="70"/>
      <c r="L4" s="139"/>
      <c r="M4" s="70"/>
      <c r="N4" s="70"/>
      <c r="O4" s="70"/>
      <c r="P4" s="143"/>
      <c r="Q4" s="70"/>
      <c r="R4" s="74"/>
      <c r="S4" s="70"/>
      <c r="T4" s="74"/>
      <c r="U4" s="70"/>
      <c r="V4" s="70"/>
      <c r="W4" s="70"/>
      <c r="X4" s="70"/>
      <c r="Y4" s="70"/>
      <c r="Z4" s="139"/>
      <c r="AA4" s="70"/>
      <c r="AB4" s="70"/>
      <c r="AC4" s="70"/>
      <c r="AD4" s="70"/>
      <c r="AE4" s="70"/>
      <c r="AF4" s="70"/>
      <c r="AG4" s="70"/>
      <c r="AH4" s="70"/>
    </row>
    <row r="5" spans="1:66" s="137" customFormat="1" ht="14.25">
      <c r="B5" s="77" t="s">
        <v>731</v>
      </c>
      <c r="C5" s="78"/>
      <c r="D5" s="78"/>
      <c r="E5" s="78"/>
      <c r="F5" s="78"/>
      <c r="G5" s="78"/>
      <c r="H5" s="78"/>
      <c r="I5" s="144"/>
      <c r="J5" s="79"/>
      <c r="K5" s="79"/>
      <c r="L5" s="145"/>
      <c r="M5" s="79"/>
      <c r="N5" s="79"/>
      <c r="O5" s="79"/>
      <c r="P5" s="146"/>
      <c r="Q5" s="79"/>
      <c r="R5" s="79"/>
      <c r="S5" s="79"/>
      <c r="T5" s="79"/>
      <c r="U5" s="79"/>
      <c r="V5" s="79"/>
      <c r="W5" s="79"/>
      <c r="X5" s="79"/>
      <c r="Y5" s="79"/>
      <c r="Z5" s="145"/>
      <c r="AA5" s="79"/>
      <c r="AB5" s="79"/>
      <c r="AC5" s="80"/>
      <c r="AD5" s="79"/>
      <c r="AE5" s="79"/>
      <c r="AF5" s="79"/>
      <c r="AG5" s="79"/>
      <c r="AH5" s="79"/>
    </row>
    <row r="6" spans="1:66" s="137" customFormat="1" ht="14.25">
      <c r="A6" s="752" t="s">
        <v>241</v>
      </c>
      <c r="B6" s="81"/>
      <c r="C6" s="81">
        <v>1</v>
      </c>
      <c r="D6" s="81">
        <v>2</v>
      </c>
      <c r="E6" s="81">
        <v>3</v>
      </c>
      <c r="F6" s="81">
        <v>4</v>
      </c>
      <c r="G6" s="81">
        <v>5</v>
      </c>
      <c r="H6" s="81">
        <v>6</v>
      </c>
      <c r="I6" s="81">
        <v>7</v>
      </c>
      <c r="J6" s="81">
        <v>8</v>
      </c>
      <c r="K6" s="81">
        <v>9</v>
      </c>
      <c r="L6" s="81">
        <v>10</v>
      </c>
      <c r="M6" s="81">
        <v>11</v>
      </c>
      <c r="N6" s="81">
        <v>12</v>
      </c>
      <c r="O6" s="81">
        <v>13</v>
      </c>
      <c r="P6" s="81">
        <v>14</v>
      </c>
      <c r="Q6" s="81">
        <v>15</v>
      </c>
      <c r="R6" s="81">
        <v>16</v>
      </c>
      <c r="S6" s="81">
        <v>17</v>
      </c>
      <c r="T6" s="81">
        <v>18</v>
      </c>
      <c r="U6" s="81">
        <v>19</v>
      </c>
      <c r="V6" s="81">
        <v>20</v>
      </c>
      <c r="W6" s="81">
        <v>21</v>
      </c>
      <c r="X6" s="81">
        <v>22</v>
      </c>
      <c r="Y6" s="81">
        <v>23</v>
      </c>
      <c r="Z6" s="81">
        <v>24</v>
      </c>
      <c r="AA6" s="81">
        <v>25</v>
      </c>
      <c r="AB6" s="81">
        <v>26</v>
      </c>
      <c r="AC6" s="81">
        <v>27</v>
      </c>
      <c r="AD6" s="81">
        <v>28</v>
      </c>
      <c r="AE6" s="81">
        <v>29</v>
      </c>
      <c r="AF6" s="81">
        <v>30</v>
      </c>
      <c r="AG6" s="81">
        <v>31</v>
      </c>
      <c r="AH6" s="81">
        <v>32</v>
      </c>
      <c r="AI6" s="81">
        <v>33</v>
      </c>
      <c r="AJ6" s="81">
        <v>34</v>
      </c>
      <c r="AK6" s="81">
        <v>35</v>
      </c>
      <c r="AL6" s="81">
        <v>36</v>
      </c>
      <c r="AM6" s="81">
        <v>37</v>
      </c>
      <c r="AN6" s="81">
        <v>38</v>
      </c>
      <c r="AO6" s="81">
        <v>39</v>
      </c>
      <c r="AP6" s="81">
        <v>40</v>
      </c>
      <c r="AQ6" s="81">
        <v>41</v>
      </c>
      <c r="AR6" s="81">
        <v>42</v>
      </c>
      <c r="AS6" s="81">
        <v>43</v>
      </c>
      <c r="AT6" s="81">
        <v>44</v>
      </c>
      <c r="AU6" s="81">
        <v>45</v>
      </c>
      <c r="AV6" s="81">
        <v>46</v>
      </c>
      <c r="AW6" s="81">
        <v>47</v>
      </c>
      <c r="AX6" s="81">
        <v>48</v>
      </c>
      <c r="AY6" s="81">
        <v>49</v>
      </c>
      <c r="AZ6" s="81">
        <v>50</v>
      </c>
      <c r="BA6" s="371">
        <v>51</v>
      </c>
      <c r="BB6" s="371">
        <v>52</v>
      </c>
      <c r="BC6" s="371">
        <v>53</v>
      </c>
    </row>
    <row r="7" spans="1:66" s="137" customFormat="1" ht="27" customHeight="1">
      <c r="A7" s="753"/>
      <c r="B7" s="668" t="s">
        <v>136</v>
      </c>
      <c r="C7" s="676" t="s">
        <v>649</v>
      </c>
      <c r="D7" s="676" t="s">
        <v>125</v>
      </c>
      <c r="E7" s="676" t="s">
        <v>138</v>
      </c>
      <c r="F7" s="676" t="s">
        <v>139</v>
      </c>
      <c r="G7" s="676" t="s">
        <v>140</v>
      </c>
      <c r="H7" s="676" t="s">
        <v>141</v>
      </c>
      <c r="I7" s="755" t="s">
        <v>142</v>
      </c>
      <c r="J7" s="676" t="s">
        <v>143</v>
      </c>
      <c r="K7" s="676" t="s">
        <v>144</v>
      </c>
      <c r="L7" s="755" t="s">
        <v>145</v>
      </c>
      <c r="M7" s="676" t="s">
        <v>146</v>
      </c>
      <c r="N7" s="676" t="s">
        <v>147</v>
      </c>
      <c r="O7" s="676" t="s">
        <v>148</v>
      </c>
      <c r="P7" s="757" t="s">
        <v>149</v>
      </c>
      <c r="Q7" s="676" t="s">
        <v>150</v>
      </c>
      <c r="R7" s="678" t="s">
        <v>151</v>
      </c>
      <c r="S7" s="676" t="s">
        <v>152</v>
      </c>
      <c r="T7" s="680" t="s">
        <v>91</v>
      </c>
      <c r="U7" s="674" t="s">
        <v>153</v>
      </c>
      <c r="V7" s="674" t="s">
        <v>154</v>
      </c>
      <c r="W7" s="674" t="s">
        <v>156</v>
      </c>
      <c r="X7" s="674" t="s">
        <v>650</v>
      </c>
      <c r="Y7" s="674" t="s">
        <v>651</v>
      </c>
      <c r="Z7" s="674" t="s">
        <v>158</v>
      </c>
      <c r="AA7" s="674" t="s">
        <v>159</v>
      </c>
      <c r="AB7" s="674" t="s">
        <v>160</v>
      </c>
      <c r="AC7" s="674" t="s">
        <v>161</v>
      </c>
      <c r="AD7" s="674" t="s">
        <v>242</v>
      </c>
      <c r="AE7" s="674" t="s">
        <v>126</v>
      </c>
      <c r="AF7" s="674" t="s">
        <v>127</v>
      </c>
      <c r="AG7" s="674" t="s">
        <v>128</v>
      </c>
      <c r="AH7" s="674" t="s">
        <v>129</v>
      </c>
      <c r="AI7" s="674" t="s">
        <v>133</v>
      </c>
      <c r="AJ7" s="674" t="s">
        <v>426</v>
      </c>
      <c r="AK7" s="674" t="s">
        <v>427</v>
      </c>
      <c r="AL7" s="674" t="s">
        <v>653</v>
      </c>
      <c r="AM7" s="674" t="s">
        <v>621</v>
      </c>
      <c r="AN7" s="674" t="s">
        <v>622</v>
      </c>
      <c r="AO7" s="674" t="s">
        <v>623</v>
      </c>
      <c r="AP7" s="674" t="s">
        <v>624</v>
      </c>
      <c r="AQ7" s="674" t="s">
        <v>652</v>
      </c>
      <c r="AR7" s="690" t="s">
        <v>722</v>
      </c>
      <c r="AS7" s="674" t="s">
        <v>723</v>
      </c>
      <c r="AT7" s="674" t="s">
        <v>724</v>
      </c>
      <c r="AU7" s="674" t="s">
        <v>725</v>
      </c>
      <c r="AV7" s="674" t="s">
        <v>726</v>
      </c>
      <c r="AW7" s="674" t="s">
        <v>727</v>
      </c>
      <c r="AX7" s="674" t="s">
        <v>728</v>
      </c>
      <c r="AY7" s="674" t="s">
        <v>729</v>
      </c>
      <c r="AZ7" s="674" t="s">
        <v>730</v>
      </c>
      <c r="BA7" s="662"/>
      <c r="BB7" s="662"/>
      <c r="BC7" s="662"/>
      <c r="BD7" s="674" t="s">
        <v>6</v>
      </c>
      <c r="BE7" s="674"/>
    </row>
    <row r="8" spans="1:66" s="137" customFormat="1" ht="14.25">
      <c r="A8" s="754"/>
      <c r="B8" s="670"/>
      <c r="C8" s="677"/>
      <c r="D8" s="677"/>
      <c r="E8" s="677"/>
      <c r="F8" s="677"/>
      <c r="G8" s="677"/>
      <c r="H8" s="677"/>
      <c r="I8" s="756"/>
      <c r="J8" s="677"/>
      <c r="K8" s="677"/>
      <c r="L8" s="756"/>
      <c r="M8" s="677"/>
      <c r="N8" s="677"/>
      <c r="O8" s="677"/>
      <c r="P8" s="758"/>
      <c r="Q8" s="677"/>
      <c r="R8" s="679"/>
      <c r="S8" s="677"/>
      <c r="T8" s="681"/>
      <c r="U8" s="675"/>
      <c r="V8" s="675"/>
      <c r="W8" s="675"/>
      <c r="X8" s="675"/>
      <c r="Y8" s="675"/>
      <c r="Z8" s="675"/>
      <c r="AA8" s="675"/>
      <c r="AB8" s="675"/>
      <c r="AC8" s="675"/>
      <c r="AD8" s="675"/>
      <c r="AE8" s="675"/>
      <c r="AF8" s="675"/>
      <c r="AG8" s="675"/>
      <c r="AH8" s="675"/>
      <c r="AI8" s="675"/>
      <c r="AJ8" s="675"/>
      <c r="AK8" s="675"/>
      <c r="AL8" s="675"/>
      <c r="AM8" s="675"/>
      <c r="AN8" s="675"/>
      <c r="AO8" s="675"/>
      <c r="AP8" s="675"/>
      <c r="AQ8" s="675"/>
      <c r="AR8" s="691"/>
      <c r="AS8" s="675"/>
      <c r="AT8" s="675"/>
      <c r="AU8" s="675"/>
      <c r="AV8" s="675"/>
      <c r="AW8" s="675"/>
      <c r="AX8" s="675"/>
      <c r="AY8" s="675"/>
      <c r="AZ8" s="675"/>
      <c r="BA8" s="663"/>
      <c r="BB8" s="663"/>
      <c r="BC8" s="663"/>
      <c r="BD8" s="675"/>
      <c r="BE8" s="675"/>
    </row>
    <row r="9" spans="1:66" s="151" customFormat="1" ht="21" customHeight="1">
      <c r="A9" s="147">
        <v>1</v>
      </c>
      <c r="B9" s="148" t="s">
        <v>243</v>
      </c>
      <c r="C9" s="149">
        <v>75</v>
      </c>
      <c r="D9" s="149">
        <v>75</v>
      </c>
      <c r="E9" s="149">
        <v>75</v>
      </c>
      <c r="F9" s="149">
        <v>75</v>
      </c>
      <c r="G9" s="149">
        <v>75</v>
      </c>
      <c r="H9" s="149">
        <v>75</v>
      </c>
      <c r="I9" s="149">
        <v>23</v>
      </c>
      <c r="J9" s="149">
        <v>10</v>
      </c>
      <c r="K9" s="149">
        <v>10</v>
      </c>
      <c r="L9" s="149">
        <v>10</v>
      </c>
      <c r="M9" s="149">
        <v>10</v>
      </c>
      <c r="N9" s="149">
        <v>75</v>
      </c>
      <c r="O9" s="149">
        <v>3</v>
      </c>
      <c r="P9" s="149">
        <v>10</v>
      </c>
      <c r="Q9" s="149">
        <v>15</v>
      </c>
      <c r="R9" s="149">
        <v>10</v>
      </c>
      <c r="S9" s="149">
        <v>32</v>
      </c>
      <c r="T9" s="149">
        <v>75</v>
      </c>
      <c r="U9" s="149">
        <v>75</v>
      </c>
      <c r="V9" s="149">
        <v>75</v>
      </c>
      <c r="W9" s="149">
        <v>15</v>
      </c>
      <c r="X9" s="149">
        <v>75</v>
      </c>
      <c r="Y9" s="149">
        <v>25</v>
      </c>
      <c r="Z9" s="149">
        <v>75</v>
      </c>
      <c r="AA9" s="149">
        <v>10</v>
      </c>
      <c r="AB9" s="149">
        <v>10</v>
      </c>
      <c r="AC9" s="149">
        <v>10</v>
      </c>
      <c r="AD9" s="149">
        <v>75</v>
      </c>
      <c r="AE9" s="149">
        <v>5</v>
      </c>
      <c r="AF9" s="149">
        <v>75</v>
      </c>
      <c r="AG9" s="149">
        <v>10</v>
      </c>
      <c r="AH9" s="149">
        <v>75</v>
      </c>
      <c r="AI9" s="149">
        <v>75</v>
      </c>
      <c r="AJ9" s="149">
        <v>3</v>
      </c>
      <c r="AK9" s="149">
        <v>10</v>
      </c>
      <c r="AL9" s="149">
        <v>75</v>
      </c>
      <c r="AM9" s="149">
        <v>75</v>
      </c>
      <c r="AN9" s="149">
        <v>10</v>
      </c>
      <c r="AO9" s="149">
        <v>15</v>
      </c>
      <c r="AP9" s="149">
        <v>10</v>
      </c>
      <c r="AQ9" s="149">
        <v>10</v>
      </c>
      <c r="AR9" s="149">
        <v>1</v>
      </c>
      <c r="AS9" s="149">
        <v>75</v>
      </c>
      <c r="AT9" s="149">
        <v>10</v>
      </c>
      <c r="AU9" s="149">
        <v>10</v>
      </c>
      <c r="AV9" s="149">
        <v>2</v>
      </c>
      <c r="AW9" s="149">
        <v>10</v>
      </c>
      <c r="AX9" s="149">
        <v>8</v>
      </c>
      <c r="AY9" s="149">
        <v>75</v>
      </c>
      <c r="AZ9" s="149">
        <v>10</v>
      </c>
      <c r="BA9" s="149"/>
      <c r="BB9" s="149"/>
      <c r="BC9" s="149"/>
      <c r="BD9" s="149">
        <v>75</v>
      </c>
      <c r="BN9" s="151">
        <v>0</v>
      </c>
    </row>
    <row r="10" spans="1:66" s="151" customFormat="1" ht="15" customHeight="1">
      <c r="A10" s="152">
        <v>2</v>
      </c>
      <c r="B10" s="153" t="s">
        <v>244</v>
      </c>
      <c r="C10" s="149">
        <v>75</v>
      </c>
      <c r="D10" s="149">
        <v>75</v>
      </c>
      <c r="E10" s="149">
        <v>56</v>
      </c>
      <c r="F10" s="149">
        <v>61</v>
      </c>
      <c r="G10" s="149">
        <v>54</v>
      </c>
      <c r="H10" s="149">
        <v>67</v>
      </c>
      <c r="I10" s="149">
        <v>23</v>
      </c>
      <c r="J10" s="149">
        <v>6</v>
      </c>
      <c r="K10" s="149">
        <v>10</v>
      </c>
      <c r="L10" s="149">
        <v>10</v>
      </c>
      <c r="M10" s="149">
        <v>10</v>
      </c>
      <c r="N10" s="149">
        <v>45</v>
      </c>
      <c r="O10" s="149">
        <v>3</v>
      </c>
      <c r="P10" s="149">
        <v>10</v>
      </c>
      <c r="Q10" s="149">
        <v>15</v>
      </c>
      <c r="R10" s="149">
        <v>10</v>
      </c>
      <c r="S10" s="149">
        <v>15</v>
      </c>
      <c r="T10" s="149">
        <v>36</v>
      </c>
      <c r="U10" s="149">
        <v>10</v>
      </c>
      <c r="V10" s="149">
        <v>12</v>
      </c>
      <c r="W10" s="149">
        <v>15</v>
      </c>
      <c r="X10" s="149">
        <v>23</v>
      </c>
      <c r="Y10" s="149">
        <v>25</v>
      </c>
      <c r="Z10" s="149">
        <v>32</v>
      </c>
      <c r="AA10" s="149">
        <v>10</v>
      </c>
      <c r="AB10" s="149">
        <v>10</v>
      </c>
      <c r="AC10" s="149">
        <v>8</v>
      </c>
      <c r="AD10" s="149">
        <v>48</v>
      </c>
      <c r="AE10" s="149">
        <v>1</v>
      </c>
      <c r="AF10" s="149">
        <v>27</v>
      </c>
      <c r="AG10" s="149">
        <v>10</v>
      </c>
      <c r="AH10" s="149">
        <v>29</v>
      </c>
      <c r="AI10" s="149">
        <v>53</v>
      </c>
      <c r="AJ10" s="149">
        <v>3</v>
      </c>
      <c r="AK10" s="149">
        <v>8</v>
      </c>
      <c r="AL10" s="149">
        <v>39</v>
      </c>
      <c r="AM10" s="149">
        <v>19</v>
      </c>
      <c r="AN10" s="149">
        <v>7</v>
      </c>
      <c r="AO10" s="149">
        <v>11</v>
      </c>
      <c r="AP10" s="149">
        <v>7</v>
      </c>
      <c r="AQ10" s="149">
        <v>10</v>
      </c>
      <c r="AR10" s="149">
        <v>1</v>
      </c>
      <c r="AS10" s="149">
        <v>12</v>
      </c>
      <c r="AT10" s="149">
        <v>10</v>
      </c>
      <c r="AU10" s="149">
        <v>2</v>
      </c>
      <c r="AV10" s="149">
        <v>2</v>
      </c>
      <c r="AW10" s="149">
        <v>3</v>
      </c>
      <c r="AX10" s="149">
        <v>12</v>
      </c>
      <c r="AY10" s="149">
        <v>7</v>
      </c>
      <c r="AZ10" s="149">
        <v>5</v>
      </c>
      <c r="BA10" s="664"/>
      <c r="BB10" s="664"/>
      <c r="BC10" s="664"/>
      <c r="BD10" s="154">
        <v>75</v>
      </c>
      <c r="BN10" s="151">
        <v>0</v>
      </c>
    </row>
    <row r="11" spans="1:66" s="151" customFormat="1" ht="15" customHeight="1">
      <c r="A11" s="152">
        <v>3</v>
      </c>
      <c r="B11" s="153" t="s">
        <v>245</v>
      </c>
      <c r="C11" s="149">
        <v>1817</v>
      </c>
      <c r="D11" s="149">
        <v>0</v>
      </c>
      <c r="E11" s="149">
        <v>953</v>
      </c>
      <c r="F11" s="149">
        <v>1586</v>
      </c>
      <c r="G11" s="149">
        <v>828</v>
      </c>
      <c r="H11" s="149">
        <v>767</v>
      </c>
      <c r="I11" s="149">
        <v>422</v>
      </c>
      <c r="J11" s="149">
        <v>0</v>
      </c>
      <c r="K11" s="149">
        <v>174</v>
      </c>
      <c r="L11" s="149">
        <v>218</v>
      </c>
      <c r="M11" s="149">
        <v>188</v>
      </c>
      <c r="N11" s="149">
        <v>0</v>
      </c>
      <c r="O11" s="149">
        <v>130</v>
      </c>
      <c r="P11" s="149">
        <v>187</v>
      </c>
      <c r="Q11" s="149">
        <v>260</v>
      </c>
      <c r="R11" s="149">
        <v>63</v>
      </c>
      <c r="S11" s="149">
        <v>156</v>
      </c>
      <c r="T11" s="149">
        <v>501</v>
      </c>
      <c r="U11" s="149">
        <v>102</v>
      </c>
      <c r="V11" s="149">
        <v>145</v>
      </c>
      <c r="W11" s="149">
        <v>252</v>
      </c>
      <c r="X11" s="149">
        <v>240</v>
      </c>
      <c r="Y11" s="149">
        <v>429</v>
      </c>
      <c r="Z11" s="149">
        <v>959</v>
      </c>
      <c r="AA11" s="149">
        <v>166</v>
      </c>
      <c r="AB11" s="149">
        <v>367</v>
      </c>
      <c r="AC11" s="149">
        <v>249</v>
      </c>
      <c r="AD11" s="149">
        <v>659</v>
      </c>
      <c r="AE11" s="149">
        <v>92</v>
      </c>
      <c r="AF11" s="149">
        <v>0</v>
      </c>
      <c r="AG11" s="149">
        <v>259</v>
      </c>
      <c r="AH11" s="149">
        <v>456</v>
      </c>
      <c r="AI11" s="149">
        <v>1112</v>
      </c>
      <c r="AJ11" s="149">
        <v>42</v>
      </c>
      <c r="AK11" s="149">
        <v>166</v>
      </c>
      <c r="AL11" s="149">
        <v>366</v>
      </c>
      <c r="AM11" s="149">
        <v>280</v>
      </c>
      <c r="AN11" s="149">
        <v>44</v>
      </c>
      <c r="AO11" s="149">
        <v>114</v>
      </c>
      <c r="AP11" s="149">
        <v>77</v>
      </c>
      <c r="AQ11" s="149">
        <v>81</v>
      </c>
      <c r="AR11" s="149">
        <v>4</v>
      </c>
      <c r="AS11" s="149">
        <v>51</v>
      </c>
      <c r="AT11" s="149">
        <v>94</v>
      </c>
      <c r="AU11" s="149">
        <v>25</v>
      </c>
      <c r="AV11" s="149">
        <v>23</v>
      </c>
      <c r="AW11" s="149">
        <v>25</v>
      </c>
      <c r="AX11" s="149">
        <v>28</v>
      </c>
      <c r="AY11" s="149">
        <v>40</v>
      </c>
      <c r="AZ11" s="149">
        <v>6</v>
      </c>
      <c r="BA11" s="664"/>
      <c r="BB11" s="664"/>
      <c r="BC11" s="664"/>
      <c r="BD11" s="154"/>
      <c r="BN11" s="151">
        <v>0</v>
      </c>
    </row>
    <row r="12" spans="1:66" s="151" customFormat="1" ht="15" customHeight="1">
      <c r="A12" s="152">
        <v>4</v>
      </c>
      <c r="B12" s="153" t="s">
        <v>246</v>
      </c>
      <c r="C12" s="149">
        <v>849</v>
      </c>
      <c r="D12" s="149">
        <v>26</v>
      </c>
      <c r="E12" s="149">
        <v>325</v>
      </c>
      <c r="F12" s="149">
        <v>639</v>
      </c>
      <c r="G12" s="149">
        <v>644</v>
      </c>
      <c r="H12" s="149">
        <v>81</v>
      </c>
      <c r="I12" s="149">
        <v>381</v>
      </c>
      <c r="J12" s="149">
        <v>33</v>
      </c>
      <c r="K12" s="149">
        <v>69</v>
      </c>
      <c r="L12" s="149">
        <v>179</v>
      </c>
      <c r="M12" s="149">
        <v>214</v>
      </c>
      <c r="N12" s="149">
        <v>18</v>
      </c>
      <c r="O12" s="149">
        <v>118</v>
      </c>
      <c r="P12" s="149">
        <v>104</v>
      </c>
      <c r="Q12" s="149">
        <v>124</v>
      </c>
      <c r="R12" s="149">
        <v>82</v>
      </c>
      <c r="S12" s="149">
        <v>118</v>
      </c>
      <c r="T12" s="149">
        <v>211</v>
      </c>
      <c r="U12" s="149">
        <v>70</v>
      </c>
      <c r="V12" s="149">
        <v>86</v>
      </c>
      <c r="W12" s="149">
        <v>154</v>
      </c>
      <c r="X12" s="149">
        <v>135</v>
      </c>
      <c r="Y12" s="149">
        <v>236</v>
      </c>
      <c r="Z12" s="149">
        <v>543</v>
      </c>
      <c r="AA12" s="149">
        <v>75</v>
      </c>
      <c r="AB12" s="149">
        <v>164</v>
      </c>
      <c r="AC12" s="149">
        <v>121</v>
      </c>
      <c r="AD12" s="149">
        <v>279</v>
      </c>
      <c r="AE12" s="149">
        <v>48</v>
      </c>
      <c r="AF12" s="149">
        <v>11</v>
      </c>
      <c r="AG12" s="149">
        <v>144</v>
      </c>
      <c r="AH12" s="149">
        <v>156</v>
      </c>
      <c r="AI12" s="149">
        <v>922</v>
      </c>
      <c r="AJ12" s="149">
        <v>31</v>
      </c>
      <c r="AK12" s="149">
        <v>95</v>
      </c>
      <c r="AL12" s="149">
        <v>182</v>
      </c>
      <c r="AM12" s="149">
        <v>168</v>
      </c>
      <c r="AN12" s="149">
        <v>40</v>
      </c>
      <c r="AO12" s="149">
        <v>67</v>
      </c>
      <c r="AP12" s="149">
        <v>59</v>
      </c>
      <c r="AQ12" s="149">
        <v>63</v>
      </c>
      <c r="AR12" s="149">
        <v>9</v>
      </c>
      <c r="AS12" s="149">
        <v>67</v>
      </c>
      <c r="AT12" s="149">
        <v>94</v>
      </c>
      <c r="AU12" s="149">
        <v>21</v>
      </c>
      <c r="AV12" s="149">
        <v>15</v>
      </c>
      <c r="AW12" s="149">
        <v>43</v>
      </c>
      <c r="AX12" s="149">
        <v>50</v>
      </c>
      <c r="AY12" s="149">
        <v>49</v>
      </c>
      <c r="AZ12" s="149">
        <v>26</v>
      </c>
      <c r="BA12" s="664"/>
      <c r="BB12" s="664"/>
      <c r="BC12" s="664"/>
      <c r="BD12" s="656">
        <f>SUM(C12:AZ12)</f>
        <v>8438</v>
      </c>
      <c r="BN12" s="151">
        <v>8438</v>
      </c>
    </row>
    <row r="13" spans="1:66" s="151" customFormat="1" ht="15" customHeight="1">
      <c r="A13" s="152">
        <v>5</v>
      </c>
      <c r="B13" s="153" t="s">
        <v>117</v>
      </c>
      <c r="C13" s="149">
        <v>178</v>
      </c>
      <c r="D13" s="149">
        <v>0</v>
      </c>
      <c r="E13" s="149">
        <v>90</v>
      </c>
      <c r="F13" s="149">
        <v>121</v>
      </c>
      <c r="G13" s="149">
        <v>119</v>
      </c>
      <c r="H13" s="149">
        <v>9</v>
      </c>
      <c r="I13" s="149">
        <v>62</v>
      </c>
      <c r="J13" s="149">
        <v>6</v>
      </c>
      <c r="K13" s="149">
        <v>21</v>
      </c>
      <c r="L13" s="149">
        <v>34</v>
      </c>
      <c r="M13" s="149">
        <v>37</v>
      </c>
      <c r="N13" s="149">
        <v>2</v>
      </c>
      <c r="O13" s="149">
        <v>10</v>
      </c>
      <c r="P13" s="149">
        <v>32</v>
      </c>
      <c r="Q13" s="149">
        <v>32</v>
      </c>
      <c r="R13" s="149">
        <v>13</v>
      </c>
      <c r="S13" s="149">
        <v>22</v>
      </c>
      <c r="T13" s="149">
        <v>47</v>
      </c>
      <c r="U13" s="149">
        <v>12</v>
      </c>
      <c r="V13" s="149">
        <v>20</v>
      </c>
      <c r="W13" s="149">
        <v>32</v>
      </c>
      <c r="X13" s="149">
        <v>35</v>
      </c>
      <c r="Y13" s="149">
        <v>50</v>
      </c>
      <c r="Z13" s="149">
        <v>97</v>
      </c>
      <c r="AA13" s="149">
        <v>20</v>
      </c>
      <c r="AB13" s="149">
        <v>28</v>
      </c>
      <c r="AC13" s="149">
        <v>28</v>
      </c>
      <c r="AD13" s="149">
        <v>60</v>
      </c>
      <c r="AE13" s="149">
        <v>5</v>
      </c>
      <c r="AF13" s="149">
        <v>0</v>
      </c>
      <c r="AG13" s="149">
        <v>35</v>
      </c>
      <c r="AH13" s="149">
        <v>31</v>
      </c>
      <c r="AI13" s="149">
        <v>186</v>
      </c>
      <c r="AJ13" s="149">
        <v>6</v>
      </c>
      <c r="AK13" s="149">
        <v>20</v>
      </c>
      <c r="AL13" s="149">
        <v>50</v>
      </c>
      <c r="AM13" s="149">
        <v>42</v>
      </c>
      <c r="AN13" s="149">
        <v>11</v>
      </c>
      <c r="AO13" s="149">
        <v>16</v>
      </c>
      <c r="AP13" s="149">
        <v>13</v>
      </c>
      <c r="AQ13" s="149">
        <v>18</v>
      </c>
      <c r="AR13" s="149">
        <v>1</v>
      </c>
      <c r="AS13" s="149">
        <v>15</v>
      </c>
      <c r="AT13" s="149">
        <v>26</v>
      </c>
      <c r="AU13" s="149">
        <v>5</v>
      </c>
      <c r="AV13" s="149">
        <v>3</v>
      </c>
      <c r="AW13" s="149">
        <v>6</v>
      </c>
      <c r="AX13" s="149">
        <v>10</v>
      </c>
      <c r="AY13" s="149">
        <v>11</v>
      </c>
      <c r="AZ13" s="149">
        <v>5</v>
      </c>
      <c r="BA13" s="664"/>
      <c r="BB13" s="664"/>
      <c r="BC13" s="664"/>
      <c r="BD13" s="150">
        <f t="shared" ref="BD13:BD44" si="0">SUM(C13:AZ13)</f>
        <v>1732</v>
      </c>
      <c r="BN13" s="151">
        <v>1732</v>
      </c>
    </row>
    <row r="14" spans="1:66" s="151" customFormat="1" ht="15" customHeight="1">
      <c r="A14" s="152">
        <v>6</v>
      </c>
      <c r="B14" s="153" t="s">
        <v>119</v>
      </c>
      <c r="C14" s="149">
        <v>14547</v>
      </c>
      <c r="D14" s="149">
        <v>0</v>
      </c>
      <c r="E14" s="149">
        <v>7359</v>
      </c>
      <c r="F14" s="149">
        <v>16449</v>
      </c>
      <c r="G14" s="149">
        <v>9566</v>
      </c>
      <c r="H14" s="149">
        <v>0</v>
      </c>
      <c r="I14" s="149">
        <v>6207</v>
      </c>
      <c r="J14" s="149">
        <v>357</v>
      </c>
      <c r="K14" s="149">
        <v>889</v>
      </c>
      <c r="L14" s="149">
        <v>2361</v>
      </c>
      <c r="M14" s="149">
        <v>2894</v>
      </c>
      <c r="N14" s="149">
        <v>0</v>
      </c>
      <c r="O14" s="149">
        <v>1400</v>
      </c>
      <c r="P14" s="149">
        <v>1389</v>
      </c>
      <c r="Q14" s="149">
        <v>1732</v>
      </c>
      <c r="R14" s="149">
        <v>1059</v>
      </c>
      <c r="S14" s="149">
        <v>1421</v>
      </c>
      <c r="T14" s="149">
        <v>3661</v>
      </c>
      <c r="U14" s="149">
        <v>710</v>
      </c>
      <c r="V14" s="149">
        <v>941</v>
      </c>
      <c r="W14" s="149">
        <v>1525</v>
      </c>
      <c r="X14" s="149">
        <v>1283</v>
      </c>
      <c r="Y14" s="149">
        <v>3401</v>
      </c>
      <c r="Z14" s="149">
        <v>11710</v>
      </c>
      <c r="AA14" s="149">
        <v>1407</v>
      </c>
      <c r="AB14" s="149">
        <v>2735</v>
      </c>
      <c r="AC14" s="149">
        <v>1477</v>
      </c>
      <c r="AD14" s="149">
        <v>3604</v>
      </c>
      <c r="AE14" s="149">
        <v>676</v>
      </c>
      <c r="AF14" s="149">
        <v>0</v>
      </c>
      <c r="AG14" s="149">
        <v>2115</v>
      </c>
      <c r="AH14" s="149">
        <v>2476</v>
      </c>
      <c r="AI14" s="149">
        <v>8498</v>
      </c>
      <c r="AJ14" s="149">
        <v>302</v>
      </c>
      <c r="AK14" s="149">
        <v>939</v>
      </c>
      <c r="AL14" s="149">
        <v>3033</v>
      </c>
      <c r="AM14" s="149">
        <v>2752</v>
      </c>
      <c r="AN14" s="149">
        <v>365</v>
      </c>
      <c r="AO14" s="149">
        <v>680</v>
      </c>
      <c r="AP14" s="149">
        <v>458</v>
      </c>
      <c r="AQ14" s="149">
        <v>827</v>
      </c>
      <c r="AR14" s="149">
        <v>42</v>
      </c>
      <c r="AS14" s="149">
        <v>410</v>
      </c>
      <c r="AT14" s="149">
        <v>499</v>
      </c>
      <c r="AU14" s="149">
        <v>96</v>
      </c>
      <c r="AV14" s="149">
        <v>77</v>
      </c>
      <c r="AW14" s="149">
        <v>190</v>
      </c>
      <c r="AX14" s="149">
        <v>167</v>
      </c>
      <c r="AY14" s="149">
        <v>215</v>
      </c>
      <c r="AZ14" s="149">
        <v>79</v>
      </c>
      <c r="BA14" s="664"/>
      <c r="BB14" s="664"/>
      <c r="BC14" s="664"/>
      <c r="BD14" s="150">
        <f t="shared" si="0"/>
        <v>124980</v>
      </c>
      <c r="BN14" s="151">
        <v>124980</v>
      </c>
    </row>
    <row r="15" spans="1:66" s="151" customFormat="1" ht="15" customHeight="1">
      <c r="A15" s="152">
        <v>7</v>
      </c>
      <c r="B15" s="153" t="s">
        <v>120</v>
      </c>
      <c r="C15" s="149">
        <v>39397</v>
      </c>
      <c r="D15" s="149">
        <v>0</v>
      </c>
      <c r="E15" s="149">
        <v>23254</v>
      </c>
      <c r="F15" s="149">
        <v>67296</v>
      </c>
      <c r="G15" s="149">
        <v>45230</v>
      </c>
      <c r="H15" s="149">
        <v>0</v>
      </c>
      <c r="I15" s="149">
        <v>25494</v>
      </c>
      <c r="J15" s="149">
        <v>1155</v>
      </c>
      <c r="K15" s="149">
        <v>3199</v>
      </c>
      <c r="L15" s="149">
        <v>6244</v>
      </c>
      <c r="M15" s="149">
        <v>7240</v>
      </c>
      <c r="N15" s="149">
        <v>0</v>
      </c>
      <c r="O15" s="149">
        <v>3561</v>
      </c>
      <c r="P15" s="149">
        <v>3741</v>
      </c>
      <c r="Q15" s="149">
        <v>5759</v>
      </c>
      <c r="R15" s="149">
        <v>3570</v>
      </c>
      <c r="S15" s="149">
        <v>1421</v>
      </c>
      <c r="T15" s="149">
        <v>9181</v>
      </c>
      <c r="U15" s="149">
        <v>2228</v>
      </c>
      <c r="V15" s="149">
        <v>3477</v>
      </c>
      <c r="W15" s="149">
        <v>7794</v>
      </c>
      <c r="X15" s="149">
        <v>1283</v>
      </c>
      <c r="Y15" s="149">
        <v>12550</v>
      </c>
      <c r="Z15" s="149">
        <v>41601</v>
      </c>
      <c r="AA15" s="149">
        <v>3771</v>
      </c>
      <c r="AB15" s="149">
        <v>10676</v>
      </c>
      <c r="AC15" s="149">
        <v>1477</v>
      </c>
      <c r="AD15" s="149">
        <v>12380</v>
      </c>
      <c r="AE15" s="149">
        <v>2440</v>
      </c>
      <c r="AF15" s="149">
        <v>0</v>
      </c>
      <c r="AG15" s="149">
        <v>6782</v>
      </c>
      <c r="AH15" s="149">
        <v>2476</v>
      </c>
      <c r="AI15" s="149">
        <v>46409</v>
      </c>
      <c r="AJ15" s="149">
        <v>896</v>
      </c>
      <c r="AK15" s="149">
        <v>939</v>
      </c>
      <c r="AL15" s="149">
        <v>8669</v>
      </c>
      <c r="AM15" s="149">
        <v>10771</v>
      </c>
      <c r="AN15" s="149">
        <v>940</v>
      </c>
      <c r="AO15" s="149">
        <v>1857</v>
      </c>
      <c r="AP15" s="149">
        <v>1240</v>
      </c>
      <c r="AQ15" s="149">
        <v>2516</v>
      </c>
      <c r="AR15" s="149">
        <v>127</v>
      </c>
      <c r="AS15" s="149">
        <v>1117</v>
      </c>
      <c r="AT15" s="149">
        <v>1335</v>
      </c>
      <c r="AU15" s="149">
        <v>348</v>
      </c>
      <c r="AV15" s="149">
        <v>364</v>
      </c>
      <c r="AW15" s="149">
        <v>499</v>
      </c>
      <c r="AX15" s="149">
        <v>435</v>
      </c>
      <c r="AY15" s="149">
        <v>215</v>
      </c>
      <c r="AZ15" s="149">
        <v>262</v>
      </c>
      <c r="BA15" s="664"/>
      <c r="BB15" s="664"/>
      <c r="BC15" s="664"/>
      <c r="BD15" s="150">
        <f t="shared" si="0"/>
        <v>433616</v>
      </c>
      <c r="BN15" s="151">
        <v>433616</v>
      </c>
    </row>
    <row r="16" spans="1:66" s="151" customFormat="1" ht="15" customHeight="1">
      <c r="A16" s="152">
        <v>8</v>
      </c>
      <c r="B16" s="153" t="s">
        <v>247</v>
      </c>
      <c r="C16" s="149">
        <v>0</v>
      </c>
      <c r="D16" s="149">
        <v>0</v>
      </c>
      <c r="E16" s="149">
        <v>0</v>
      </c>
      <c r="F16" s="149">
        <v>34</v>
      </c>
      <c r="G16" s="149">
        <v>0</v>
      </c>
      <c r="H16" s="149">
        <v>0</v>
      </c>
      <c r="I16" s="149">
        <v>0</v>
      </c>
      <c r="J16" s="149">
        <v>0</v>
      </c>
      <c r="K16" s="149">
        <v>45</v>
      </c>
      <c r="L16" s="149">
        <v>0</v>
      </c>
      <c r="M16" s="149">
        <v>0</v>
      </c>
      <c r="N16" s="149">
        <v>0</v>
      </c>
      <c r="O16" s="149">
        <v>0</v>
      </c>
      <c r="P16" s="149">
        <v>160</v>
      </c>
      <c r="Q16" s="149">
        <v>53</v>
      </c>
      <c r="R16" s="149">
        <v>13</v>
      </c>
      <c r="S16" s="149">
        <v>0</v>
      </c>
      <c r="T16" s="149">
        <v>0</v>
      </c>
      <c r="U16" s="149">
        <v>0</v>
      </c>
      <c r="V16" s="149">
        <v>168</v>
      </c>
      <c r="W16" s="149">
        <v>0</v>
      </c>
      <c r="X16" s="149">
        <v>0</v>
      </c>
      <c r="Y16" s="149">
        <v>0</v>
      </c>
      <c r="Z16" s="149">
        <v>0</v>
      </c>
      <c r="AA16" s="149">
        <v>0</v>
      </c>
      <c r="AB16" s="149">
        <v>290</v>
      </c>
      <c r="AC16" s="149">
        <v>0</v>
      </c>
      <c r="AD16" s="149">
        <v>0</v>
      </c>
      <c r="AE16" s="149">
        <v>0</v>
      </c>
      <c r="AF16" s="149">
        <v>0</v>
      </c>
      <c r="AG16" s="149">
        <v>0</v>
      </c>
      <c r="AH16" s="149">
        <v>0</v>
      </c>
      <c r="AI16" s="149">
        <v>4163</v>
      </c>
      <c r="AJ16" s="149">
        <v>0</v>
      </c>
      <c r="AK16" s="149">
        <v>0</v>
      </c>
      <c r="AL16" s="149">
        <v>0</v>
      </c>
      <c r="AM16" s="149">
        <v>0</v>
      </c>
      <c r="AN16" s="149">
        <v>0</v>
      </c>
      <c r="AO16" s="149">
        <v>0</v>
      </c>
      <c r="AP16" s="149">
        <v>0</v>
      </c>
      <c r="AQ16" s="149">
        <v>0</v>
      </c>
      <c r="AR16" s="149">
        <v>0</v>
      </c>
      <c r="AS16" s="149">
        <v>0</v>
      </c>
      <c r="AT16" s="149">
        <v>0</v>
      </c>
      <c r="AU16" s="149">
        <v>0</v>
      </c>
      <c r="AV16" s="149">
        <v>0</v>
      </c>
      <c r="AW16" s="149">
        <v>0</v>
      </c>
      <c r="AX16" s="149">
        <v>0</v>
      </c>
      <c r="AY16" s="149">
        <v>0</v>
      </c>
      <c r="AZ16" s="149">
        <v>0</v>
      </c>
      <c r="BA16" s="664"/>
      <c r="BB16" s="664"/>
      <c r="BC16" s="664"/>
      <c r="BD16" s="150">
        <f t="shared" si="0"/>
        <v>4926</v>
      </c>
      <c r="BN16" s="151">
        <v>4926</v>
      </c>
    </row>
    <row r="17" spans="1:66" s="151" customFormat="1" ht="15" customHeight="1">
      <c r="A17" s="152">
        <v>9</v>
      </c>
      <c r="B17" s="153" t="s">
        <v>121</v>
      </c>
      <c r="C17" s="149">
        <v>292419</v>
      </c>
      <c r="D17" s="149">
        <v>0</v>
      </c>
      <c r="E17" s="149">
        <v>133221</v>
      </c>
      <c r="F17" s="149">
        <v>311909</v>
      </c>
      <c r="G17" s="149">
        <v>216012</v>
      </c>
      <c r="H17" s="149">
        <v>631</v>
      </c>
      <c r="I17" s="149">
        <v>103895</v>
      </c>
      <c r="J17" s="149">
        <v>5353</v>
      </c>
      <c r="K17" s="149">
        <v>13838</v>
      </c>
      <c r="L17" s="149">
        <v>31641</v>
      </c>
      <c r="M17" s="149">
        <v>37491</v>
      </c>
      <c r="N17" s="149">
        <v>0</v>
      </c>
      <c r="O17" s="149">
        <v>15737</v>
      </c>
      <c r="P17" s="149">
        <v>18151</v>
      </c>
      <c r="Q17" s="149">
        <v>23527</v>
      </c>
      <c r="R17" s="149">
        <v>15682</v>
      </c>
      <c r="S17" s="149">
        <v>17755</v>
      </c>
      <c r="T17" s="149">
        <v>52600</v>
      </c>
      <c r="U17" s="149">
        <v>10444</v>
      </c>
      <c r="V17" s="149">
        <v>16815</v>
      </c>
      <c r="W17" s="149">
        <v>31106</v>
      </c>
      <c r="X17" s="149">
        <v>19524</v>
      </c>
      <c r="Y17" s="149">
        <v>53814</v>
      </c>
      <c r="Z17" s="149">
        <v>208004</v>
      </c>
      <c r="AA17" s="149">
        <v>19030</v>
      </c>
      <c r="AB17" s="149">
        <v>57924</v>
      </c>
      <c r="AC17" s="149">
        <v>21508</v>
      </c>
      <c r="AD17" s="149">
        <v>58909</v>
      </c>
      <c r="AE17" s="149">
        <v>10961</v>
      </c>
      <c r="AF17" s="149">
        <v>0</v>
      </c>
      <c r="AG17" s="149">
        <v>31998</v>
      </c>
      <c r="AH17" s="149">
        <v>40510</v>
      </c>
      <c r="AI17" s="149">
        <v>210355</v>
      </c>
      <c r="AJ17" s="149">
        <v>4476</v>
      </c>
      <c r="AK17" s="149">
        <v>14218</v>
      </c>
      <c r="AL17" s="149">
        <v>40231</v>
      </c>
      <c r="AM17" s="149">
        <v>48985</v>
      </c>
      <c r="AN17" s="149">
        <v>5055</v>
      </c>
      <c r="AO17" s="149">
        <v>8130</v>
      </c>
      <c r="AP17" s="149">
        <v>5589</v>
      </c>
      <c r="AQ17" s="149">
        <v>11155</v>
      </c>
      <c r="AR17" s="149">
        <v>771</v>
      </c>
      <c r="AS17" s="149">
        <v>5253</v>
      </c>
      <c r="AT17" s="149">
        <v>6280</v>
      </c>
      <c r="AU17" s="149">
        <v>1415</v>
      </c>
      <c r="AV17" s="149">
        <v>1217</v>
      </c>
      <c r="AW17" s="149">
        <v>2278</v>
      </c>
      <c r="AX17" s="149">
        <v>1982</v>
      </c>
      <c r="AY17" s="149">
        <v>2381</v>
      </c>
      <c r="AZ17" s="149">
        <v>866</v>
      </c>
      <c r="BA17" s="664"/>
      <c r="BB17" s="664"/>
      <c r="BC17" s="664"/>
      <c r="BD17" s="150">
        <f t="shared" si="0"/>
        <v>2241046</v>
      </c>
      <c r="BN17" s="151">
        <v>2241046</v>
      </c>
    </row>
    <row r="18" spans="1:66" s="151" customFormat="1" ht="15" customHeight="1">
      <c r="A18" s="152">
        <v>10</v>
      </c>
      <c r="B18" s="153" t="s">
        <v>248</v>
      </c>
      <c r="C18" s="149">
        <v>0</v>
      </c>
      <c r="D18" s="149">
        <v>0</v>
      </c>
      <c r="E18" s="149">
        <v>1337</v>
      </c>
      <c r="F18" s="149">
        <v>3953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1515</v>
      </c>
      <c r="Q18" s="149">
        <v>221</v>
      </c>
      <c r="R18" s="149">
        <v>593</v>
      </c>
      <c r="S18" s="149">
        <v>872</v>
      </c>
      <c r="T18" s="149">
        <v>0</v>
      </c>
      <c r="U18" s="149">
        <v>708</v>
      </c>
      <c r="V18" s="149">
        <v>1596</v>
      </c>
      <c r="W18" s="149">
        <v>0</v>
      </c>
      <c r="X18" s="149">
        <v>2157</v>
      </c>
      <c r="Y18" s="149">
        <v>0</v>
      </c>
      <c r="Z18" s="149">
        <v>0</v>
      </c>
      <c r="AA18" s="149">
        <v>1481</v>
      </c>
      <c r="AB18" s="149">
        <v>1674</v>
      </c>
      <c r="AC18" s="149">
        <v>0</v>
      </c>
      <c r="AD18" s="149">
        <v>0</v>
      </c>
      <c r="AE18" s="149">
        <v>0</v>
      </c>
      <c r="AF18" s="149">
        <v>0</v>
      </c>
      <c r="AG18" s="149">
        <v>0</v>
      </c>
      <c r="AH18" s="149">
        <v>0</v>
      </c>
      <c r="AI18" s="149">
        <v>20813</v>
      </c>
      <c r="AJ18" s="149">
        <v>0</v>
      </c>
      <c r="AK18" s="149">
        <v>0</v>
      </c>
      <c r="AL18" s="149">
        <v>0</v>
      </c>
      <c r="AM18" s="149">
        <v>0</v>
      </c>
      <c r="AN18" s="149">
        <v>0</v>
      </c>
      <c r="AO18" s="149">
        <v>11</v>
      </c>
      <c r="AP18" s="149">
        <v>59</v>
      </c>
      <c r="AQ18" s="149">
        <v>27</v>
      </c>
      <c r="AR18" s="149">
        <v>0</v>
      </c>
      <c r="AS18" s="149">
        <v>0</v>
      </c>
      <c r="AT18" s="149">
        <v>0</v>
      </c>
      <c r="AU18" s="149">
        <v>13</v>
      </c>
      <c r="AV18" s="149">
        <v>0</v>
      </c>
      <c r="AW18" s="149">
        <v>2</v>
      </c>
      <c r="AX18" s="149">
        <v>0</v>
      </c>
      <c r="AY18" s="149">
        <v>0</v>
      </c>
      <c r="AZ18" s="149">
        <v>0</v>
      </c>
      <c r="BA18" s="664"/>
      <c r="BB18" s="664"/>
      <c r="BC18" s="664"/>
      <c r="BD18" s="150">
        <f t="shared" si="0"/>
        <v>37032</v>
      </c>
      <c r="BN18" s="151">
        <v>37032</v>
      </c>
    </row>
    <row r="19" spans="1:66" s="151" customFormat="1" ht="15" customHeight="1">
      <c r="A19" s="152">
        <v>11</v>
      </c>
      <c r="B19" s="153" t="s">
        <v>122</v>
      </c>
      <c r="C19" s="149">
        <v>202233</v>
      </c>
      <c r="D19" s="149">
        <v>199</v>
      </c>
      <c r="E19" s="149">
        <v>90237</v>
      </c>
      <c r="F19" s="149">
        <v>230805</v>
      </c>
      <c r="G19" s="149">
        <v>147068</v>
      </c>
      <c r="H19" s="149">
        <v>527</v>
      </c>
      <c r="I19" s="149">
        <v>70274</v>
      </c>
      <c r="J19" s="149">
        <v>4325</v>
      </c>
      <c r="K19" s="149">
        <v>9416</v>
      </c>
      <c r="L19" s="149">
        <v>20527</v>
      </c>
      <c r="M19" s="149">
        <v>23464</v>
      </c>
      <c r="N19" s="149">
        <v>143</v>
      </c>
      <c r="O19" s="149">
        <v>12501</v>
      </c>
      <c r="P19" s="149">
        <v>12037</v>
      </c>
      <c r="Q19" s="149">
        <v>14550</v>
      </c>
      <c r="R19" s="149">
        <v>9914</v>
      </c>
      <c r="S19" s="149">
        <v>11376</v>
      </c>
      <c r="T19" s="149">
        <v>33139</v>
      </c>
      <c r="U19" s="149">
        <v>5851</v>
      </c>
      <c r="V19" s="149">
        <v>8833</v>
      </c>
      <c r="W19" s="149">
        <v>14018</v>
      </c>
      <c r="X19" s="149">
        <v>13293</v>
      </c>
      <c r="Y19" s="149">
        <v>32520</v>
      </c>
      <c r="Z19" s="149">
        <v>133494</v>
      </c>
      <c r="AA19" s="149">
        <v>9501</v>
      </c>
      <c r="AB19" s="149">
        <v>49391</v>
      </c>
      <c r="AC19" s="149">
        <v>12790</v>
      </c>
      <c r="AD19" s="149">
        <v>40414</v>
      </c>
      <c r="AE19" s="149">
        <v>7548</v>
      </c>
      <c r="AF19" s="149">
        <v>154</v>
      </c>
      <c r="AG19" s="149">
        <v>11791</v>
      </c>
      <c r="AH19" s="149">
        <v>30649</v>
      </c>
      <c r="AI19" s="149">
        <v>136850</v>
      </c>
      <c r="AJ19" s="149">
        <v>2246</v>
      </c>
      <c r="AK19" s="149">
        <v>8644</v>
      </c>
      <c r="AL19" s="149">
        <v>27239</v>
      </c>
      <c r="AM19" s="149">
        <v>38479</v>
      </c>
      <c r="AN19" s="149">
        <v>4157</v>
      </c>
      <c r="AO19" s="149">
        <v>5066</v>
      </c>
      <c r="AP19" s="149">
        <v>3468</v>
      </c>
      <c r="AQ19" s="149">
        <v>6785</v>
      </c>
      <c r="AR19" s="149">
        <v>507</v>
      </c>
      <c r="AS19" s="149">
        <v>2864</v>
      </c>
      <c r="AT19" s="149">
        <v>3559</v>
      </c>
      <c r="AU19" s="149">
        <v>680</v>
      </c>
      <c r="AV19" s="149">
        <v>502</v>
      </c>
      <c r="AW19" s="149">
        <v>1452</v>
      </c>
      <c r="AX19" s="149">
        <v>1260</v>
      </c>
      <c r="AY19" s="149">
        <v>882</v>
      </c>
      <c r="AZ19" s="149">
        <v>328</v>
      </c>
      <c r="BA19" s="664"/>
      <c r="BB19" s="664"/>
      <c r="BC19" s="664"/>
      <c r="BD19" s="150">
        <f t="shared" si="0"/>
        <v>1507950</v>
      </c>
      <c r="BN19" s="151">
        <v>1507950</v>
      </c>
    </row>
    <row r="20" spans="1:66" s="151" customFormat="1" ht="15" customHeight="1">
      <c r="A20" s="155">
        <v>12</v>
      </c>
      <c r="B20" s="156" t="s">
        <v>249</v>
      </c>
      <c r="C20" s="149">
        <v>65914736.43423</v>
      </c>
      <c r="D20" s="149">
        <v>20498514.23</v>
      </c>
      <c r="E20" s="149">
        <v>25068690</v>
      </c>
      <c r="F20" s="149">
        <v>63427287.182999998</v>
      </c>
      <c r="G20" s="149">
        <v>58136535.597999997</v>
      </c>
      <c r="H20" s="149">
        <v>44742244</v>
      </c>
      <c r="I20" s="149">
        <v>18821579.579999998</v>
      </c>
      <c r="J20" s="149">
        <v>1058683</v>
      </c>
      <c r="K20" s="149">
        <v>1849409.6</v>
      </c>
      <c r="L20" s="149">
        <v>4916354.8149999995</v>
      </c>
      <c r="M20" s="149">
        <v>4437503.57</v>
      </c>
      <c r="N20" s="149">
        <v>7134500</v>
      </c>
      <c r="O20" s="149">
        <v>2669911.4300000002</v>
      </c>
      <c r="P20" s="149">
        <v>3007663</v>
      </c>
      <c r="Q20" s="149">
        <v>2173374.7661200003</v>
      </c>
      <c r="R20" s="149">
        <v>1777497.13</v>
      </c>
      <c r="S20" s="149">
        <v>2037699.1</v>
      </c>
      <c r="T20" s="149">
        <v>6291480.7280000001</v>
      </c>
      <c r="U20" s="149">
        <v>1007566.97848</v>
      </c>
      <c r="V20" s="149">
        <v>1364741.38221</v>
      </c>
      <c r="W20" s="149">
        <v>1487402.2039999999</v>
      </c>
      <c r="X20" s="149">
        <v>2246723.1956799999</v>
      </c>
      <c r="Y20" s="149">
        <v>4214960.1385599999</v>
      </c>
      <c r="Z20" s="149">
        <v>29575661.330000002</v>
      </c>
      <c r="AA20" s="149">
        <v>1719286.4078599999</v>
      </c>
      <c r="AB20" s="149">
        <v>6348282.1889999993</v>
      </c>
      <c r="AC20" s="149">
        <v>2016272.3960099998</v>
      </c>
      <c r="AD20" s="149">
        <v>6919239.0936999992</v>
      </c>
      <c r="AE20" s="149">
        <v>1027688.7367799999</v>
      </c>
      <c r="AF20" s="149">
        <v>1908875</v>
      </c>
      <c r="AG20" s="149">
        <v>2887452.3</v>
      </c>
      <c r="AH20" s="149">
        <v>4093425.35</v>
      </c>
      <c r="AI20" s="149">
        <v>63822334.510000005</v>
      </c>
      <c r="AJ20" s="149">
        <v>295764.5</v>
      </c>
      <c r="AK20" s="149">
        <v>977277.5</v>
      </c>
      <c r="AL20" s="149">
        <v>3184592.25</v>
      </c>
      <c r="AM20" s="149">
        <v>5661340.9399999995</v>
      </c>
      <c r="AN20" s="149">
        <v>439603</v>
      </c>
      <c r="AO20" s="149">
        <v>424891.5</v>
      </c>
      <c r="AP20" s="149">
        <v>302031.5</v>
      </c>
      <c r="AQ20" s="149">
        <v>540447.99300000002</v>
      </c>
      <c r="AR20" s="149">
        <v>28314</v>
      </c>
      <c r="AS20" s="149">
        <v>194977</v>
      </c>
      <c r="AT20" s="149">
        <v>196205</v>
      </c>
      <c r="AU20" s="149">
        <v>46938</v>
      </c>
      <c r="AV20" s="149">
        <v>30298</v>
      </c>
      <c r="AW20" s="149">
        <v>129885</v>
      </c>
      <c r="AX20" s="149">
        <v>79972.5</v>
      </c>
      <c r="AY20" s="149">
        <v>73615</v>
      </c>
      <c r="AZ20" s="149">
        <v>16621</v>
      </c>
      <c r="BA20" s="664"/>
      <c r="BB20" s="664"/>
      <c r="BC20" s="664"/>
      <c r="BD20" s="150">
        <f t="shared" si="0"/>
        <v>477226350.05962998</v>
      </c>
      <c r="BN20" s="151">
        <v>477226350.05962998</v>
      </c>
    </row>
    <row r="21" spans="1:66" s="151" customFormat="1" ht="15" customHeight="1">
      <c r="A21" s="152">
        <v>12.1</v>
      </c>
      <c r="B21" s="153" t="s">
        <v>250</v>
      </c>
      <c r="C21" s="149">
        <v>55457371.2095</v>
      </c>
      <c r="D21" s="149">
        <v>0</v>
      </c>
      <c r="E21" s="149">
        <v>22765125</v>
      </c>
      <c r="F21" s="149">
        <v>56661097.199000001</v>
      </c>
      <c r="G21" s="149">
        <v>52856731.526000001</v>
      </c>
      <c r="H21" s="149">
        <v>44742244</v>
      </c>
      <c r="I21" s="149">
        <v>5047261.2410000004</v>
      </c>
      <c r="J21" s="149">
        <v>957924</v>
      </c>
      <c r="K21" s="149">
        <v>1593960.3629999999</v>
      </c>
      <c r="L21" s="149">
        <v>4350846.8149999995</v>
      </c>
      <c r="M21" s="149">
        <v>3949826.4</v>
      </c>
      <c r="N21" s="149">
        <v>0</v>
      </c>
      <c r="O21" s="149">
        <v>1957025.46</v>
      </c>
      <c r="P21" s="149">
        <v>2879827.66</v>
      </c>
      <c r="Q21" s="149">
        <v>1979075.7595100002</v>
      </c>
      <c r="R21" s="149">
        <v>1542540.16</v>
      </c>
      <c r="S21" s="149">
        <v>1824789.1</v>
      </c>
      <c r="T21" s="149">
        <v>5970921.023</v>
      </c>
      <c r="U21" s="149">
        <v>899525.97848000005</v>
      </c>
      <c r="V21" s="149">
        <v>1363641.38221</v>
      </c>
      <c r="W21" s="149">
        <v>1398829.2039999999</v>
      </c>
      <c r="X21" s="149">
        <v>2078660.2870799999</v>
      </c>
      <c r="Y21" s="149">
        <v>3680118.6595599996</v>
      </c>
      <c r="Z21" s="149">
        <v>26846733.32</v>
      </c>
      <c r="AA21" s="149">
        <v>1607241.1658599998</v>
      </c>
      <c r="AB21" s="149">
        <v>4706711.6469999999</v>
      </c>
      <c r="AC21" s="149">
        <v>1999943.3960099998</v>
      </c>
      <c r="AD21" s="149">
        <v>6682656.0936999992</v>
      </c>
      <c r="AE21" s="149">
        <v>859602.64191000001</v>
      </c>
      <c r="AF21" s="149">
        <v>0</v>
      </c>
      <c r="AG21" s="149">
        <v>2887452.3</v>
      </c>
      <c r="AH21" s="149">
        <v>4093425.35</v>
      </c>
      <c r="AI21" s="149">
        <v>54076140.090000004</v>
      </c>
      <c r="AJ21" s="149">
        <v>259359.5</v>
      </c>
      <c r="AK21" s="149">
        <v>849321.5</v>
      </c>
      <c r="AL21" s="149">
        <v>827633.18</v>
      </c>
      <c r="AM21" s="149">
        <v>5609630.9399999995</v>
      </c>
      <c r="AN21" s="149">
        <v>432066</v>
      </c>
      <c r="AO21" s="149">
        <v>379052</v>
      </c>
      <c r="AP21" s="149">
        <v>300381.5</v>
      </c>
      <c r="AQ21" s="149">
        <v>533147.99300000002</v>
      </c>
      <c r="AR21" s="149">
        <v>24559</v>
      </c>
      <c r="AS21" s="149">
        <v>47680</v>
      </c>
      <c r="AT21" s="149">
        <v>196205</v>
      </c>
      <c r="AU21" s="149">
        <v>45053</v>
      </c>
      <c r="AV21" s="149">
        <v>29500</v>
      </c>
      <c r="AW21" s="149">
        <v>129885</v>
      </c>
      <c r="AX21" s="149">
        <v>79448.5</v>
      </c>
      <c r="AY21" s="149">
        <v>73615</v>
      </c>
      <c r="AZ21" s="149">
        <v>16621</v>
      </c>
      <c r="BA21" s="664"/>
      <c r="BB21" s="664"/>
      <c r="BC21" s="664"/>
      <c r="BD21" s="150">
        <f t="shared" si="0"/>
        <v>387550407.54482001</v>
      </c>
      <c r="BN21" s="151">
        <v>387550407.54482001</v>
      </c>
    </row>
    <row r="22" spans="1:66" s="151" customFormat="1" ht="15" customHeight="1">
      <c r="A22" s="152">
        <v>12.2</v>
      </c>
      <c r="B22" s="153" t="s">
        <v>251</v>
      </c>
      <c r="C22" s="149">
        <v>4174514.2742500002</v>
      </c>
      <c r="D22" s="149">
        <v>0</v>
      </c>
      <c r="E22" s="149">
        <v>2272240</v>
      </c>
      <c r="F22" s="149">
        <v>6766189.9839999992</v>
      </c>
      <c r="G22" s="149">
        <v>3518310.04</v>
      </c>
      <c r="H22" s="149">
        <v>0</v>
      </c>
      <c r="I22" s="149">
        <v>1255434.193</v>
      </c>
      <c r="J22" s="149">
        <v>100759</v>
      </c>
      <c r="K22" s="149">
        <v>188512.997</v>
      </c>
      <c r="L22" s="149">
        <v>565508</v>
      </c>
      <c r="M22" s="149">
        <v>461272.67</v>
      </c>
      <c r="N22" s="149">
        <v>0</v>
      </c>
      <c r="O22" s="149">
        <v>418326.4</v>
      </c>
      <c r="P22" s="149">
        <v>127835.34</v>
      </c>
      <c r="Q22" s="149">
        <v>150007.56002</v>
      </c>
      <c r="R22" s="149">
        <v>234956.97</v>
      </c>
      <c r="S22" s="149">
        <v>212910</v>
      </c>
      <c r="T22" s="149">
        <v>292257.20500000002</v>
      </c>
      <c r="U22" s="149">
        <v>4400</v>
      </c>
      <c r="V22" s="149">
        <v>1100</v>
      </c>
      <c r="W22" s="149">
        <v>88573</v>
      </c>
      <c r="X22" s="149">
        <v>164561.9086</v>
      </c>
      <c r="Y22" s="149">
        <v>228074.33299999998</v>
      </c>
      <c r="Z22" s="149">
        <v>860861.03500000003</v>
      </c>
      <c r="AA22" s="149">
        <v>112045.24200000001</v>
      </c>
      <c r="AB22" s="149">
        <v>64532.5</v>
      </c>
      <c r="AC22" s="149">
        <v>16329</v>
      </c>
      <c r="AD22" s="149">
        <v>236583</v>
      </c>
      <c r="AE22" s="149">
        <v>150424.87446999998</v>
      </c>
      <c r="AF22" s="149">
        <v>0</v>
      </c>
      <c r="AG22" s="149">
        <v>0</v>
      </c>
      <c r="AH22" s="149">
        <v>0</v>
      </c>
      <c r="AI22" s="149">
        <v>8759041.0399999991</v>
      </c>
      <c r="AJ22" s="149">
        <v>36405</v>
      </c>
      <c r="AK22" s="149">
        <v>127956</v>
      </c>
      <c r="AL22" s="149">
        <v>126948</v>
      </c>
      <c r="AM22" s="149">
        <v>51710</v>
      </c>
      <c r="AN22" s="149">
        <v>0</v>
      </c>
      <c r="AO22" s="149">
        <v>21607</v>
      </c>
      <c r="AP22" s="149">
        <v>1650</v>
      </c>
      <c r="AQ22" s="149">
        <v>7300</v>
      </c>
      <c r="AR22" s="149">
        <v>3755</v>
      </c>
      <c r="AS22" s="149">
        <v>16020</v>
      </c>
      <c r="AT22" s="149">
        <v>0</v>
      </c>
      <c r="AU22" s="149">
        <v>1885</v>
      </c>
      <c r="AV22" s="149">
        <v>798</v>
      </c>
      <c r="AW22" s="149">
        <v>0</v>
      </c>
      <c r="AX22" s="149">
        <v>500</v>
      </c>
      <c r="AY22" s="149">
        <v>0</v>
      </c>
      <c r="AZ22" s="149">
        <v>0</v>
      </c>
      <c r="BA22" s="664"/>
      <c r="BB22" s="664"/>
      <c r="BC22" s="664"/>
      <c r="BD22" s="150">
        <f t="shared" si="0"/>
        <v>31822094.566339996</v>
      </c>
      <c r="BN22" s="151">
        <v>31822094.566339996</v>
      </c>
    </row>
    <row r="23" spans="1:66" s="151" customFormat="1" ht="15" customHeight="1">
      <c r="A23" s="152">
        <v>12.3</v>
      </c>
      <c r="B23" s="153" t="s">
        <v>252</v>
      </c>
      <c r="C23" s="149">
        <v>6282850.950480001</v>
      </c>
      <c r="D23" s="149">
        <v>20498514.23</v>
      </c>
      <c r="E23" s="149">
        <v>31325</v>
      </c>
      <c r="F23" s="149">
        <v>0</v>
      </c>
      <c r="G23" s="149">
        <v>1761494.0319999999</v>
      </c>
      <c r="H23" s="149">
        <v>0</v>
      </c>
      <c r="I23" s="149">
        <v>12518884.145999998</v>
      </c>
      <c r="J23" s="149">
        <v>0</v>
      </c>
      <c r="K23" s="149">
        <v>66936.240000000005</v>
      </c>
      <c r="L23" s="149">
        <v>0</v>
      </c>
      <c r="M23" s="149">
        <v>26404.5</v>
      </c>
      <c r="N23" s="149">
        <v>7134500</v>
      </c>
      <c r="O23" s="149">
        <v>294559.57</v>
      </c>
      <c r="P23" s="149">
        <v>0</v>
      </c>
      <c r="Q23" s="149">
        <v>44291.44659</v>
      </c>
      <c r="R23" s="149">
        <v>0</v>
      </c>
      <c r="S23" s="149">
        <v>0</v>
      </c>
      <c r="T23" s="149">
        <v>28302.5</v>
      </c>
      <c r="U23" s="149">
        <v>103641</v>
      </c>
      <c r="V23" s="149">
        <v>0</v>
      </c>
      <c r="W23" s="149">
        <v>0</v>
      </c>
      <c r="X23" s="149">
        <v>3501</v>
      </c>
      <c r="Y23" s="149">
        <v>306767.14600000001</v>
      </c>
      <c r="Z23" s="149">
        <v>1868066.9750000001</v>
      </c>
      <c r="AA23" s="149">
        <v>0</v>
      </c>
      <c r="AB23" s="149">
        <v>1577038.0419999999</v>
      </c>
      <c r="AC23" s="149">
        <v>0</v>
      </c>
      <c r="AD23" s="149">
        <v>0</v>
      </c>
      <c r="AE23" s="149">
        <v>17661.220399999998</v>
      </c>
      <c r="AF23" s="149">
        <v>1908875</v>
      </c>
      <c r="AG23" s="149">
        <v>0</v>
      </c>
      <c r="AH23" s="149">
        <v>0</v>
      </c>
      <c r="AI23" s="149">
        <v>987153.38</v>
      </c>
      <c r="AJ23" s="149">
        <v>0</v>
      </c>
      <c r="AK23" s="149">
        <v>0</v>
      </c>
      <c r="AL23" s="149">
        <v>2230011.0699999998</v>
      </c>
      <c r="AM23" s="149">
        <v>0</v>
      </c>
      <c r="AN23" s="149">
        <v>7537</v>
      </c>
      <c r="AO23" s="149">
        <v>24232.5</v>
      </c>
      <c r="AP23" s="149">
        <v>0</v>
      </c>
      <c r="AQ23" s="149">
        <v>0</v>
      </c>
      <c r="AR23" s="149">
        <v>0</v>
      </c>
      <c r="AS23" s="149">
        <v>131277</v>
      </c>
      <c r="AT23" s="149">
        <v>0</v>
      </c>
      <c r="AU23" s="149">
        <v>0</v>
      </c>
      <c r="AV23" s="149">
        <v>0</v>
      </c>
      <c r="AW23" s="149">
        <v>0</v>
      </c>
      <c r="AX23" s="149">
        <v>24</v>
      </c>
      <c r="AY23" s="149">
        <v>0</v>
      </c>
      <c r="AZ23" s="149">
        <v>0</v>
      </c>
      <c r="BA23" s="664"/>
      <c r="BB23" s="664"/>
      <c r="BC23" s="664"/>
      <c r="BD23" s="150">
        <f t="shared" si="0"/>
        <v>57853847.948470011</v>
      </c>
      <c r="BN23" s="151">
        <v>57853847.948470011</v>
      </c>
    </row>
    <row r="24" spans="1:66" s="151" customFormat="1" ht="15" customHeight="1">
      <c r="A24" s="155">
        <v>13</v>
      </c>
      <c r="B24" s="156" t="s">
        <v>253</v>
      </c>
      <c r="C24" s="149">
        <v>53733283.305979997</v>
      </c>
      <c r="D24" s="149">
        <v>14788625.73</v>
      </c>
      <c r="E24" s="149">
        <v>19927516</v>
      </c>
      <c r="F24" s="149">
        <v>51242656.134999998</v>
      </c>
      <c r="G24" s="149">
        <v>50113661.706000008</v>
      </c>
      <c r="H24" s="149">
        <v>31254822.489999998</v>
      </c>
      <c r="I24" s="149">
        <v>15832040.817</v>
      </c>
      <c r="J24" s="149">
        <v>877721</v>
      </c>
      <c r="K24" s="149">
        <v>1436473.5430000001</v>
      </c>
      <c r="L24" s="149">
        <v>3867139.4910000004</v>
      </c>
      <c r="M24" s="149">
        <v>3325705.8740000003</v>
      </c>
      <c r="N24" s="149">
        <v>3749069.4810000001</v>
      </c>
      <c r="O24" s="149">
        <v>2057891.3350000002</v>
      </c>
      <c r="P24" s="149">
        <v>2403265.1070000003</v>
      </c>
      <c r="Q24" s="149">
        <v>1431353.4449500002</v>
      </c>
      <c r="R24" s="149">
        <v>1248496.42</v>
      </c>
      <c r="S24" s="149">
        <v>1447208.6940000001</v>
      </c>
      <c r="T24" s="149">
        <v>4249388.8366899993</v>
      </c>
      <c r="U24" s="149">
        <v>714698.31774999993</v>
      </c>
      <c r="V24" s="149">
        <v>936927.08822999999</v>
      </c>
      <c r="W24" s="149">
        <v>861347.13499999989</v>
      </c>
      <c r="X24" s="149">
        <v>1465479.08605</v>
      </c>
      <c r="Y24" s="149">
        <v>2610589.6091200002</v>
      </c>
      <c r="Z24" s="149">
        <v>22875602.653000001</v>
      </c>
      <c r="AA24" s="149">
        <v>1285829.25529</v>
      </c>
      <c r="AB24" s="149">
        <v>5133883.9939999999</v>
      </c>
      <c r="AC24" s="149">
        <v>1403282.3346600002</v>
      </c>
      <c r="AD24" s="149">
        <v>4698545.341479999</v>
      </c>
      <c r="AE24" s="149">
        <v>658728.26234999998</v>
      </c>
      <c r="AF24" s="149">
        <v>1023455</v>
      </c>
      <c r="AG24" s="149">
        <v>2373418.5389999999</v>
      </c>
      <c r="AH24" s="149">
        <v>2613736.71</v>
      </c>
      <c r="AI24" s="149">
        <v>56242913.469999999</v>
      </c>
      <c r="AJ24" s="149">
        <v>141016.247</v>
      </c>
      <c r="AK24" s="149">
        <v>484099.15</v>
      </c>
      <c r="AL24" s="149">
        <v>1991608.5886600001</v>
      </c>
      <c r="AM24" s="149">
        <v>3589364.58</v>
      </c>
      <c r="AN24" s="149">
        <v>177815.63500000001</v>
      </c>
      <c r="AO24" s="149">
        <v>173388.69899999996</v>
      </c>
      <c r="AP24" s="149">
        <v>125079.489</v>
      </c>
      <c r="AQ24" s="149">
        <v>225569.11900000001</v>
      </c>
      <c r="AR24" s="149">
        <v>9173</v>
      </c>
      <c r="AS24" s="149">
        <v>18813.55</v>
      </c>
      <c r="AT24" s="149">
        <v>29560.866999999998</v>
      </c>
      <c r="AU24" s="149">
        <v>10255.709999999999</v>
      </c>
      <c r="AV24" s="149">
        <v>5158.3640000000005</v>
      </c>
      <c r="AW24" s="149">
        <v>18692.741999999998</v>
      </c>
      <c r="AX24" s="149">
        <v>6561.45</v>
      </c>
      <c r="AY24" s="149">
        <v>3269.9886200000001</v>
      </c>
      <c r="AZ24" s="149">
        <v>700.47</v>
      </c>
      <c r="BA24" s="664"/>
      <c r="BB24" s="664"/>
      <c r="BC24" s="664"/>
      <c r="BD24" s="150">
        <f t="shared" si="0"/>
        <v>374894883.85582995</v>
      </c>
      <c r="BN24" s="151">
        <v>374894883.85582995</v>
      </c>
    </row>
    <row r="25" spans="1:66" s="151" customFormat="1" ht="15" customHeight="1">
      <c r="A25" s="152">
        <v>13.1</v>
      </c>
      <c r="B25" s="153" t="s">
        <v>254</v>
      </c>
      <c r="C25" s="149">
        <v>45765245.364409998</v>
      </c>
      <c r="D25" s="149">
        <v>0</v>
      </c>
      <c r="E25" s="149">
        <v>18583067</v>
      </c>
      <c r="F25" s="149">
        <v>46815081.938000001</v>
      </c>
      <c r="G25" s="149">
        <v>46719734.354000002</v>
      </c>
      <c r="H25" s="149">
        <v>31254822.489999998</v>
      </c>
      <c r="I25" s="149">
        <v>4184835.8440000005</v>
      </c>
      <c r="J25" s="149">
        <v>796386</v>
      </c>
      <c r="K25" s="149">
        <v>1279318.5549999999</v>
      </c>
      <c r="L25" s="149">
        <v>3437456.7620000006</v>
      </c>
      <c r="M25" s="149">
        <v>3044023.5350000001</v>
      </c>
      <c r="N25" s="149">
        <v>0</v>
      </c>
      <c r="O25" s="149">
        <v>1524859.8420000002</v>
      </c>
      <c r="P25" s="149">
        <v>2293368.4900000002</v>
      </c>
      <c r="Q25" s="149">
        <v>1331969.1156400002</v>
      </c>
      <c r="R25" s="149">
        <v>1089099.5900000001</v>
      </c>
      <c r="S25" s="149">
        <v>1379250.6680000001</v>
      </c>
      <c r="T25" s="149">
        <v>4115271.2510599997</v>
      </c>
      <c r="U25" s="149">
        <v>629062.40620999993</v>
      </c>
      <c r="V25" s="149">
        <v>936907.64422999998</v>
      </c>
      <c r="W25" s="149">
        <v>805779.10599999991</v>
      </c>
      <c r="X25" s="149">
        <v>1436370.76881</v>
      </c>
      <c r="Y25" s="149">
        <v>2346742.6271600001</v>
      </c>
      <c r="Z25" s="149">
        <v>21037910.82</v>
      </c>
      <c r="AA25" s="149">
        <v>1233301.2125500001</v>
      </c>
      <c r="AB25" s="149">
        <v>3730782.08</v>
      </c>
      <c r="AC25" s="149">
        <v>1397993.3424800001</v>
      </c>
      <c r="AD25" s="149">
        <v>4673547.9257999994</v>
      </c>
      <c r="AE25" s="149">
        <v>591762.79648000002</v>
      </c>
      <c r="AF25" s="149">
        <v>0</v>
      </c>
      <c r="AG25" s="149">
        <v>2373418.5389999999</v>
      </c>
      <c r="AH25" s="149">
        <v>2613736.71</v>
      </c>
      <c r="AI25" s="149">
        <v>47330963.060000002</v>
      </c>
      <c r="AJ25" s="149">
        <v>135449.394</v>
      </c>
      <c r="AK25" s="149">
        <v>461710.44</v>
      </c>
      <c r="AL25" s="149">
        <v>513510.63630000001</v>
      </c>
      <c r="AM25" s="149">
        <v>3562496.45</v>
      </c>
      <c r="AN25" s="149">
        <v>175213.283</v>
      </c>
      <c r="AO25" s="149">
        <v>161445.17899999997</v>
      </c>
      <c r="AP25" s="149">
        <v>124991.989</v>
      </c>
      <c r="AQ25" s="149">
        <v>224787.95500000002</v>
      </c>
      <c r="AR25" s="149">
        <v>8275</v>
      </c>
      <c r="AS25" s="149">
        <v>5035.3119999999999</v>
      </c>
      <c r="AT25" s="149">
        <v>29560.866999999998</v>
      </c>
      <c r="AU25" s="149">
        <v>10255.709999999999</v>
      </c>
      <c r="AV25" s="149">
        <v>4967.7280000000001</v>
      </c>
      <c r="AW25" s="149">
        <v>18692.741999999998</v>
      </c>
      <c r="AX25" s="149">
        <v>6561.45</v>
      </c>
      <c r="AY25" s="149">
        <v>3269.9886200000001</v>
      </c>
      <c r="AZ25" s="149">
        <v>700.47</v>
      </c>
      <c r="BA25" s="664"/>
      <c r="BB25" s="664"/>
      <c r="BC25" s="664"/>
      <c r="BD25" s="150">
        <f t="shared" si="0"/>
        <v>310198994.43175012</v>
      </c>
      <c r="BN25" s="151">
        <v>310198994.43175012</v>
      </c>
    </row>
    <row r="26" spans="1:66" s="151" customFormat="1" ht="15" customHeight="1">
      <c r="A26" s="152">
        <v>13.2</v>
      </c>
      <c r="B26" s="153" t="s">
        <v>255</v>
      </c>
      <c r="C26" s="149">
        <v>2762554.5872499999</v>
      </c>
      <c r="D26" s="149">
        <v>0</v>
      </c>
      <c r="E26" s="149">
        <v>1313124</v>
      </c>
      <c r="F26" s="149">
        <v>4427574.1969999997</v>
      </c>
      <c r="G26" s="149">
        <v>2225083.1050000004</v>
      </c>
      <c r="H26" s="149">
        <v>0</v>
      </c>
      <c r="I26" s="149">
        <v>724743.74800000002</v>
      </c>
      <c r="J26" s="149">
        <v>81335</v>
      </c>
      <c r="K26" s="149">
        <v>109156.71900000001</v>
      </c>
      <c r="L26" s="149">
        <v>429682.72899999999</v>
      </c>
      <c r="M26" s="149">
        <v>255760.54700000002</v>
      </c>
      <c r="N26" s="149">
        <v>0</v>
      </c>
      <c r="O26" s="149">
        <v>308324.52</v>
      </c>
      <c r="P26" s="149">
        <v>109896.617</v>
      </c>
      <c r="Q26" s="149">
        <v>55533.519720000033</v>
      </c>
      <c r="R26" s="149">
        <v>159396.82999999999</v>
      </c>
      <c r="S26" s="149">
        <v>67958.025999999998</v>
      </c>
      <c r="T26" s="149">
        <v>118884.88004999998</v>
      </c>
      <c r="U26" s="149">
        <v>1978.4759900000001</v>
      </c>
      <c r="V26" s="149">
        <v>19.443999999999999</v>
      </c>
      <c r="W26" s="149">
        <v>55568.028999999995</v>
      </c>
      <c r="X26" s="149">
        <v>27216.107240000001</v>
      </c>
      <c r="Y26" s="149">
        <v>69157.846770000004</v>
      </c>
      <c r="Z26" s="149">
        <v>450575.30700000003</v>
      </c>
      <c r="AA26" s="149">
        <v>52528.04273999999</v>
      </c>
      <c r="AB26" s="149">
        <v>40054.641000000011</v>
      </c>
      <c r="AC26" s="149">
        <v>5288.9921799999993</v>
      </c>
      <c r="AD26" s="149">
        <v>24997.415680000002</v>
      </c>
      <c r="AE26" s="149">
        <v>55140.991469999994</v>
      </c>
      <c r="AF26" s="149">
        <v>0</v>
      </c>
      <c r="AG26" s="149">
        <v>0</v>
      </c>
      <c r="AH26" s="149">
        <v>0</v>
      </c>
      <c r="AI26" s="149">
        <v>7946139.29</v>
      </c>
      <c r="AJ26" s="149">
        <v>5566.8530000000001</v>
      </c>
      <c r="AK26" s="149">
        <v>22388.71</v>
      </c>
      <c r="AL26" s="149">
        <v>19715.633000000002</v>
      </c>
      <c r="AM26" s="149">
        <v>26868.13</v>
      </c>
      <c r="AN26" s="149">
        <v>0</v>
      </c>
      <c r="AO26" s="149">
        <v>2413.25</v>
      </c>
      <c r="AP26" s="149">
        <v>87.5</v>
      </c>
      <c r="AQ26" s="149">
        <v>781.16399999999999</v>
      </c>
      <c r="AR26" s="149">
        <v>898</v>
      </c>
      <c r="AS26" s="149">
        <v>281.46699999999998</v>
      </c>
      <c r="AT26" s="149">
        <v>0</v>
      </c>
      <c r="AU26" s="149">
        <v>0</v>
      </c>
      <c r="AV26" s="149">
        <v>190.636</v>
      </c>
      <c r="AW26" s="149">
        <v>0</v>
      </c>
      <c r="AX26" s="149">
        <v>0</v>
      </c>
      <c r="AY26" s="149">
        <v>0</v>
      </c>
      <c r="AZ26" s="149">
        <v>0</v>
      </c>
      <c r="BA26" s="664"/>
      <c r="BB26" s="664"/>
      <c r="BC26" s="664"/>
      <c r="BD26" s="150">
        <f t="shared" si="0"/>
        <v>21956864.951090001</v>
      </c>
      <c r="BN26" s="151">
        <v>21956864.951090001</v>
      </c>
    </row>
    <row r="27" spans="1:66" s="151" customFormat="1" ht="15" customHeight="1">
      <c r="A27" s="152">
        <v>13.3</v>
      </c>
      <c r="B27" s="153" t="s">
        <v>256</v>
      </c>
      <c r="C27" s="149">
        <v>5205483.3543200009</v>
      </c>
      <c r="D27" s="149">
        <v>14788625.73</v>
      </c>
      <c r="E27" s="149">
        <v>31325</v>
      </c>
      <c r="F27" s="149">
        <v>0</v>
      </c>
      <c r="G27" s="149">
        <v>1168844.247</v>
      </c>
      <c r="H27" s="149">
        <v>0</v>
      </c>
      <c r="I27" s="149">
        <v>10922461.225</v>
      </c>
      <c r="J27" s="149">
        <v>0</v>
      </c>
      <c r="K27" s="149">
        <v>47998.269</v>
      </c>
      <c r="L27" s="149">
        <v>0</v>
      </c>
      <c r="M27" s="149">
        <v>25921.791999999998</v>
      </c>
      <c r="N27" s="149">
        <v>3749069.4810000001</v>
      </c>
      <c r="O27" s="149">
        <v>224706.973</v>
      </c>
      <c r="P27" s="149">
        <v>0</v>
      </c>
      <c r="Q27" s="149">
        <v>43850.809590000004</v>
      </c>
      <c r="R27" s="149">
        <v>0</v>
      </c>
      <c r="S27" s="149">
        <v>0</v>
      </c>
      <c r="T27" s="149">
        <v>15232.705580000002</v>
      </c>
      <c r="U27" s="149">
        <v>83657.435549999995</v>
      </c>
      <c r="V27" s="149">
        <v>0</v>
      </c>
      <c r="W27" s="149">
        <v>0</v>
      </c>
      <c r="X27" s="149">
        <v>1892.21</v>
      </c>
      <c r="Y27" s="149">
        <v>194689.13519</v>
      </c>
      <c r="Z27" s="149">
        <v>1387116.5260000001</v>
      </c>
      <c r="AA27" s="149">
        <v>0</v>
      </c>
      <c r="AB27" s="149">
        <v>1363047.273</v>
      </c>
      <c r="AC27" s="149">
        <v>0</v>
      </c>
      <c r="AD27" s="149">
        <v>0</v>
      </c>
      <c r="AE27" s="149">
        <v>11824.474399999999</v>
      </c>
      <c r="AF27" s="149">
        <v>1023455</v>
      </c>
      <c r="AG27" s="149">
        <v>0</v>
      </c>
      <c r="AH27" s="149">
        <v>0</v>
      </c>
      <c r="AI27" s="149">
        <v>965811.12</v>
      </c>
      <c r="AJ27" s="149">
        <v>0</v>
      </c>
      <c r="AK27" s="149">
        <v>0</v>
      </c>
      <c r="AL27" s="149">
        <v>1458382.3193600001</v>
      </c>
      <c r="AM27" s="149">
        <v>0</v>
      </c>
      <c r="AN27" s="149">
        <v>2602.3519999999999</v>
      </c>
      <c r="AO27" s="149">
        <v>9530.27</v>
      </c>
      <c r="AP27" s="149">
        <v>0</v>
      </c>
      <c r="AQ27" s="149">
        <v>0</v>
      </c>
      <c r="AR27" s="149">
        <v>0</v>
      </c>
      <c r="AS27" s="149">
        <v>13496.771000000001</v>
      </c>
      <c r="AT27" s="149">
        <v>0</v>
      </c>
      <c r="AU27" s="149">
        <v>0</v>
      </c>
      <c r="AV27" s="149">
        <v>0</v>
      </c>
      <c r="AW27" s="149">
        <v>0</v>
      </c>
      <c r="AX27" s="149">
        <v>0</v>
      </c>
      <c r="AY27" s="149">
        <v>0</v>
      </c>
      <c r="AZ27" s="149">
        <v>0</v>
      </c>
      <c r="BA27" s="664"/>
      <c r="BB27" s="664"/>
      <c r="BC27" s="664"/>
      <c r="BD27" s="150">
        <f t="shared" si="0"/>
        <v>42739024.472990006</v>
      </c>
      <c r="BN27" s="151">
        <v>42739024.472990006</v>
      </c>
    </row>
    <row r="28" spans="1:66" s="151" customFormat="1" ht="15" customHeight="1">
      <c r="A28" s="155">
        <v>14</v>
      </c>
      <c r="B28" s="156" t="s">
        <v>257</v>
      </c>
      <c r="C28" s="149">
        <v>12181453.112360001</v>
      </c>
      <c r="D28" s="149">
        <v>5709888.5</v>
      </c>
      <c r="E28" s="149">
        <v>5141174</v>
      </c>
      <c r="F28" s="149">
        <v>12184631.048</v>
      </c>
      <c r="G28" s="149">
        <v>8022873.8919999981</v>
      </c>
      <c r="H28" s="149">
        <v>13487419.509999998</v>
      </c>
      <c r="I28" s="149">
        <v>2989538.7630000012</v>
      </c>
      <c r="J28" s="149">
        <v>180962</v>
      </c>
      <c r="K28" s="149">
        <v>420091.00400000002</v>
      </c>
      <c r="L28" s="149">
        <v>1049215.3239999998</v>
      </c>
      <c r="M28" s="149">
        <v>1111797.6959999998</v>
      </c>
      <c r="N28" s="149">
        <v>3385430.5189999999</v>
      </c>
      <c r="O28" s="149">
        <v>612020.09499999997</v>
      </c>
      <c r="P28" s="149">
        <v>604397.89300000016</v>
      </c>
      <c r="Q28" s="149">
        <v>742021.32117000001</v>
      </c>
      <c r="R28" s="149">
        <v>529000.71</v>
      </c>
      <c r="S28" s="149">
        <v>590490.5959999999</v>
      </c>
      <c r="T28" s="149">
        <v>2042091.8813099999</v>
      </c>
      <c r="U28" s="149">
        <v>292868.6559999999</v>
      </c>
      <c r="V28" s="149">
        <v>427814.29397999996</v>
      </c>
      <c r="W28" s="149">
        <v>626055.06999999995</v>
      </c>
      <c r="X28" s="149">
        <v>781244.1105500001</v>
      </c>
      <c r="Y28" s="149">
        <v>1604370.5586299999</v>
      </c>
      <c r="Z28" s="149">
        <v>6049744.9500000002</v>
      </c>
      <c r="AA28" s="149">
        <v>433457.14968000003</v>
      </c>
      <c r="AB28" s="149">
        <v>1214398.1949999998</v>
      </c>
      <c r="AC28" s="149">
        <v>612990.05874999997</v>
      </c>
      <c r="AD28" s="149">
        <v>2215920.15961</v>
      </c>
      <c r="AE28" s="149">
        <v>368960.47443</v>
      </c>
      <c r="AF28" s="149">
        <v>885420</v>
      </c>
      <c r="AG28" s="149">
        <v>514035.15100000001</v>
      </c>
      <c r="AH28" s="149">
        <v>1479688.64</v>
      </c>
      <c r="AI28" s="149">
        <v>7579421.040000001</v>
      </c>
      <c r="AJ28" s="149">
        <v>154748.253</v>
      </c>
      <c r="AK28" s="149">
        <v>493052.79</v>
      </c>
      <c r="AL28" s="149">
        <v>1192983.6570000001</v>
      </c>
      <c r="AM28" s="149">
        <v>2071976.36</v>
      </c>
      <c r="AN28" s="149">
        <v>261787.36499999999</v>
      </c>
      <c r="AO28" s="149">
        <v>251502.80100000001</v>
      </c>
      <c r="AP28" s="149">
        <v>176952.02600000001</v>
      </c>
      <c r="AQ28" s="149">
        <v>314878.88399999996</v>
      </c>
      <c r="AR28" s="149">
        <v>19141</v>
      </c>
      <c r="AS28" s="149">
        <v>176163.451</v>
      </c>
      <c r="AT28" s="149">
        <v>166644.133</v>
      </c>
      <c r="AU28" s="149">
        <v>36682.29</v>
      </c>
      <c r="AV28" s="149">
        <v>25139.636000000002</v>
      </c>
      <c r="AW28" s="149">
        <v>111192.258</v>
      </c>
      <c r="AX28" s="149">
        <v>73411.05</v>
      </c>
      <c r="AY28" s="149">
        <v>70345.011380000011</v>
      </c>
      <c r="AZ28" s="149">
        <v>15920.53</v>
      </c>
      <c r="BA28" s="664"/>
      <c r="BB28" s="664"/>
      <c r="BC28" s="664"/>
      <c r="BD28" s="150">
        <f t="shared" si="0"/>
        <v>101683407.86785004</v>
      </c>
      <c r="BN28" s="151">
        <v>101683407.86785004</v>
      </c>
    </row>
    <row r="29" spans="1:66" s="151" customFormat="1" ht="15" customHeight="1">
      <c r="A29" s="152">
        <v>14.1</v>
      </c>
      <c r="B29" s="153" t="s">
        <v>258</v>
      </c>
      <c r="C29" s="149">
        <v>9692125.8491999991</v>
      </c>
      <c r="D29" s="149">
        <v>0</v>
      </c>
      <c r="E29" s="149">
        <v>4182058</v>
      </c>
      <c r="F29" s="149">
        <v>9846015.2609999999</v>
      </c>
      <c r="G29" s="149">
        <v>6136997.1719999984</v>
      </c>
      <c r="H29" s="149">
        <v>13487419.509999998</v>
      </c>
      <c r="I29" s="149">
        <v>862425.39700000104</v>
      </c>
      <c r="J29" s="149">
        <v>161538</v>
      </c>
      <c r="K29" s="149">
        <v>319209.255</v>
      </c>
      <c r="L29" s="149">
        <v>913390.05299999984</v>
      </c>
      <c r="M29" s="149">
        <v>905802.86499999964</v>
      </c>
      <c r="N29" s="149">
        <v>0</v>
      </c>
      <c r="O29" s="149">
        <v>432165.6179999999</v>
      </c>
      <c r="P29" s="149">
        <v>586459.17000000004</v>
      </c>
      <c r="Q29" s="149">
        <v>647106.64387000003</v>
      </c>
      <c r="R29" s="149">
        <v>453440.57</v>
      </c>
      <c r="S29" s="149">
        <v>444124.24199999997</v>
      </c>
      <c r="T29" s="149">
        <v>1855649.7719399999</v>
      </c>
      <c r="U29" s="149">
        <v>270437.53568999993</v>
      </c>
      <c r="V29" s="149">
        <v>426733.73797999998</v>
      </c>
      <c r="W29" s="149">
        <v>593050.1</v>
      </c>
      <c r="X29" s="149">
        <v>642289.51947000006</v>
      </c>
      <c r="Y29" s="149">
        <v>1333375.8363999999</v>
      </c>
      <c r="Z29" s="149">
        <v>5225927.2280000001</v>
      </c>
      <c r="AA29" s="149">
        <v>379523.88257000002</v>
      </c>
      <c r="AB29" s="149">
        <v>975929.56699999992</v>
      </c>
      <c r="AC29" s="149">
        <v>601650.05044999998</v>
      </c>
      <c r="AD29" s="149">
        <v>2024696.9956999999</v>
      </c>
      <c r="AE29" s="149">
        <v>267839.84543000004</v>
      </c>
      <c r="AF29" s="149">
        <v>0</v>
      </c>
      <c r="AG29" s="149">
        <v>514035.15100000001</v>
      </c>
      <c r="AH29" s="149">
        <v>1479688.64</v>
      </c>
      <c r="AI29" s="149">
        <v>6745177.0300000012</v>
      </c>
      <c r="AJ29" s="149">
        <v>123910.106</v>
      </c>
      <c r="AK29" s="149">
        <v>422803.06</v>
      </c>
      <c r="AL29" s="149">
        <v>314122.5417</v>
      </c>
      <c r="AM29" s="149">
        <v>2047134.49</v>
      </c>
      <c r="AN29" s="149">
        <v>256279.37299999999</v>
      </c>
      <c r="AO29" s="149">
        <v>217606.821</v>
      </c>
      <c r="AP29" s="149">
        <v>175389.52600000001</v>
      </c>
      <c r="AQ29" s="149">
        <v>307332.26799999998</v>
      </c>
      <c r="AR29" s="149">
        <v>16284</v>
      </c>
      <c r="AS29" s="149">
        <v>42644.688999999998</v>
      </c>
      <c r="AT29" s="149">
        <v>166644.133</v>
      </c>
      <c r="AU29" s="149">
        <v>34797.29</v>
      </c>
      <c r="AV29" s="149">
        <v>24532.272000000001</v>
      </c>
      <c r="AW29" s="149">
        <v>111192.258</v>
      </c>
      <c r="AX29" s="149">
        <v>72887.05</v>
      </c>
      <c r="AY29" s="149">
        <v>70345.011380000011</v>
      </c>
      <c r="AZ29" s="149">
        <v>15920.53</v>
      </c>
      <c r="BA29" s="664"/>
      <c r="BB29" s="664"/>
      <c r="BC29" s="664"/>
      <c r="BD29" s="150">
        <f t="shared" si="0"/>
        <v>76826107.916780025</v>
      </c>
      <c r="BN29" s="151">
        <v>76826107.916780025</v>
      </c>
    </row>
    <row r="30" spans="1:66" s="151" customFormat="1" ht="15" customHeight="1">
      <c r="A30" s="152">
        <v>14.2</v>
      </c>
      <c r="B30" s="153" t="s">
        <v>259</v>
      </c>
      <c r="C30" s="149">
        <v>1411959.6870000002</v>
      </c>
      <c r="D30" s="149">
        <v>0</v>
      </c>
      <c r="E30" s="149">
        <v>959116</v>
      </c>
      <c r="F30" s="149">
        <v>2338615.787</v>
      </c>
      <c r="G30" s="149">
        <v>1293226.9349999998</v>
      </c>
      <c r="H30" s="149">
        <v>0</v>
      </c>
      <c r="I30" s="149">
        <v>530690.44500000007</v>
      </c>
      <c r="J30" s="149">
        <v>19424</v>
      </c>
      <c r="K30" s="149">
        <v>81943.777999999991</v>
      </c>
      <c r="L30" s="149">
        <v>135825.27100000004</v>
      </c>
      <c r="M30" s="149">
        <v>205512.12299999996</v>
      </c>
      <c r="N30" s="149">
        <v>0</v>
      </c>
      <c r="O30" s="149">
        <v>110001.88</v>
      </c>
      <c r="P30" s="149">
        <v>17938.723000000002</v>
      </c>
      <c r="Q30" s="149">
        <v>94474.040299999979</v>
      </c>
      <c r="R30" s="149">
        <v>75560.14</v>
      </c>
      <c r="S30" s="149">
        <v>146366.35399999999</v>
      </c>
      <c r="T30" s="149">
        <v>173372.32495000001</v>
      </c>
      <c r="U30" s="149">
        <v>2421.5240100000001</v>
      </c>
      <c r="V30" s="149">
        <v>1080.556</v>
      </c>
      <c r="W30" s="149">
        <v>33004.97</v>
      </c>
      <c r="X30" s="149">
        <v>137345.80135999998</v>
      </c>
      <c r="Y30" s="149">
        <v>158916.49623000002</v>
      </c>
      <c r="Z30" s="149">
        <v>389369.05300000001</v>
      </c>
      <c r="AA30" s="149">
        <v>53933.267110000001</v>
      </c>
      <c r="AB30" s="149">
        <v>24477.858999999989</v>
      </c>
      <c r="AC30" s="149">
        <v>11340.008300000001</v>
      </c>
      <c r="AD30" s="149">
        <v>191223.16391</v>
      </c>
      <c r="AE30" s="149">
        <v>95283.883000000002</v>
      </c>
      <c r="AF30" s="149">
        <v>0</v>
      </c>
      <c r="AG30" s="149">
        <v>0</v>
      </c>
      <c r="AH30" s="149">
        <v>0</v>
      </c>
      <c r="AI30" s="149">
        <v>812901.75</v>
      </c>
      <c r="AJ30" s="149">
        <v>30838.147000000001</v>
      </c>
      <c r="AK30" s="149">
        <v>70249.73</v>
      </c>
      <c r="AL30" s="149">
        <v>107232.36199999999</v>
      </c>
      <c r="AM30" s="149">
        <v>24841.87</v>
      </c>
      <c r="AN30" s="149">
        <v>0</v>
      </c>
      <c r="AO30" s="149">
        <v>19193.75</v>
      </c>
      <c r="AP30" s="149">
        <v>1562.5</v>
      </c>
      <c r="AQ30" s="149">
        <v>7546.616</v>
      </c>
      <c r="AR30" s="149">
        <v>2857</v>
      </c>
      <c r="AS30" s="149">
        <v>15738.532999999999</v>
      </c>
      <c r="AT30" s="149">
        <v>0</v>
      </c>
      <c r="AU30" s="149">
        <v>1885</v>
      </c>
      <c r="AV30" s="149">
        <v>607.36400000000003</v>
      </c>
      <c r="AW30" s="149">
        <v>0</v>
      </c>
      <c r="AX30" s="149">
        <v>500</v>
      </c>
      <c r="AY30" s="149">
        <v>0</v>
      </c>
      <c r="AZ30" s="149">
        <v>0</v>
      </c>
      <c r="BA30" s="664"/>
      <c r="BB30" s="664"/>
      <c r="BC30" s="664"/>
      <c r="BD30" s="150">
        <f t="shared" si="0"/>
        <v>9788378.6921699978</v>
      </c>
      <c r="BN30" s="151">
        <v>9788378.6921699978</v>
      </c>
    </row>
    <row r="31" spans="1:66" s="151" customFormat="1" ht="15" customHeight="1">
      <c r="A31" s="158">
        <v>14.3</v>
      </c>
      <c r="B31" s="153" t="s">
        <v>260</v>
      </c>
      <c r="C31" s="149">
        <v>1077367.5761599997</v>
      </c>
      <c r="D31" s="149">
        <v>5709888.5</v>
      </c>
      <c r="E31" s="149">
        <v>0</v>
      </c>
      <c r="F31" s="149">
        <v>0</v>
      </c>
      <c r="G31" s="149">
        <v>592649.78500000003</v>
      </c>
      <c r="H31" s="149">
        <v>0</v>
      </c>
      <c r="I31" s="149">
        <v>1596422.9210000001</v>
      </c>
      <c r="J31" s="149">
        <v>0</v>
      </c>
      <c r="K31" s="149">
        <v>18937.971000000001</v>
      </c>
      <c r="L31" s="149">
        <v>0</v>
      </c>
      <c r="M31" s="149">
        <v>482.70799999999963</v>
      </c>
      <c r="N31" s="149">
        <v>3385430.5189999999</v>
      </c>
      <c r="O31" s="149">
        <v>69852.597000000009</v>
      </c>
      <c r="P31" s="149">
        <v>0</v>
      </c>
      <c r="Q31" s="149">
        <v>440.63700000000017</v>
      </c>
      <c r="R31" s="149">
        <v>0</v>
      </c>
      <c r="S31" s="149">
        <v>0</v>
      </c>
      <c r="T31" s="149">
        <v>13069.78442</v>
      </c>
      <c r="U31" s="149">
        <v>20009.596300000001</v>
      </c>
      <c r="V31" s="149">
        <v>0</v>
      </c>
      <c r="W31" s="149">
        <v>0</v>
      </c>
      <c r="X31" s="149">
        <v>1608.7897200000002</v>
      </c>
      <c r="Y31" s="149">
        <v>112078.226</v>
      </c>
      <c r="Z31" s="149">
        <v>434448.66899999999</v>
      </c>
      <c r="AA31" s="149">
        <v>0</v>
      </c>
      <c r="AB31" s="149">
        <v>213990.769</v>
      </c>
      <c r="AC31" s="149">
        <v>0</v>
      </c>
      <c r="AD31" s="149">
        <v>0</v>
      </c>
      <c r="AE31" s="149">
        <v>5836.7460000000001</v>
      </c>
      <c r="AF31" s="149">
        <v>885420</v>
      </c>
      <c r="AG31" s="149">
        <v>0</v>
      </c>
      <c r="AH31" s="149">
        <v>0</v>
      </c>
      <c r="AI31" s="149">
        <v>21342.260000000057</v>
      </c>
      <c r="AJ31" s="149">
        <v>0</v>
      </c>
      <c r="AK31" s="149">
        <v>0</v>
      </c>
      <c r="AL31" s="149">
        <v>771628.75329999998</v>
      </c>
      <c r="AM31" s="149">
        <v>0</v>
      </c>
      <c r="AN31" s="149">
        <v>5507.9920000000002</v>
      </c>
      <c r="AO31" s="149">
        <v>14702.23</v>
      </c>
      <c r="AP31" s="149">
        <v>0</v>
      </c>
      <c r="AQ31" s="149">
        <v>0</v>
      </c>
      <c r="AR31" s="149">
        <v>0</v>
      </c>
      <c r="AS31" s="149">
        <v>117780.22899999999</v>
      </c>
      <c r="AT31" s="149">
        <v>0</v>
      </c>
      <c r="AU31" s="149">
        <v>0</v>
      </c>
      <c r="AV31" s="149">
        <v>0</v>
      </c>
      <c r="AW31" s="149">
        <v>0</v>
      </c>
      <c r="AX31" s="149">
        <v>24</v>
      </c>
      <c r="AY31" s="149">
        <v>0</v>
      </c>
      <c r="AZ31" s="149">
        <v>0</v>
      </c>
      <c r="BA31" s="664"/>
      <c r="BB31" s="664"/>
      <c r="BC31" s="664"/>
      <c r="BD31" s="150">
        <f t="shared" si="0"/>
        <v>15068921.2589</v>
      </c>
      <c r="BN31" s="151">
        <v>15068921.2589</v>
      </c>
    </row>
    <row r="32" spans="1:66" s="151" customFormat="1" ht="15" customHeight="1">
      <c r="A32" s="152">
        <v>15</v>
      </c>
      <c r="B32" s="153" t="s">
        <v>261</v>
      </c>
      <c r="C32" s="149">
        <v>28186.390349999998</v>
      </c>
      <c r="D32" s="149">
        <v>0</v>
      </c>
      <c r="E32" s="149">
        <v>36039</v>
      </c>
      <c r="F32" s="149">
        <v>6516.3540000000012</v>
      </c>
      <c r="G32" s="149">
        <v>59981.235999999997</v>
      </c>
      <c r="H32" s="149">
        <v>15641.42</v>
      </c>
      <c r="I32" s="149">
        <v>28375.283999999996</v>
      </c>
      <c r="J32" s="149">
        <v>6818</v>
      </c>
      <c r="K32" s="149">
        <v>13205.049896000002</v>
      </c>
      <c r="L32" s="149">
        <v>3756.1590000000006</v>
      </c>
      <c r="M32" s="149">
        <v>2661.75</v>
      </c>
      <c r="N32" s="149">
        <v>0</v>
      </c>
      <c r="O32" s="149">
        <v>15123.51</v>
      </c>
      <c r="P32" s="149">
        <v>10208.969999999999</v>
      </c>
      <c r="Q32" s="149">
        <v>9185.8899400000009</v>
      </c>
      <c r="R32" s="149">
        <v>6858.43</v>
      </c>
      <c r="S32" s="149">
        <v>7691.83</v>
      </c>
      <c r="T32" s="149">
        <v>8427.1501700000008</v>
      </c>
      <c r="U32" s="149">
        <v>2257.2283000000007</v>
      </c>
      <c r="V32" s="149">
        <v>13136.989980000015</v>
      </c>
      <c r="W32" s="149">
        <v>20160.38</v>
      </c>
      <c r="X32" s="149">
        <v>10602.61</v>
      </c>
      <c r="Y32" s="149">
        <v>24496.659119999997</v>
      </c>
      <c r="Z32" s="149">
        <v>17670.515999999996</v>
      </c>
      <c r="AA32" s="149">
        <v>15195.472090000003</v>
      </c>
      <c r="AB32" s="149">
        <v>22136.102000000003</v>
      </c>
      <c r="AC32" s="149">
        <v>3904.7971699999998</v>
      </c>
      <c r="AD32" s="149">
        <v>30176.00402</v>
      </c>
      <c r="AE32" s="149">
        <v>2620.4579100000014</v>
      </c>
      <c r="AF32" s="149">
        <v>0</v>
      </c>
      <c r="AG32" s="149">
        <v>10054.562</v>
      </c>
      <c r="AH32" s="149">
        <v>8292.9599999999991</v>
      </c>
      <c r="AI32" s="149">
        <v>352199</v>
      </c>
      <c r="AJ32" s="149">
        <v>40821.767</v>
      </c>
      <c r="AK32" s="149">
        <v>0.87</v>
      </c>
      <c r="AL32" s="149">
        <v>87337.979080000019</v>
      </c>
      <c r="AM32" s="149">
        <v>31247.07</v>
      </c>
      <c r="AN32" s="149">
        <v>268.67599999999999</v>
      </c>
      <c r="AO32" s="149">
        <v>182.14399999999998</v>
      </c>
      <c r="AP32" s="149">
        <v>395.56</v>
      </c>
      <c r="AQ32" s="149">
        <v>0</v>
      </c>
      <c r="AR32" s="149">
        <v>0</v>
      </c>
      <c r="AS32" s="149">
        <v>0</v>
      </c>
      <c r="AT32" s="149">
        <v>380.82400000000001</v>
      </c>
      <c r="AU32" s="149">
        <v>0</v>
      </c>
      <c r="AV32" s="149">
        <v>0</v>
      </c>
      <c r="AW32" s="149">
        <v>0</v>
      </c>
      <c r="AX32" s="149">
        <v>0</v>
      </c>
      <c r="AY32" s="149">
        <v>0</v>
      </c>
      <c r="AZ32" s="149">
        <v>0</v>
      </c>
      <c r="BA32" s="664"/>
      <c r="BB32" s="664"/>
      <c r="BC32" s="664"/>
      <c r="BD32" s="150">
        <f t="shared" si="0"/>
        <v>952215.05202599987</v>
      </c>
      <c r="BN32" s="151">
        <v>952215.05202599987</v>
      </c>
    </row>
    <row r="33" spans="1:66" s="151" customFormat="1" ht="15" customHeight="1">
      <c r="A33" s="152">
        <v>16</v>
      </c>
      <c r="B33" s="153" t="s">
        <v>262</v>
      </c>
      <c r="C33" s="149">
        <v>1514</v>
      </c>
      <c r="D33" s="149">
        <v>0</v>
      </c>
      <c r="E33" s="149">
        <v>1337</v>
      </c>
      <c r="F33" s="149">
        <v>330</v>
      </c>
      <c r="G33" s="149">
        <v>3394</v>
      </c>
      <c r="H33" s="149">
        <v>12</v>
      </c>
      <c r="I33" s="149">
        <v>2339</v>
      </c>
      <c r="J33" s="149">
        <v>0</v>
      </c>
      <c r="K33" s="149">
        <v>509</v>
      </c>
      <c r="L33" s="149">
        <v>119</v>
      </c>
      <c r="M33" s="149">
        <v>156</v>
      </c>
      <c r="N33" s="149">
        <v>0</v>
      </c>
      <c r="O33" s="149">
        <v>887</v>
      </c>
      <c r="P33" s="149">
        <v>278</v>
      </c>
      <c r="Q33" s="149">
        <v>360</v>
      </c>
      <c r="R33" s="149">
        <v>148</v>
      </c>
      <c r="S33" s="149">
        <v>267</v>
      </c>
      <c r="T33" s="149">
        <v>290</v>
      </c>
      <c r="U33" s="149">
        <v>111</v>
      </c>
      <c r="V33" s="149">
        <v>517</v>
      </c>
      <c r="W33" s="149">
        <v>355</v>
      </c>
      <c r="X33" s="149">
        <v>607</v>
      </c>
      <c r="Y33" s="149">
        <v>569</v>
      </c>
      <c r="Z33" s="149">
        <v>921</v>
      </c>
      <c r="AA33" s="149">
        <v>447</v>
      </c>
      <c r="AB33" s="149">
        <v>1444</v>
      </c>
      <c r="AC33" s="149">
        <v>127</v>
      </c>
      <c r="AD33" s="149">
        <v>1446</v>
      </c>
      <c r="AE33" s="149">
        <v>258</v>
      </c>
      <c r="AF33" s="149">
        <v>0</v>
      </c>
      <c r="AG33" s="149">
        <v>394</v>
      </c>
      <c r="AH33" s="149">
        <v>258</v>
      </c>
      <c r="AI33" s="149">
        <v>20813</v>
      </c>
      <c r="AJ33" s="149">
        <v>630</v>
      </c>
      <c r="AK33" s="149">
        <v>1</v>
      </c>
      <c r="AL33" s="149">
        <v>1444</v>
      </c>
      <c r="AM33" s="149">
        <v>2375</v>
      </c>
      <c r="AN33" s="149">
        <v>40</v>
      </c>
      <c r="AO33" s="149">
        <v>12</v>
      </c>
      <c r="AP33" s="149">
        <v>36</v>
      </c>
      <c r="AQ33" s="149">
        <v>0</v>
      </c>
      <c r="AR33" s="149">
        <v>0</v>
      </c>
      <c r="AS33" s="149">
        <v>0</v>
      </c>
      <c r="AT33" s="149">
        <v>8</v>
      </c>
      <c r="AU33" s="149">
        <v>0</v>
      </c>
      <c r="AV33" s="149">
        <v>0</v>
      </c>
      <c r="AW33" s="149">
        <v>0</v>
      </c>
      <c r="AX33" s="149">
        <v>0</v>
      </c>
      <c r="AY33" s="149">
        <v>0</v>
      </c>
      <c r="AZ33" s="149">
        <v>0</v>
      </c>
      <c r="BA33" s="664"/>
      <c r="BB33" s="664"/>
      <c r="BC33" s="664"/>
      <c r="BD33" s="150">
        <f t="shared" si="0"/>
        <v>44753</v>
      </c>
      <c r="BN33" s="151">
        <v>44753</v>
      </c>
    </row>
    <row r="34" spans="1:66" s="151" customFormat="1" ht="15" customHeight="1">
      <c r="A34" s="152">
        <v>17</v>
      </c>
      <c r="B34" s="153" t="s">
        <v>263</v>
      </c>
      <c r="C34" s="149">
        <v>3074238.5740399994</v>
      </c>
      <c r="D34" s="149">
        <v>303755.08</v>
      </c>
      <c r="E34" s="149">
        <v>0</v>
      </c>
      <c r="F34" s="149">
        <v>6736180.8772899993</v>
      </c>
      <c r="G34" s="149">
        <v>5179003.8</v>
      </c>
      <c r="H34" s="149">
        <v>4026443.59</v>
      </c>
      <c r="I34" s="149">
        <v>357510.68900000001</v>
      </c>
      <c r="J34" s="149">
        <v>0</v>
      </c>
      <c r="K34" s="149">
        <v>30502.975999999999</v>
      </c>
      <c r="L34" s="149">
        <v>470579.86192000005</v>
      </c>
      <c r="M34" s="149">
        <v>0</v>
      </c>
      <c r="N34" s="149">
        <v>192032.42044999998</v>
      </c>
      <c r="O34" s="149">
        <v>81406.12</v>
      </c>
      <c r="P34" s="149">
        <v>277002.46999999997</v>
      </c>
      <c r="Q34" s="149">
        <v>163390.56676000002</v>
      </c>
      <c r="R34" s="149">
        <v>142347.07999999999</v>
      </c>
      <c r="S34" s="149">
        <v>189424.723</v>
      </c>
      <c r="T34" s="149">
        <v>239915.66675</v>
      </c>
      <c r="U34" s="149">
        <v>90167.9179</v>
      </c>
      <c r="V34" s="149">
        <v>112301.0585</v>
      </c>
      <c r="W34" s="149">
        <v>100378.82</v>
      </c>
      <c r="X34" s="149">
        <v>180114.69979000001</v>
      </c>
      <c r="Y34" s="149">
        <v>144876.03915999999</v>
      </c>
      <c r="Z34" s="149">
        <v>1177766.7550000001</v>
      </c>
      <c r="AA34" s="149">
        <v>147012.11366</v>
      </c>
      <c r="AB34" s="149">
        <v>586913.80200000003</v>
      </c>
      <c r="AC34" s="149">
        <v>167510.55312999999</v>
      </c>
      <c r="AD34" s="149">
        <v>0</v>
      </c>
      <c r="AE34" s="149">
        <v>41463.39516</v>
      </c>
      <c r="AF34" s="149">
        <v>153764.4</v>
      </c>
      <c r="AG34" s="149">
        <v>0</v>
      </c>
      <c r="AH34" s="149">
        <v>252425.46</v>
      </c>
      <c r="AI34" s="149">
        <v>3924548</v>
      </c>
      <c r="AJ34" s="149">
        <v>18270.021999999997</v>
      </c>
      <c r="AK34" s="149">
        <v>0</v>
      </c>
      <c r="AL34" s="149">
        <v>212817.65152000001</v>
      </c>
      <c r="AM34" s="149">
        <v>548774.05000000005</v>
      </c>
      <c r="AN34" s="149">
        <v>24201.167170000001</v>
      </c>
      <c r="AO34" s="149">
        <v>20892.571129999997</v>
      </c>
      <c r="AP34" s="149">
        <v>12199.99</v>
      </c>
      <c r="AQ34" s="149">
        <v>30715.103089999997</v>
      </c>
      <c r="AR34" s="149">
        <v>2024</v>
      </c>
      <c r="AS34" s="149">
        <v>2913.6030000000001</v>
      </c>
      <c r="AT34" s="149">
        <v>5577.3239999999996</v>
      </c>
      <c r="AU34" s="149">
        <v>2804.7</v>
      </c>
      <c r="AV34" s="149">
        <v>1298.2679499999999</v>
      </c>
      <c r="AW34" s="149">
        <v>2359.4430000000002</v>
      </c>
      <c r="AX34" s="149">
        <v>1165.06953</v>
      </c>
      <c r="AY34" s="149">
        <v>431.48429999999996</v>
      </c>
      <c r="AZ34" s="149">
        <v>65.734999999999999</v>
      </c>
      <c r="BA34" s="664"/>
      <c r="BB34" s="664"/>
      <c r="BC34" s="664"/>
      <c r="BD34" s="150">
        <f t="shared" si="0"/>
        <v>29429487.691199984</v>
      </c>
      <c r="BN34" s="151">
        <v>29429487.691199984</v>
      </c>
    </row>
    <row r="35" spans="1:66" s="151" customFormat="1" ht="15" customHeight="1">
      <c r="A35" s="152">
        <v>18</v>
      </c>
      <c r="B35" s="153" t="s">
        <v>264</v>
      </c>
      <c r="C35" s="149">
        <v>0</v>
      </c>
      <c r="D35" s="149">
        <v>5766.97</v>
      </c>
      <c r="E35" s="149">
        <v>7352</v>
      </c>
      <c r="F35" s="149">
        <v>2688.7840000000001</v>
      </c>
      <c r="G35" s="149">
        <v>13276.01278291125</v>
      </c>
      <c r="H35" s="149">
        <v>251.7</v>
      </c>
      <c r="I35" s="149">
        <v>20123.29</v>
      </c>
      <c r="J35" s="149">
        <v>0</v>
      </c>
      <c r="K35" s="149">
        <v>3234.6559999999999</v>
      </c>
      <c r="L35" s="149">
        <v>0</v>
      </c>
      <c r="M35" s="149">
        <v>1154.4100000000001</v>
      </c>
      <c r="N35" s="149">
        <v>0</v>
      </c>
      <c r="O35" s="149">
        <v>8658.58</v>
      </c>
      <c r="P35" s="149">
        <v>6364.46</v>
      </c>
      <c r="Q35" s="149">
        <v>8546.2714800000012</v>
      </c>
      <c r="R35" s="149">
        <v>812.76</v>
      </c>
      <c r="S35" s="149">
        <v>0</v>
      </c>
      <c r="T35" s="149">
        <v>19891.720239999999</v>
      </c>
      <c r="U35" s="149">
        <v>4770.73279</v>
      </c>
      <c r="V35" s="149">
        <v>7507.4600800000007</v>
      </c>
      <c r="W35" s="149">
        <v>0</v>
      </c>
      <c r="X35" s="149">
        <v>8112.1588700000002</v>
      </c>
      <c r="Y35" s="149">
        <v>15385.05673</v>
      </c>
      <c r="Z35" s="149">
        <v>0</v>
      </c>
      <c r="AA35" s="149">
        <v>6994.11049</v>
      </c>
      <c r="AB35" s="149">
        <v>14091.871419999999</v>
      </c>
      <c r="AC35" s="149">
        <v>6162.2968000000019</v>
      </c>
      <c r="AD35" s="149">
        <v>0</v>
      </c>
      <c r="AE35" s="149">
        <v>3480.6696400000001</v>
      </c>
      <c r="AF35" s="149">
        <v>520</v>
      </c>
      <c r="AG35" s="149">
        <v>0</v>
      </c>
      <c r="AH35" s="149">
        <v>12957.86</v>
      </c>
      <c r="AI35" s="149">
        <v>489157</v>
      </c>
      <c r="AJ35" s="149">
        <v>646.80838999999992</v>
      </c>
      <c r="AK35" s="149">
        <v>4048.29</v>
      </c>
      <c r="AL35" s="149">
        <v>12094.194059999998</v>
      </c>
      <c r="AM35" s="149">
        <v>0</v>
      </c>
      <c r="AN35" s="149">
        <v>1889.7701</v>
      </c>
      <c r="AO35" s="149">
        <v>2137.1117899999999</v>
      </c>
      <c r="AP35" s="149">
        <v>38.186</v>
      </c>
      <c r="AQ35" s="149">
        <v>3990.9102199999998</v>
      </c>
      <c r="AR35" s="149">
        <v>0</v>
      </c>
      <c r="AS35" s="149">
        <v>1362.963</v>
      </c>
      <c r="AT35" s="149">
        <v>10.111420000000001</v>
      </c>
      <c r="AU35" s="149">
        <v>0</v>
      </c>
      <c r="AV35" s="149">
        <v>0</v>
      </c>
      <c r="AW35" s="149">
        <v>0</v>
      </c>
      <c r="AX35" s="149">
        <v>627.62</v>
      </c>
      <c r="AY35" s="149">
        <v>1504.82743</v>
      </c>
      <c r="AZ35" s="149">
        <v>0</v>
      </c>
      <c r="BA35" s="664"/>
      <c r="BB35" s="664"/>
      <c r="BC35" s="664"/>
      <c r="BD35" s="150">
        <f t="shared" si="0"/>
        <v>695611.62373291107</v>
      </c>
      <c r="BN35" s="151">
        <v>695611.62373291107</v>
      </c>
    </row>
    <row r="36" spans="1:66" s="151" customFormat="1" ht="15" customHeight="1">
      <c r="A36" s="152">
        <v>19</v>
      </c>
      <c r="B36" s="153" t="s">
        <v>265</v>
      </c>
      <c r="C36" s="149">
        <v>156648.33211000002</v>
      </c>
      <c r="D36" s="149">
        <v>57098.89</v>
      </c>
      <c r="E36" s="149">
        <v>73376</v>
      </c>
      <c r="F36" s="149">
        <v>141885.20439</v>
      </c>
      <c r="G36" s="149">
        <v>137269.84909999996</v>
      </c>
      <c r="H36" s="149">
        <v>218446.48</v>
      </c>
      <c r="I36" s="149">
        <v>37116.564590000009</v>
      </c>
      <c r="J36" s="149">
        <v>0</v>
      </c>
      <c r="K36" s="149">
        <v>15981.104139999999</v>
      </c>
      <c r="L36" s="149">
        <v>3806.5360000000001</v>
      </c>
      <c r="M36" s="149">
        <v>13763.5</v>
      </c>
      <c r="N36" s="149">
        <v>33854.31</v>
      </c>
      <c r="O36" s="149">
        <v>10969.1</v>
      </c>
      <c r="P36" s="149">
        <v>13757.86</v>
      </c>
      <c r="Q36" s="149">
        <v>13491.391370000001</v>
      </c>
      <c r="R36" s="149">
        <v>9584.33</v>
      </c>
      <c r="S36" s="149">
        <v>13798.537969999996</v>
      </c>
      <c r="T36" s="149">
        <v>25253.937089999999</v>
      </c>
      <c r="U36" s="149">
        <v>4308.4522494999992</v>
      </c>
      <c r="V36" s="149">
        <v>12138.394979999999</v>
      </c>
      <c r="W36" s="149">
        <v>4151.79</v>
      </c>
      <c r="X36" s="149">
        <v>13811.35238</v>
      </c>
      <c r="Y36" s="149">
        <v>25550.339</v>
      </c>
      <c r="Z36" s="149">
        <v>76511.801710000014</v>
      </c>
      <c r="AA36" s="149">
        <v>10202.77994</v>
      </c>
      <c r="AB36" s="149">
        <v>32547.274000000005</v>
      </c>
      <c r="AC36" s="149">
        <v>7233.4158329999982</v>
      </c>
      <c r="AD36" s="149">
        <v>25866.65741</v>
      </c>
      <c r="AE36" s="149">
        <v>5444.5295100000003</v>
      </c>
      <c r="AF36" s="149">
        <v>8854</v>
      </c>
      <c r="AG36" s="149">
        <v>15900.82322</v>
      </c>
      <c r="AH36" s="149">
        <v>20150.919999999998</v>
      </c>
      <c r="AI36" s="149">
        <v>348905</v>
      </c>
      <c r="AJ36" s="149">
        <v>3347.1574999999998</v>
      </c>
      <c r="AK36" s="149">
        <v>4930.53</v>
      </c>
      <c r="AL36" s="149">
        <v>17483.169999999998</v>
      </c>
      <c r="AM36" s="149">
        <v>49866.018159999992</v>
      </c>
      <c r="AN36" s="149">
        <v>2713.94227</v>
      </c>
      <c r="AO36" s="149">
        <v>2607.87057</v>
      </c>
      <c r="AP36" s="149">
        <v>1769.52</v>
      </c>
      <c r="AQ36" s="149">
        <v>3280.7498999999998</v>
      </c>
      <c r="AR36" s="149">
        <v>45</v>
      </c>
      <c r="AS36" s="149">
        <v>0</v>
      </c>
      <c r="AT36" s="149">
        <v>1667.04133</v>
      </c>
      <c r="AU36" s="149">
        <v>100.29</v>
      </c>
      <c r="AV36" s="149">
        <v>251.39</v>
      </c>
      <c r="AW36" s="149">
        <v>1111.9225800000002</v>
      </c>
      <c r="AX36" s="149">
        <v>764.37</v>
      </c>
      <c r="AY36" s="149">
        <v>703.44927000000007</v>
      </c>
      <c r="AZ36" s="149">
        <v>159.20600000000002</v>
      </c>
      <c r="BA36" s="664"/>
      <c r="BB36" s="664"/>
      <c r="BC36" s="664"/>
      <c r="BD36" s="150">
        <f t="shared" si="0"/>
        <v>1678481.0845724996</v>
      </c>
      <c r="BN36" s="151">
        <v>1678481.0845724996</v>
      </c>
    </row>
    <row r="37" spans="1:66" s="151" customFormat="1" ht="15" customHeight="1">
      <c r="A37" s="152">
        <v>20</v>
      </c>
      <c r="B37" s="153" t="s">
        <v>266</v>
      </c>
      <c r="C37" s="149">
        <v>314717.8</v>
      </c>
      <c r="D37" s="149">
        <v>0</v>
      </c>
      <c r="E37" s="149">
        <v>132969</v>
      </c>
      <c r="F37" s="149">
        <v>288256</v>
      </c>
      <c r="G37" s="149">
        <v>216012</v>
      </c>
      <c r="H37" s="149">
        <v>0</v>
      </c>
      <c r="I37" s="149">
        <v>103895</v>
      </c>
      <c r="J37" s="149">
        <v>5353</v>
      </c>
      <c r="K37" s="149">
        <v>13838</v>
      </c>
      <c r="L37" s="149">
        <v>31641</v>
      </c>
      <c r="M37" s="149">
        <v>37491</v>
      </c>
      <c r="N37" s="149">
        <v>0</v>
      </c>
      <c r="O37" s="149">
        <v>15737</v>
      </c>
      <c r="P37" s="149">
        <v>18151</v>
      </c>
      <c r="Q37" s="149">
        <v>23179</v>
      </c>
      <c r="R37" s="149">
        <v>15682</v>
      </c>
      <c r="S37" s="149">
        <v>17755</v>
      </c>
      <c r="T37" s="149">
        <v>52600</v>
      </c>
      <c r="U37" s="149">
        <v>9750</v>
      </c>
      <c r="V37" s="149">
        <v>13144</v>
      </c>
      <c r="W37" s="149">
        <v>31106</v>
      </c>
      <c r="X37" s="149">
        <v>19524</v>
      </c>
      <c r="Y37" s="149">
        <v>53814</v>
      </c>
      <c r="Z37" s="149">
        <v>208004</v>
      </c>
      <c r="AA37" s="149">
        <v>19030</v>
      </c>
      <c r="AB37" s="149">
        <v>57924</v>
      </c>
      <c r="AC37" s="149">
        <v>21231</v>
      </c>
      <c r="AD37" s="149">
        <v>58909</v>
      </c>
      <c r="AE37" s="149">
        <v>10961</v>
      </c>
      <c r="AF37" s="149">
        <v>0</v>
      </c>
      <c r="AG37" s="149">
        <v>31998</v>
      </c>
      <c r="AH37" s="149">
        <v>40510</v>
      </c>
      <c r="AI37" s="149">
        <v>200057</v>
      </c>
      <c r="AJ37" s="149">
        <v>4467</v>
      </c>
      <c r="AK37" s="149">
        <v>14218</v>
      </c>
      <c r="AL37" s="149">
        <v>40204</v>
      </c>
      <c r="AM37" s="149">
        <v>48985</v>
      </c>
      <c r="AN37" s="149">
        <v>5051</v>
      </c>
      <c r="AO37" s="149">
        <v>8120</v>
      </c>
      <c r="AP37" s="149">
        <v>5589</v>
      </c>
      <c r="AQ37" s="149">
        <v>11149</v>
      </c>
      <c r="AR37" s="149">
        <v>771</v>
      </c>
      <c r="AS37" s="149">
        <v>5253</v>
      </c>
      <c r="AT37" s="149">
        <v>6279</v>
      </c>
      <c r="AU37" s="149">
        <v>1415</v>
      </c>
      <c r="AV37" s="149">
        <v>1217</v>
      </c>
      <c r="AW37" s="149">
        <v>2278</v>
      </c>
      <c r="AX37" s="149">
        <v>1982</v>
      </c>
      <c r="AY37" s="149">
        <v>7352</v>
      </c>
      <c r="AZ37" s="149">
        <v>866</v>
      </c>
      <c r="BA37" s="664"/>
      <c r="BB37" s="664"/>
      <c r="BC37" s="664"/>
      <c r="BD37" s="150">
        <f t="shared" si="0"/>
        <v>2228434.7999999998</v>
      </c>
      <c r="BN37" s="151">
        <v>2228434.7999999998</v>
      </c>
    </row>
    <row r="38" spans="1:66" s="151" customFormat="1" ht="15" customHeight="1">
      <c r="A38" s="155">
        <v>21</v>
      </c>
      <c r="B38" s="156" t="s">
        <v>267</v>
      </c>
      <c r="C38" s="149">
        <v>5591037.3390950002</v>
      </c>
      <c r="D38" s="149">
        <v>0</v>
      </c>
      <c r="E38" s="149">
        <v>1530546</v>
      </c>
      <c r="F38" s="149">
        <v>8143602.2300899997</v>
      </c>
      <c r="G38" s="149">
        <v>3879697.17625</v>
      </c>
      <c r="H38" s="149">
        <v>0</v>
      </c>
      <c r="I38" s="149">
        <v>1031244.688</v>
      </c>
      <c r="J38" s="149">
        <v>51913</v>
      </c>
      <c r="K38" s="149">
        <v>94581.53800000003</v>
      </c>
      <c r="L38" s="149">
        <v>425357.57449999999</v>
      </c>
      <c r="M38" s="149">
        <v>411879.75399999996</v>
      </c>
      <c r="N38" s="149">
        <v>0</v>
      </c>
      <c r="O38" s="149">
        <v>152932.55109999998</v>
      </c>
      <c r="P38" s="149">
        <v>283219.21299999999</v>
      </c>
      <c r="Q38" s="149">
        <v>165986.59599</v>
      </c>
      <c r="R38" s="149">
        <v>122970</v>
      </c>
      <c r="S38" s="149">
        <v>219268.78396999999</v>
      </c>
      <c r="T38" s="149">
        <v>580178.91009000014</v>
      </c>
      <c r="U38" s="149">
        <v>90423.952370000014</v>
      </c>
      <c r="V38" s="149">
        <v>62153.285230000009</v>
      </c>
      <c r="W38" s="149">
        <v>133714.92000000001</v>
      </c>
      <c r="X38" s="149">
        <v>120769.65664</v>
      </c>
      <c r="Y38" s="149">
        <v>338593.06630999997</v>
      </c>
      <c r="Z38" s="149">
        <v>2399116.81709</v>
      </c>
      <c r="AA38" s="149">
        <v>139453.67155000003</v>
      </c>
      <c r="AB38" s="149">
        <v>565003.25599999994</v>
      </c>
      <c r="AC38" s="149">
        <v>217071.22886300003</v>
      </c>
      <c r="AD38" s="149">
        <v>425542.83367000002</v>
      </c>
      <c r="AE38" s="149">
        <v>116202.69839000001</v>
      </c>
      <c r="AF38" s="149">
        <v>0</v>
      </c>
      <c r="AG38" s="149">
        <v>185974.05673000001</v>
      </c>
      <c r="AH38" s="149">
        <v>243063.57</v>
      </c>
      <c r="AI38" s="149">
        <v>2145004.4</v>
      </c>
      <c r="AJ38" s="149">
        <v>20667.5664</v>
      </c>
      <c r="AK38" s="149">
        <v>116787.05</v>
      </c>
      <c r="AL38" s="149">
        <v>270476.23293</v>
      </c>
      <c r="AM38" s="149">
        <v>632287.16</v>
      </c>
      <c r="AN38" s="149">
        <v>22793.488999999998</v>
      </c>
      <c r="AO38" s="149">
        <v>26495.482499999998</v>
      </c>
      <c r="AP38" s="149">
        <v>39131.033000000003</v>
      </c>
      <c r="AQ38" s="149">
        <v>66555.280710000006</v>
      </c>
      <c r="AR38" s="149">
        <v>1399</v>
      </c>
      <c r="AS38" s="149">
        <v>10570.081170000001</v>
      </c>
      <c r="AT38" s="149">
        <v>22469.101559999999</v>
      </c>
      <c r="AU38" s="149">
        <v>3768.49</v>
      </c>
      <c r="AV38" s="149">
        <v>3087.1420000000003</v>
      </c>
      <c r="AW38" s="149">
        <v>3527.2619999999997</v>
      </c>
      <c r="AX38" s="149">
        <v>6303.92</v>
      </c>
      <c r="AY38" s="149">
        <v>9103.9237699999994</v>
      </c>
      <c r="AZ38" s="149">
        <v>2467.6120000000001</v>
      </c>
      <c r="BA38" s="664"/>
      <c r="BB38" s="664"/>
      <c r="BC38" s="664"/>
      <c r="BD38" s="150">
        <f t="shared" si="0"/>
        <v>31124392.593967997</v>
      </c>
      <c r="BN38" s="151">
        <v>31124392.593967997</v>
      </c>
    </row>
    <row r="39" spans="1:66" s="151" customFormat="1" ht="15" customHeight="1">
      <c r="A39" s="152">
        <v>21.1</v>
      </c>
      <c r="B39" s="153" t="s">
        <v>268</v>
      </c>
      <c r="C39" s="149">
        <v>1253662.15075</v>
      </c>
      <c r="D39" s="149">
        <v>0</v>
      </c>
      <c r="E39" s="149">
        <v>891035</v>
      </c>
      <c r="F39" s="149">
        <v>1158451.2647899999</v>
      </c>
      <c r="G39" s="149">
        <v>1299572.4824999999</v>
      </c>
      <c r="H39" s="149">
        <v>0</v>
      </c>
      <c r="I39" s="149">
        <v>211892.65</v>
      </c>
      <c r="J39" s="149">
        <v>25513</v>
      </c>
      <c r="K39" s="149">
        <v>26104.061900000008</v>
      </c>
      <c r="L39" s="149">
        <v>127838.266</v>
      </c>
      <c r="M39" s="149">
        <v>49707.544000000002</v>
      </c>
      <c r="N39" s="149">
        <v>0</v>
      </c>
      <c r="O39" s="149">
        <v>124888.88709999998</v>
      </c>
      <c r="P39" s="149">
        <v>94136.377999999997</v>
      </c>
      <c r="Q39" s="149">
        <v>70621.028429999991</v>
      </c>
      <c r="R39" s="149">
        <v>74524.19</v>
      </c>
      <c r="S39" s="149">
        <v>68645.839000000007</v>
      </c>
      <c r="T39" s="149">
        <v>201372.31435000003</v>
      </c>
      <c r="U39" s="149">
        <v>74866.043570000009</v>
      </c>
      <c r="V39" s="149">
        <v>24490.444580000003</v>
      </c>
      <c r="W39" s="149">
        <v>97892.65</v>
      </c>
      <c r="X39" s="149">
        <v>43978.687180000001</v>
      </c>
      <c r="Y39" s="149">
        <v>94193.39731</v>
      </c>
      <c r="Z39" s="149">
        <v>650854.79700000002</v>
      </c>
      <c r="AA39" s="149">
        <v>24077.521210000003</v>
      </c>
      <c r="AB39" s="149">
        <v>252884.90799999997</v>
      </c>
      <c r="AC39" s="149">
        <v>97593.37844</v>
      </c>
      <c r="AD39" s="149">
        <v>113834.13521000002</v>
      </c>
      <c r="AE39" s="149">
        <v>23459.157650000001</v>
      </c>
      <c r="AF39" s="149">
        <v>0</v>
      </c>
      <c r="AG39" s="149">
        <v>146241.55525</v>
      </c>
      <c r="AH39" s="149">
        <v>52395.76</v>
      </c>
      <c r="AI39" s="149">
        <v>1229109</v>
      </c>
      <c r="AJ39" s="149">
        <v>8158.2034000000003</v>
      </c>
      <c r="AK39" s="149">
        <v>54210.13</v>
      </c>
      <c r="AL39" s="149">
        <v>125021.03527000001</v>
      </c>
      <c r="AM39" s="149">
        <v>236735.59</v>
      </c>
      <c r="AN39" s="149">
        <v>4847.5679999999993</v>
      </c>
      <c r="AO39" s="149">
        <v>5990.1090000000004</v>
      </c>
      <c r="AP39" s="149">
        <v>5830.0529999999999</v>
      </c>
      <c r="AQ39" s="149">
        <v>16610.736000000001</v>
      </c>
      <c r="AR39" s="149">
        <v>511</v>
      </c>
      <c r="AS39" s="149">
        <v>4230.7356300000001</v>
      </c>
      <c r="AT39" s="149">
        <v>5829.5906100000002</v>
      </c>
      <c r="AU39" s="149">
        <v>2725.24</v>
      </c>
      <c r="AV39" s="149">
        <v>672.89700000000005</v>
      </c>
      <c r="AW39" s="149">
        <v>1968.616</v>
      </c>
      <c r="AX39" s="149">
        <v>5072.1499999999996</v>
      </c>
      <c r="AY39" s="149">
        <v>2628.5021999999999</v>
      </c>
      <c r="AZ39" s="149">
        <v>288.92099999999999</v>
      </c>
      <c r="BA39" s="664"/>
      <c r="BB39" s="664"/>
      <c r="BC39" s="664"/>
      <c r="BD39" s="150">
        <f t="shared" si="0"/>
        <v>9085167.5693299994</v>
      </c>
      <c r="BN39" s="151">
        <v>9085167.5693299994</v>
      </c>
    </row>
    <row r="40" spans="1:66" s="151" customFormat="1" ht="15" customHeight="1">
      <c r="A40" s="152">
        <v>21.2</v>
      </c>
      <c r="B40" s="153" t="s">
        <v>269</v>
      </c>
      <c r="C40" s="149">
        <v>1106133.5445150002</v>
      </c>
      <c r="D40" s="149">
        <v>0</v>
      </c>
      <c r="E40" s="149">
        <v>639511</v>
      </c>
      <c r="F40" s="149">
        <v>1825306.4662499998</v>
      </c>
      <c r="G40" s="149">
        <v>2431361.8704500003</v>
      </c>
      <c r="H40" s="149">
        <v>0</v>
      </c>
      <c r="I40" s="149">
        <v>819352.03799999994</v>
      </c>
      <c r="J40" s="149">
        <v>26400</v>
      </c>
      <c r="K40" s="149">
        <v>13150.825000000001</v>
      </c>
      <c r="L40" s="149">
        <v>297519.30849999998</v>
      </c>
      <c r="M40" s="149">
        <v>71908.263999999996</v>
      </c>
      <c r="N40" s="149">
        <v>0</v>
      </c>
      <c r="O40" s="149">
        <v>28043.664000000001</v>
      </c>
      <c r="P40" s="149">
        <v>74608.345000000001</v>
      </c>
      <c r="Q40" s="149">
        <v>46758.390180000017</v>
      </c>
      <c r="R40" s="149">
        <v>48445.81</v>
      </c>
      <c r="S40" s="149">
        <v>68090.652969999996</v>
      </c>
      <c r="T40" s="149">
        <v>184409.86443000002</v>
      </c>
      <c r="U40" s="149">
        <v>13153.198290000002</v>
      </c>
      <c r="V40" s="149">
        <v>17519.474690000003</v>
      </c>
      <c r="W40" s="149">
        <v>35822.269999999997</v>
      </c>
      <c r="X40" s="149">
        <v>48119.436050000004</v>
      </c>
      <c r="Y40" s="149">
        <v>220105.19500000001</v>
      </c>
      <c r="Z40" s="149">
        <v>901852.12608999992</v>
      </c>
      <c r="AA40" s="149">
        <v>77311.01215000001</v>
      </c>
      <c r="AB40" s="149">
        <v>209172.10800000001</v>
      </c>
      <c r="AC40" s="149">
        <v>42334.390682999998</v>
      </c>
      <c r="AD40" s="149">
        <v>173762.64929</v>
      </c>
      <c r="AE40" s="149">
        <v>61319.56925</v>
      </c>
      <c r="AF40" s="149">
        <v>0</v>
      </c>
      <c r="AG40" s="149">
        <v>37427.362370000003</v>
      </c>
      <c r="AH40" s="149">
        <v>111998.76</v>
      </c>
      <c r="AI40" s="149">
        <v>792384</v>
      </c>
      <c r="AJ40" s="149">
        <v>12509.362999999999</v>
      </c>
      <c r="AK40" s="149">
        <v>33423.199999999997</v>
      </c>
      <c r="AL40" s="149">
        <v>145455.19766000001</v>
      </c>
      <c r="AM40" s="149">
        <v>86075.04</v>
      </c>
      <c r="AN40" s="149">
        <v>17945.920999999998</v>
      </c>
      <c r="AO40" s="149">
        <v>7710.5519899999999</v>
      </c>
      <c r="AP40" s="149">
        <v>33300.980000000003</v>
      </c>
      <c r="AQ40" s="149">
        <v>49944.544710000002</v>
      </c>
      <c r="AR40" s="149">
        <v>727</v>
      </c>
      <c r="AS40" s="149">
        <v>6339.3455400000003</v>
      </c>
      <c r="AT40" s="149">
        <v>16639.51095</v>
      </c>
      <c r="AU40" s="149">
        <v>1043.25</v>
      </c>
      <c r="AV40" s="149">
        <v>1167.0350000000001</v>
      </c>
      <c r="AW40" s="149">
        <v>1558.646</v>
      </c>
      <c r="AX40" s="149">
        <v>1097.03</v>
      </c>
      <c r="AY40" s="149">
        <v>3918.5215699999999</v>
      </c>
      <c r="AZ40" s="149">
        <v>1898.37</v>
      </c>
      <c r="BA40" s="664"/>
      <c r="BB40" s="664"/>
      <c r="BC40" s="664"/>
      <c r="BD40" s="150">
        <f t="shared" si="0"/>
        <v>10844035.102577997</v>
      </c>
      <c r="BN40" s="151">
        <v>10844035.102577997</v>
      </c>
    </row>
    <row r="41" spans="1:66" s="151" customFormat="1" ht="15" customHeight="1">
      <c r="A41" s="152">
        <v>21.3</v>
      </c>
      <c r="B41" s="153" t="s">
        <v>270</v>
      </c>
      <c r="C41" s="149">
        <v>2196959.35837</v>
      </c>
      <c r="D41" s="149">
        <v>0</v>
      </c>
      <c r="E41" s="149">
        <v>0</v>
      </c>
      <c r="F41" s="149">
        <v>4542021.2960000001</v>
      </c>
      <c r="G41" s="149">
        <v>148762.82329999999</v>
      </c>
      <c r="H41" s="149">
        <v>0</v>
      </c>
      <c r="I41" s="149">
        <v>0</v>
      </c>
      <c r="J41" s="149">
        <v>0</v>
      </c>
      <c r="K41" s="149">
        <v>55326.65110000001</v>
      </c>
      <c r="L41" s="149">
        <v>0</v>
      </c>
      <c r="M41" s="149">
        <v>290263.946</v>
      </c>
      <c r="N41" s="149">
        <v>0</v>
      </c>
      <c r="O41" s="149">
        <v>0</v>
      </c>
      <c r="P41" s="149">
        <v>114474.49</v>
      </c>
      <c r="Q41" s="149">
        <v>48607.177380000001</v>
      </c>
      <c r="R41" s="149">
        <v>0</v>
      </c>
      <c r="S41" s="149">
        <v>82532.292000000001</v>
      </c>
      <c r="T41" s="149">
        <v>194396.73131</v>
      </c>
      <c r="U41" s="149">
        <v>2404.7105099999999</v>
      </c>
      <c r="V41" s="149">
        <v>20143.365960000003</v>
      </c>
      <c r="W41" s="149">
        <v>0</v>
      </c>
      <c r="X41" s="149">
        <v>28671.53341</v>
      </c>
      <c r="Y41" s="149">
        <v>24294.473999999998</v>
      </c>
      <c r="Z41" s="149">
        <v>846409.89399999985</v>
      </c>
      <c r="AA41" s="149">
        <v>38065.138190000005</v>
      </c>
      <c r="AB41" s="149">
        <v>102946.24000000001</v>
      </c>
      <c r="AC41" s="149">
        <v>77143.45974000002</v>
      </c>
      <c r="AD41" s="149">
        <v>137946.04917000001</v>
      </c>
      <c r="AE41" s="149">
        <v>31423.971489999996</v>
      </c>
      <c r="AF41" s="149">
        <v>0</v>
      </c>
      <c r="AG41" s="149">
        <v>2305.1391100000001</v>
      </c>
      <c r="AH41" s="149">
        <v>78669.05</v>
      </c>
      <c r="AI41" s="149">
        <v>123511.4</v>
      </c>
      <c r="AJ41" s="149">
        <v>0</v>
      </c>
      <c r="AK41" s="149">
        <v>29153.72</v>
      </c>
      <c r="AL41" s="149">
        <v>0</v>
      </c>
      <c r="AM41" s="149">
        <v>309476.53000000003</v>
      </c>
      <c r="AN41" s="149">
        <v>0</v>
      </c>
      <c r="AO41" s="149">
        <v>12794.821509999998</v>
      </c>
      <c r="AP41" s="149">
        <v>0</v>
      </c>
      <c r="AQ41" s="149">
        <v>0</v>
      </c>
      <c r="AR41" s="149">
        <v>161</v>
      </c>
      <c r="AS41" s="149">
        <v>0</v>
      </c>
      <c r="AT41" s="149">
        <v>0</v>
      </c>
      <c r="AU41" s="149">
        <v>0</v>
      </c>
      <c r="AV41" s="149">
        <v>1247.21</v>
      </c>
      <c r="AW41" s="149">
        <v>0</v>
      </c>
      <c r="AX41" s="149">
        <v>134.74</v>
      </c>
      <c r="AY41" s="149">
        <v>2556.9</v>
      </c>
      <c r="AZ41" s="149">
        <v>280.32100000000003</v>
      </c>
      <c r="BA41" s="664"/>
      <c r="BB41" s="664"/>
      <c r="BC41" s="664"/>
      <c r="BD41" s="150">
        <f t="shared" si="0"/>
        <v>9543084.4335500058</v>
      </c>
      <c r="BN41" s="151">
        <v>9543084.4335500058</v>
      </c>
    </row>
    <row r="42" spans="1:66" s="151" customFormat="1" ht="15" customHeight="1">
      <c r="A42" s="152">
        <v>21.4</v>
      </c>
      <c r="B42" s="153" t="s">
        <v>271</v>
      </c>
      <c r="C42" s="149">
        <v>1034282.28546</v>
      </c>
      <c r="D42" s="149">
        <v>0</v>
      </c>
      <c r="E42" s="149">
        <v>0</v>
      </c>
      <c r="F42" s="149">
        <v>617823.20305000013</v>
      </c>
      <c r="G42" s="149">
        <v>0</v>
      </c>
      <c r="H42" s="149">
        <v>0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49">
        <v>0</v>
      </c>
      <c r="V42" s="149">
        <v>0</v>
      </c>
      <c r="W42" s="149">
        <v>0</v>
      </c>
      <c r="X42" s="149">
        <v>0</v>
      </c>
      <c r="Y42" s="149">
        <v>0</v>
      </c>
      <c r="Z42" s="149">
        <v>0</v>
      </c>
      <c r="AA42" s="149">
        <v>0</v>
      </c>
      <c r="AB42" s="149">
        <v>0</v>
      </c>
      <c r="AC42" s="149">
        <v>0</v>
      </c>
      <c r="AD42" s="149">
        <v>0</v>
      </c>
      <c r="AE42" s="149">
        <v>0</v>
      </c>
      <c r="AF42" s="149">
        <v>0</v>
      </c>
      <c r="AG42" s="149">
        <v>0</v>
      </c>
      <c r="AH42" s="149">
        <v>0</v>
      </c>
      <c r="AI42" s="149">
        <v>0</v>
      </c>
      <c r="AJ42" s="149">
        <v>0</v>
      </c>
      <c r="AK42" s="149">
        <v>0</v>
      </c>
      <c r="AL42" s="149">
        <v>0</v>
      </c>
      <c r="AM42" s="149">
        <v>0</v>
      </c>
      <c r="AN42" s="149">
        <v>0</v>
      </c>
      <c r="AO42" s="149">
        <v>0</v>
      </c>
      <c r="AP42" s="149">
        <v>0</v>
      </c>
      <c r="AQ42" s="149">
        <v>0</v>
      </c>
      <c r="AR42" s="149">
        <v>0</v>
      </c>
      <c r="AS42" s="149">
        <v>0</v>
      </c>
      <c r="AT42" s="149">
        <v>0</v>
      </c>
      <c r="AU42" s="149">
        <v>0</v>
      </c>
      <c r="AV42" s="149">
        <v>0</v>
      </c>
      <c r="AW42" s="149">
        <v>0</v>
      </c>
      <c r="AX42" s="149">
        <v>0</v>
      </c>
      <c r="AY42" s="149">
        <v>0</v>
      </c>
      <c r="AZ42" s="149">
        <v>0</v>
      </c>
      <c r="BA42" s="664"/>
      <c r="BB42" s="664"/>
      <c r="BC42" s="664"/>
      <c r="BD42" s="150">
        <f t="shared" si="0"/>
        <v>1652105.4885100001</v>
      </c>
      <c r="BN42" s="151">
        <v>1652105.4885100001</v>
      </c>
    </row>
    <row r="43" spans="1:66" s="151" customFormat="1" ht="15" customHeight="1">
      <c r="A43" s="152">
        <v>22</v>
      </c>
      <c r="B43" s="153" t="s">
        <v>423</v>
      </c>
      <c r="C43" s="609">
        <v>0.45897950659285575</v>
      </c>
      <c r="D43" s="609">
        <v>0</v>
      </c>
      <c r="E43" s="609">
        <v>0.29770359843880018</v>
      </c>
      <c r="F43" s="609">
        <v>0.66835033395834342</v>
      </c>
      <c r="G43" s="609">
        <v>0.48357947893442982</v>
      </c>
      <c r="H43" s="609">
        <v>0</v>
      </c>
      <c r="I43" s="609">
        <v>0.34495110107391491</v>
      </c>
      <c r="J43" s="609">
        <v>0.28687238204705962</v>
      </c>
      <c r="K43" s="609">
        <v>0.22514535445753089</v>
      </c>
      <c r="L43" s="609">
        <v>0.40540541561895838</v>
      </c>
      <c r="M43" s="609">
        <v>0.37046285981869859</v>
      </c>
      <c r="N43" s="609">
        <v>0</v>
      </c>
      <c r="O43" s="609">
        <v>0.24988158452542311</v>
      </c>
      <c r="P43" s="609">
        <v>0.46859728711860338</v>
      </c>
      <c r="Q43" s="609">
        <v>0.22369518402554342</v>
      </c>
      <c r="R43" s="609">
        <v>0.23245715492517954</v>
      </c>
      <c r="S43" s="609">
        <v>0.37133323621973485</v>
      </c>
      <c r="T43" s="609">
        <v>0.28411009093176354</v>
      </c>
      <c r="U43" s="609">
        <v>0.30875257736696837</v>
      </c>
      <c r="V43" s="609">
        <v>0.14528099248807622</v>
      </c>
      <c r="W43" s="609">
        <v>0.21358331943546116</v>
      </c>
      <c r="X43" s="609">
        <v>0.15458632584759904</v>
      </c>
      <c r="Y43" s="609">
        <v>0.21104417834688421</v>
      </c>
      <c r="Z43" s="609">
        <v>0.39656495222827531</v>
      </c>
      <c r="AA43" s="609">
        <v>0.32172423883872209</v>
      </c>
      <c r="AB43" s="609">
        <v>0.46525370206104433</v>
      </c>
      <c r="AC43" s="609">
        <v>0.35411867739853464</v>
      </c>
      <c r="AD43" s="609">
        <v>0.19203888363238467</v>
      </c>
      <c r="AE43" s="609">
        <v>0.3149461973386698</v>
      </c>
      <c r="AF43" s="609">
        <v>0</v>
      </c>
      <c r="AG43" s="609">
        <v>0.36179248903155264</v>
      </c>
      <c r="AH43" s="609">
        <v>0.16426670005387078</v>
      </c>
      <c r="AI43" s="609">
        <v>0.2830037266276475</v>
      </c>
      <c r="AJ43" s="609">
        <v>0.1335560563646557</v>
      </c>
      <c r="AK43" s="609">
        <v>0.23686520463660699</v>
      </c>
      <c r="AL43" s="609">
        <v>0.22672249644237999</v>
      </c>
      <c r="AM43" s="609">
        <v>0.30516137742034855</v>
      </c>
      <c r="AN43" s="609">
        <v>8.706871319018776E-2</v>
      </c>
      <c r="AO43" s="609">
        <v>0.10534865772727517</v>
      </c>
      <c r="AP43" s="609">
        <v>0.22113921996010377</v>
      </c>
      <c r="AQ43" s="609">
        <v>0.2113678753701376</v>
      </c>
      <c r="AR43" s="609">
        <v>7.308918029361057E-2</v>
      </c>
      <c r="AS43" s="609">
        <v>6.0001555998128134E-2</v>
      </c>
      <c r="AT43" s="609">
        <v>0.13483283902950247</v>
      </c>
      <c r="AU43" s="609">
        <v>0.10273322630620933</v>
      </c>
      <c r="AV43" s="609">
        <v>0.12279978914571396</v>
      </c>
      <c r="AW43" s="609">
        <v>3.172219058632661E-2</v>
      </c>
      <c r="AX43" s="609">
        <v>8.5871541137199373E-2</v>
      </c>
      <c r="AY43" s="609">
        <v>0.12941818604337255</v>
      </c>
      <c r="AZ43" s="609">
        <v>0.15499559373965566</v>
      </c>
      <c r="BA43" s="665"/>
      <c r="BB43" s="665"/>
      <c r="BC43" s="665"/>
      <c r="BD43" s="150">
        <f t="shared" si="0"/>
        <v>11.681175232773946</v>
      </c>
      <c r="BN43" s="151">
        <v>11.681175232773946</v>
      </c>
    </row>
    <row r="44" spans="1:66" s="151" customFormat="1" ht="15.75" customHeight="1" thickBot="1">
      <c r="A44" s="159">
        <v>23</v>
      </c>
      <c r="B44" s="191" t="s">
        <v>424</v>
      </c>
      <c r="C44" s="609">
        <v>0.11591061213931406</v>
      </c>
      <c r="D44" s="609">
        <v>0</v>
      </c>
      <c r="E44" s="609">
        <v>0.18655583335635012</v>
      </c>
      <c r="F44" s="609">
        <v>0.19193160447676116</v>
      </c>
      <c r="G44" s="609">
        <v>0.16119247945421902</v>
      </c>
      <c r="H44" s="609">
        <v>0</v>
      </c>
      <c r="I44" s="609">
        <v>0.17751582671149324</v>
      </c>
      <c r="J44" s="609">
        <v>0.10733745206175882</v>
      </c>
      <c r="K44" s="609">
        <v>0.19506196804918963</v>
      </c>
      <c r="L44" s="609">
        <v>0.12945414338992256</v>
      </c>
      <c r="M44" s="609">
        <v>0.18484668905088286</v>
      </c>
      <c r="N44" s="609">
        <v>0</v>
      </c>
      <c r="O44" s="609">
        <v>0.17973573237002946</v>
      </c>
      <c r="P44" s="609">
        <v>2.9680320212499479E-2</v>
      </c>
      <c r="Q44" s="609">
        <v>0.12731984594598408</v>
      </c>
      <c r="R44" s="609">
        <v>0.14283561169511472</v>
      </c>
      <c r="S44" s="609">
        <v>0.2478724555335679</v>
      </c>
      <c r="T44" s="609">
        <v>8.4899375261597854E-2</v>
      </c>
      <c r="U44" s="609">
        <v>8.2682935178969817E-3</v>
      </c>
      <c r="V44" s="609">
        <v>2.5257594596652614E-3</v>
      </c>
      <c r="W44" s="609">
        <v>5.2718956496910094E-2</v>
      </c>
      <c r="X44" s="609">
        <v>0.17580395103818164</v>
      </c>
      <c r="Y44" s="609">
        <v>9.9052239132150124E-2</v>
      </c>
      <c r="Z44" s="609">
        <v>6.4361234435180617E-2</v>
      </c>
      <c r="AA44" s="609">
        <v>0.12442583344124387</v>
      </c>
      <c r="AB44" s="609">
        <v>2.0156369715289304E-2</v>
      </c>
      <c r="AC44" s="609">
        <v>1.849949789255045E-2</v>
      </c>
      <c r="AD44" s="609">
        <v>8.6295150608519722E-2</v>
      </c>
      <c r="AE44" s="609">
        <v>0.25824956764597146</v>
      </c>
      <c r="AF44" s="609">
        <v>0</v>
      </c>
      <c r="AG44" s="609">
        <v>0</v>
      </c>
      <c r="AH44" s="609">
        <v>0</v>
      </c>
      <c r="AI44" s="609">
        <v>0.10725116677249531</v>
      </c>
      <c r="AJ44" s="609">
        <v>0.19927945163943145</v>
      </c>
      <c r="AK44" s="609">
        <v>0.14247912480122057</v>
      </c>
      <c r="AL44" s="609">
        <v>8.9885860020628913E-2</v>
      </c>
      <c r="AM44" s="609">
        <v>1.1989456288970399E-2</v>
      </c>
      <c r="AN44" s="609">
        <v>0</v>
      </c>
      <c r="AO44" s="609">
        <v>7.6316247467955622E-2</v>
      </c>
      <c r="AP44" s="609">
        <v>8.8300769158754927E-3</v>
      </c>
      <c r="AQ44" s="609">
        <v>2.3966726203208982E-2</v>
      </c>
      <c r="AR44" s="609">
        <v>0.14926074917715898</v>
      </c>
      <c r="AS44" s="609">
        <v>8.9340512522089494E-2</v>
      </c>
      <c r="AT44" s="609">
        <v>0</v>
      </c>
      <c r="AU44" s="609">
        <v>5.1387195292333168E-2</v>
      </c>
      <c r="AV44" s="609">
        <v>2.4159617903775535E-2</v>
      </c>
      <c r="AW44" s="609">
        <v>0</v>
      </c>
      <c r="AX44" s="609">
        <v>6.8109637445588908E-3</v>
      </c>
      <c r="AY44" s="609">
        <v>0</v>
      </c>
      <c r="AZ44" s="609">
        <v>0</v>
      </c>
      <c r="BA44" s="665"/>
      <c r="BB44" s="665"/>
      <c r="BC44" s="665"/>
      <c r="BD44" s="150">
        <f t="shared" si="0"/>
        <v>4.1534639518419461</v>
      </c>
      <c r="BN44" s="151">
        <v>4.1534639518419461</v>
      </c>
    </row>
    <row r="45" spans="1:66" ht="15.75" thickTop="1">
      <c r="P45" s="161"/>
    </row>
    <row r="46" spans="1:66" ht="16.5" customHeight="1">
      <c r="P46" s="161"/>
    </row>
    <row r="47" spans="1:66">
      <c r="P47" s="161"/>
    </row>
    <row r="48" spans="1:66">
      <c r="C48" s="162"/>
      <c r="D48" s="162"/>
      <c r="E48" s="162"/>
      <c r="F48" s="162"/>
      <c r="G48" s="162"/>
      <c r="H48" s="162"/>
      <c r="I48" s="163"/>
      <c r="J48" s="162"/>
      <c r="K48" s="162"/>
      <c r="L48" s="163"/>
      <c r="M48" s="162"/>
      <c r="N48" s="162"/>
      <c r="O48" s="162"/>
      <c r="P48" s="164"/>
      <c r="Q48" s="162"/>
      <c r="R48" s="162"/>
      <c r="S48" s="162"/>
      <c r="T48" s="162"/>
      <c r="U48" s="162"/>
      <c r="V48" s="162"/>
      <c r="W48" s="162"/>
      <c r="X48" s="162"/>
      <c r="Y48" s="162"/>
      <c r="Z48" s="163"/>
      <c r="AA48" s="162"/>
      <c r="AB48" s="162"/>
      <c r="AC48" s="162"/>
      <c r="AD48" s="162"/>
      <c r="AE48" s="162"/>
      <c r="AF48" s="162"/>
      <c r="AG48" s="162"/>
      <c r="AH48" s="162"/>
    </row>
    <row r="49" spans="3:34">
      <c r="C49" s="162"/>
      <c r="D49" s="162"/>
      <c r="E49" s="162"/>
      <c r="F49" s="162"/>
      <c r="G49" s="162"/>
      <c r="H49" s="162"/>
      <c r="I49" s="163"/>
      <c r="J49" s="162"/>
      <c r="K49" s="162"/>
      <c r="L49" s="163"/>
      <c r="M49" s="162"/>
      <c r="N49" s="162"/>
      <c r="O49" s="162"/>
      <c r="P49" s="164"/>
      <c r="Q49" s="162"/>
      <c r="R49" s="162"/>
      <c r="S49" s="162"/>
      <c r="T49" s="162"/>
      <c r="U49" s="162"/>
      <c r="V49" s="162"/>
      <c r="W49" s="162"/>
      <c r="X49" s="162"/>
      <c r="Y49" s="162"/>
      <c r="Z49" s="163"/>
      <c r="AA49" s="162"/>
      <c r="AB49" s="162"/>
      <c r="AC49" s="162"/>
      <c r="AD49" s="162"/>
      <c r="AE49" s="162"/>
      <c r="AF49" s="162"/>
      <c r="AG49" s="162"/>
      <c r="AH49" s="162"/>
    </row>
    <row r="50" spans="3:34">
      <c r="C50" s="162"/>
      <c r="D50" s="162"/>
      <c r="E50" s="162"/>
      <c r="F50" s="162"/>
      <c r="G50" s="162"/>
      <c r="H50" s="162"/>
      <c r="I50" s="163"/>
      <c r="J50" s="162"/>
      <c r="K50" s="162"/>
      <c r="L50" s="163"/>
      <c r="M50" s="162"/>
      <c r="N50" s="162"/>
      <c r="O50" s="162"/>
      <c r="P50" s="164"/>
      <c r="Q50" s="162"/>
      <c r="R50" s="162"/>
      <c r="S50" s="162"/>
      <c r="T50" s="162"/>
      <c r="U50" s="162"/>
      <c r="V50" s="162"/>
      <c r="W50" s="162"/>
      <c r="X50" s="162"/>
      <c r="Y50" s="162"/>
      <c r="Z50" s="163"/>
      <c r="AA50" s="162"/>
      <c r="AB50" s="162"/>
      <c r="AC50" s="162"/>
      <c r="AD50" s="162"/>
      <c r="AE50" s="162"/>
      <c r="AF50" s="162"/>
      <c r="AG50" s="162"/>
      <c r="AH50" s="162"/>
    </row>
    <row r="51" spans="3:34">
      <c r="P51" s="161"/>
    </row>
    <row r="52" spans="3:34">
      <c r="P52" s="161"/>
    </row>
    <row r="53" spans="3:34">
      <c r="P53" s="161"/>
    </row>
    <row r="54" spans="3:34">
      <c r="P54" s="161"/>
    </row>
    <row r="55" spans="3:34">
      <c r="P55" s="161"/>
    </row>
    <row r="56" spans="3:34">
      <c r="P56" s="165"/>
    </row>
    <row r="57" spans="3:34">
      <c r="P57" s="165"/>
    </row>
    <row r="58" spans="3:34">
      <c r="P58" s="165"/>
    </row>
    <row r="59" spans="3:34">
      <c r="P59" s="165"/>
    </row>
    <row r="60" spans="3:34">
      <c r="P60" s="165"/>
    </row>
    <row r="61" spans="3:34">
      <c r="P61" s="165"/>
    </row>
    <row r="62" spans="3:34">
      <c r="P62" s="165"/>
    </row>
    <row r="63" spans="3:34">
      <c r="P63" s="165"/>
    </row>
    <row r="64" spans="3:34">
      <c r="P64" s="165"/>
    </row>
    <row r="65" spans="14:16">
      <c r="P65" s="165"/>
    </row>
    <row r="66" spans="14:16">
      <c r="P66" s="165"/>
    </row>
    <row r="67" spans="14:16">
      <c r="P67" s="165"/>
    </row>
    <row r="68" spans="14:16">
      <c r="P68" s="165"/>
    </row>
    <row r="69" spans="14:16">
      <c r="P69" s="165"/>
    </row>
    <row r="70" spans="14:16">
      <c r="P70" s="165"/>
    </row>
    <row r="71" spans="14:16">
      <c r="N71" s="166"/>
      <c r="P71" s="165"/>
    </row>
    <row r="72" spans="14:16">
      <c r="P72" s="165"/>
    </row>
    <row r="73" spans="14:16">
      <c r="P73" s="165"/>
    </row>
    <row r="74" spans="14:16">
      <c r="P74" s="165"/>
    </row>
    <row r="75" spans="14:16">
      <c r="P75" s="165"/>
    </row>
    <row r="76" spans="14:16">
      <c r="P76" s="165"/>
    </row>
    <row r="77" spans="14:16">
      <c r="P77" s="165"/>
    </row>
    <row r="78" spans="14:16">
      <c r="P78" s="165"/>
    </row>
    <row r="79" spans="14:16">
      <c r="P79" s="165"/>
    </row>
    <row r="80" spans="14:16">
      <c r="P80" s="165"/>
    </row>
    <row r="81" spans="16:16">
      <c r="P81" s="165"/>
    </row>
    <row r="82" spans="16:16">
      <c r="P82" s="165"/>
    </row>
    <row r="83" spans="16:16">
      <c r="P83" s="165"/>
    </row>
    <row r="84" spans="16:16">
      <c r="P84" s="165"/>
    </row>
    <row r="85" spans="16:16">
      <c r="P85" s="165"/>
    </row>
    <row r="86" spans="16:16">
      <c r="P86" s="165"/>
    </row>
    <row r="87" spans="16:16">
      <c r="P87" s="165"/>
    </row>
    <row r="88" spans="16:16">
      <c r="P88" s="165"/>
    </row>
    <row r="89" spans="16:16">
      <c r="P89" s="165"/>
    </row>
    <row r="90" spans="16:16">
      <c r="P90" s="165"/>
    </row>
    <row r="91" spans="16:16">
      <c r="P91" s="165"/>
    </row>
    <row r="92" spans="16:16">
      <c r="P92" s="165"/>
    </row>
    <row r="93" spans="16:16">
      <c r="P93" s="165"/>
    </row>
    <row r="94" spans="16:16">
      <c r="P94" s="165"/>
    </row>
    <row r="95" spans="16:16">
      <c r="P95" s="165"/>
    </row>
    <row r="96" spans="16:16">
      <c r="P96" s="165"/>
    </row>
    <row r="97" spans="16:16">
      <c r="P97" s="165"/>
    </row>
    <row r="98" spans="16:16">
      <c r="P98" s="165"/>
    </row>
    <row r="99" spans="16:16">
      <c r="P99" s="165"/>
    </row>
    <row r="100" spans="16:16">
      <c r="P100" s="165"/>
    </row>
    <row r="101" spans="16:16">
      <c r="P101" s="161"/>
    </row>
    <row r="102" spans="16:16">
      <c r="P102" s="161"/>
    </row>
    <row r="103" spans="16:16">
      <c r="P103" s="161"/>
    </row>
    <row r="104" spans="16:16">
      <c r="P104" s="161"/>
    </row>
    <row r="105" spans="16:16">
      <c r="P105" s="161"/>
    </row>
    <row r="106" spans="16:16">
      <c r="P106" s="161"/>
    </row>
    <row r="107" spans="16:16">
      <c r="P107" s="161"/>
    </row>
    <row r="108" spans="16:16">
      <c r="P108" s="161"/>
    </row>
    <row r="109" spans="16:16">
      <c r="P109" s="161"/>
    </row>
    <row r="110" spans="16:16">
      <c r="P110" s="161"/>
    </row>
    <row r="111" spans="16:16">
      <c r="P111" s="161"/>
    </row>
    <row r="112" spans="16:16">
      <c r="P112" s="161"/>
    </row>
    <row r="113" spans="16:16">
      <c r="P113" s="161"/>
    </row>
    <row r="114" spans="16:16">
      <c r="P114" s="161"/>
    </row>
    <row r="115" spans="16:16">
      <c r="P115" s="161"/>
    </row>
    <row r="116" spans="16:16">
      <c r="P116" s="161"/>
    </row>
    <row r="117" spans="16:16">
      <c r="P117" s="161"/>
    </row>
    <row r="118" spans="16:16">
      <c r="P118" s="161"/>
    </row>
    <row r="119" spans="16:16">
      <c r="P119" s="161"/>
    </row>
    <row r="120" spans="16:16">
      <c r="P120" s="161"/>
    </row>
    <row r="121" spans="16:16">
      <c r="P121" s="161"/>
    </row>
    <row r="122" spans="16:16">
      <c r="P122" s="161"/>
    </row>
    <row r="123" spans="16:16">
      <c r="P123" s="161"/>
    </row>
    <row r="124" spans="16:16">
      <c r="P124" s="161"/>
    </row>
    <row r="125" spans="16:16">
      <c r="P125" s="161"/>
    </row>
    <row r="126" spans="16:16">
      <c r="P126" s="161"/>
    </row>
    <row r="127" spans="16:16">
      <c r="P127" s="161"/>
    </row>
    <row r="128" spans="16:16">
      <c r="P128" s="161"/>
    </row>
    <row r="129" spans="16:16">
      <c r="P129" s="161"/>
    </row>
    <row r="130" spans="16:16">
      <c r="P130" s="161"/>
    </row>
    <row r="131" spans="16:16">
      <c r="P131" s="161"/>
    </row>
    <row r="132" spans="16:16">
      <c r="P132" s="161"/>
    </row>
    <row r="133" spans="16:16">
      <c r="P133" s="161"/>
    </row>
    <row r="134" spans="16:16">
      <c r="P134" s="161"/>
    </row>
    <row r="135" spans="16:16">
      <c r="P135" s="161"/>
    </row>
    <row r="136" spans="16:16">
      <c r="P136" s="161"/>
    </row>
    <row r="137" spans="16:16">
      <c r="P137" s="161"/>
    </row>
    <row r="138" spans="16:16">
      <c r="P138" s="161"/>
    </row>
    <row r="139" spans="16:16">
      <c r="P139" s="161"/>
    </row>
    <row r="140" spans="16:16">
      <c r="P140" s="161"/>
    </row>
    <row r="141" spans="16:16">
      <c r="P141" s="161"/>
    </row>
    <row r="142" spans="16:16">
      <c r="P142" s="161"/>
    </row>
    <row r="143" spans="16:16">
      <c r="P143" s="161"/>
    </row>
    <row r="144" spans="16:16">
      <c r="P144" s="161"/>
    </row>
    <row r="145" spans="16:16">
      <c r="P145" s="161"/>
    </row>
    <row r="146" spans="16:16">
      <c r="P146" s="161"/>
    </row>
    <row r="147" spans="16:16">
      <c r="P147" s="161"/>
    </row>
    <row r="148" spans="16:16">
      <c r="P148" s="161"/>
    </row>
    <row r="149" spans="16:16">
      <c r="P149" s="161"/>
    </row>
    <row r="150" spans="16:16">
      <c r="P150" s="161"/>
    </row>
    <row r="151" spans="16:16">
      <c r="P151" s="161"/>
    </row>
    <row r="152" spans="16:16">
      <c r="P152" s="161"/>
    </row>
    <row r="153" spans="16:16">
      <c r="P153" s="161"/>
    </row>
    <row r="154" spans="16:16">
      <c r="P154" s="161"/>
    </row>
    <row r="155" spans="16:16">
      <c r="P155" s="161"/>
    </row>
    <row r="156" spans="16:16">
      <c r="P156" s="161"/>
    </row>
    <row r="157" spans="16:16">
      <c r="P157" s="161"/>
    </row>
    <row r="158" spans="16:16">
      <c r="P158" s="161"/>
    </row>
    <row r="159" spans="16:16">
      <c r="P159" s="161"/>
    </row>
    <row r="160" spans="16:16">
      <c r="P160" s="161"/>
    </row>
    <row r="161" spans="16:16">
      <c r="P161" s="161"/>
    </row>
    <row r="162" spans="16:16">
      <c r="P162" s="161"/>
    </row>
    <row r="163" spans="16:16">
      <c r="P163" s="161"/>
    </row>
    <row r="164" spans="16:16">
      <c r="P164" s="161"/>
    </row>
    <row r="165" spans="16:16">
      <c r="P165" s="161"/>
    </row>
    <row r="166" spans="16:16">
      <c r="P166" s="161"/>
    </row>
    <row r="167" spans="16:16">
      <c r="P167" s="161"/>
    </row>
    <row r="168" spans="16:16">
      <c r="P168" s="161"/>
    </row>
    <row r="169" spans="16:16">
      <c r="P169" s="161"/>
    </row>
    <row r="170" spans="16:16">
      <c r="P170" s="161"/>
    </row>
    <row r="171" spans="16:16">
      <c r="P171" s="161"/>
    </row>
    <row r="172" spans="16:16">
      <c r="P172" s="161"/>
    </row>
    <row r="173" spans="16:16">
      <c r="P173" s="161"/>
    </row>
    <row r="174" spans="16:16">
      <c r="P174" s="161"/>
    </row>
    <row r="175" spans="16:16">
      <c r="P175" s="161"/>
    </row>
    <row r="176" spans="16:16">
      <c r="P176" s="161"/>
    </row>
    <row r="177" spans="16:16">
      <c r="P177" s="161"/>
    </row>
    <row r="178" spans="16:16">
      <c r="P178" s="161"/>
    </row>
    <row r="179" spans="16:16">
      <c r="P179" s="161"/>
    </row>
    <row r="180" spans="16:16">
      <c r="P180" s="165"/>
    </row>
    <row r="181" spans="16:16">
      <c r="P181" s="165"/>
    </row>
    <row r="182" spans="16:16">
      <c r="P182" s="165"/>
    </row>
    <row r="183" spans="16:16">
      <c r="P183" s="165"/>
    </row>
    <row r="184" spans="16:16">
      <c r="P184" s="165"/>
    </row>
    <row r="185" spans="16:16">
      <c r="P185" s="165"/>
    </row>
    <row r="186" spans="16:16">
      <c r="P186" s="165"/>
    </row>
    <row r="187" spans="16:16">
      <c r="P187" s="165"/>
    </row>
    <row r="188" spans="16:16">
      <c r="P188" s="165"/>
    </row>
    <row r="189" spans="16:16">
      <c r="P189" s="165"/>
    </row>
    <row r="190" spans="16:16">
      <c r="P190" s="165"/>
    </row>
    <row r="191" spans="16:16">
      <c r="P191" s="165"/>
    </row>
    <row r="192" spans="16:16">
      <c r="P192" s="165"/>
    </row>
    <row r="193" spans="14:16">
      <c r="P193" s="165"/>
    </row>
    <row r="194" spans="14:16">
      <c r="P194" s="165"/>
    </row>
    <row r="195" spans="14:16">
      <c r="P195" s="165"/>
    </row>
    <row r="196" spans="14:16">
      <c r="P196" s="165"/>
    </row>
    <row r="197" spans="14:16">
      <c r="P197" s="165"/>
    </row>
    <row r="198" spans="14:16">
      <c r="P198" s="165"/>
    </row>
    <row r="199" spans="14:16">
      <c r="P199" s="165"/>
    </row>
    <row r="200" spans="14:16">
      <c r="P200" s="165"/>
    </row>
    <row r="201" spans="14:16">
      <c r="P201" s="165"/>
    </row>
    <row r="202" spans="14:16">
      <c r="P202" s="165"/>
    </row>
    <row r="203" spans="14:16">
      <c r="P203" s="165"/>
    </row>
    <row r="204" spans="14:16">
      <c r="P204" s="165"/>
    </row>
    <row r="205" spans="14:16">
      <c r="P205" s="165"/>
    </row>
    <row r="206" spans="14:16">
      <c r="P206" s="165"/>
    </row>
    <row r="207" spans="14:16">
      <c r="N207" s="166"/>
      <c r="P207" s="165"/>
    </row>
    <row r="208" spans="14:16">
      <c r="P208" s="165"/>
    </row>
    <row r="209" spans="16:16">
      <c r="P209" s="165"/>
    </row>
    <row r="210" spans="16:16">
      <c r="P210" s="165"/>
    </row>
    <row r="211" spans="16:16">
      <c r="P211" s="165"/>
    </row>
    <row r="212" spans="16:16">
      <c r="P212" s="165"/>
    </row>
    <row r="213" spans="16:16">
      <c r="P213" s="165"/>
    </row>
    <row r="214" spans="16:16">
      <c r="P214" s="165"/>
    </row>
    <row r="215" spans="16:16">
      <c r="P215" s="165"/>
    </row>
    <row r="216" spans="16:16">
      <c r="P216" s="165"/>
    </row>
    <row r="217" spans="16:16">
      <c r="P217" s="165"/>
    </row>
    <row r="218" spans="16:16">
      <c r="P218" s="165"/>
    </row>
    <row r="219" spans="16:16">
      <c r="P219" s="165"/>
    </row>
    <row r="220" spans="16:16">
      <c r="P220" s="165"/>
    </row>
    <row r="221" spans="16:16">
      <c r="P221" s="165"/>
    </row>
    <row r="222" spans="16:16">
      <c r="P222" s="165"/>
    </row>
    <row r="223" spans="16:16">
      <c r="P223" s="165"/>
    </row>
    <row r="224" spans="16:16">
      <c r="P224" s="165"/>
    </row>
    <row r="225" spans="16:16">
      <c r="P225" s="165"/>
    </row>
    <row r="226" spans="16:16">
      <c r="P226" s="165"/>
    </row>
    <row r="227" spans="16:16">
      <c r="P227" s="165"/>
    </row>
    <row r="228" spans="16:16">
      <c r="P228" s="165"/>
    </row>
    <row r="229" spans="16:16">
      <c r="P229" s="165"/>
    </row>
    <row r="230" spans="16:16">
      <c r="P230" s="165"/>
    </row>
    <row r="231" spans="16:16">
      <c r="P231" s="165"/>
    </row>
    <row r="232" spans="16:16">
      <c r="P232" s="165"/>
    </row>
    <row r="233" spans="16:16">
      <c r="P233" s="165"/>
    </row>
    <row r="234" spans="16:16">
      <c r="P234" s="165"/>
    </row>
    <row r="235" spans="16:16">
      <c r="P235" s="165"/>
    </row>
    <row r="236" spans="16:16">
      <c r="P236" s="165"/>
    </row>
  </sheetData>
  <mergeCells count="54">
    <mergeCell ref="AZ7:AZ8"/>
    <mergeCell ref="AT7:AT8"/>
    <mergeCell ref="AU7:AU8"/>
    <mergeCell ref="AB7:AB8"/>
    <mergeCell ref="AC7:AC8"/>
    <mergeCell ref="AD7:AD8"/>
    <mergeCell ref="AF7:AF8"/>
    <mergeCell ref="AR7:AR8"/>
    <mergeCell ref="AS7:AS8"/>
    <mergeCell ref="AL7:AL8"/>
    <mergeCell ref="Y7:Y8"/>
    <mergeCell ref="BD7:BD8"/>
    <mergeCell ref="BE7:BE8"/>
    <mergeCell ref="AN7:AN8"/>
    <mergeCell ref="AO7:AO8"/>
    <mergeCell ref="AP7:AP8"/>
    <mergeCell ref="AQ7:AQ8"/>
    <mergeCell ref="AW7:AW8"/>
    <mergeCell ref="AX7:AX8"/>
    <mergeCell ref="AY7:AY8"/>
    <mergeCell ref="Z7:Z8"/>
    <mergeCell ref="AA7:AA8"/>
    <mergeCell ref="N7:N8"/>
    <mergeCell ref="O7:O8"/>
    <mergeCell ref="P7:P8"/>
    <mergeCell ref="Q7:Q8"/>
    <mergeCell ref="S7:S8"/>
    <mergeCell ref="U7:U8"/>
    <mergeCell ref="T7:T8"/>
    <mergeCell ref="X7:X8"/>
    <mergeCell ref="I7:I8"/>
    <mergeCell ref="R7:R8"/>
    <mergeCell ref="L7:L8"/>
    <mergeCell ref="V7:V8"/>
    <mergeCell ref="W7:W8"/>
    <mergeCell ref="M7:M8"/>
    <mergeCell ref="AV7:AV8"/>
    <mergeCell ref="AM7:AM8"/>
    <mergeCell ref="AJ7:AJ8"/>
    <mergeCell ref="AK7:AK8"/>
    <mergeCell ref="AI7:AI8"/>
    <mergeCell ref="AE7:AE8"/>
    <mergeCell ref="AG7:AG8"/>
    <mergeCell ref="AH7:AH8"/>
    <mergeCell ref="A6:A8"/>
    <mergeCell ref="B7:B8"/>
    <mergeCell ref="K7:K8"/>
    <mergeCell ref="G7:G8"/>
    <mergeCell ref="H7:H8"/>
    <mergeCell ref="J7:J8"/>
    <mergeCell ref="D7:D8"/>
    <mergeCell ref="E7:E8"/>
    <mergeCell ref="F7:F8"/>
    <mergeCell ref="C7:C8"/>
  </mergeCells>
  <phoneticPr fontId="1" type="noConversion"/>
  <pageMargins left="0.45" right="0" top="0.75" bottom="0.25" header="0.3" footer="0.3"/>
  <pageSetup scale="64" orientation="landscape" r:id="rId1"/>
  <headerFooter alignWithMargins="0"/>
</worksheet>
</file>

<file path=xl/worksheets/sheet1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V236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Q9" sqref="AQ9"/>
    </sheetView>
  </sheetViews>
  <sheetFormatPr defaultRowHeight="15"/>
  <cols>
    <col min="1" max="1" width="9.140625" style="160"/>
    <col min="2" max="2" width="27.5703125" style="160" customWidth="1"/>
    <col min="3" max="3" width="11.42578125" style="160" bestFit="1" customWidth="1"/>
    <col min="4" max="4" width="11.28515625" style="160" customWidth="1"/>
    <col min="5" max="5" width="12.42578125" style="160" customWidth="1"/>
    <col min="6" max="6" width="11.140625" style="160" customWidth="1"/>
    <col min="7" max="7" width="11.28515625" style="160" customWidth="1"/>
    <col min="8" max="8" width="12.140625" style="160" customWidth="1"/>
    <col min="9" max="9" width="11.5703125" style="151" customWidth="1"/>
    <col min="10" max="10" width="11.42578125" style="160" bestFit="1" customWidth="1"/>
    <col min="11" max="11" width="9.140625" style="160"/>
    <col min="12" max="12" width="9.140625" style="151"/>
    <col min="13" max="13" width="11.140625" style="160" customWidth="1"/>
    <col min="14" max="14" width="10.85546875" style="160" customWidth="1"/>
    <col min="15" max="15" width="11.28515625" style="160" customWidth="1"/>
    <col min="16" max="16" width="12.28515625" style="151" customWidth="1"/>
    <col min="17" max="17" width="10.5703125" style="160" customWidth="1"/>
    <col min="18" max="19" width="9.140625" style="160"/>
    <col min="20" max="20" width="10.42578125" style="160" customWidth="1"/>
    <col min="21" max="22" width="10.5703125" style="160" customWidth="1"/>
    <col min="23" max="25" width="9.140625" style="160"/>
    <col min="26" max="26" width="9.42578125" style="151" bestFit="1" customWidth="1"/>
    <col min="27" max="27" width="11.42578125" style="160" bestFit="1" customWidth="1"/>
    <col min="28" max="28" width="9.140625" style="160"/>
    <col min="29" max="29" width="11.140625" style="160" customWidth="1"/>
    <col min="30" max="30" width="9.140625" style="160"/>
    <col min="31" max="31" width="10.28515625" style="160" customWidth="1"/>
    <col min="32" max="32" width="9.140625" style="160"/>
    <col min="33" max="38" width="10.7109375" style="160" customWidth="1"/>
    <col min="39" max="39" width="14.28515625" style="160" customWidth="1"/>
    <col min="40" max="40" width="13.28515625" style="160" customWidth="1"/>
    <col min="41" max="41" width="13.5703125" style="160" customWidth="1"/>
    <col min="42" max="47" width="12.5703125" style="160" customWidth="1"/>
    <col min="48" max="48" width="12" style="160" customWidth="1"/>
    <col min="49" max="16384" width="9.140625" style="160"/>
  </cols>
  <sheetData>
    <row r="1" spans="1:48" s="137" customFormat="1" ht="14.25">
      <c r="B1" s="69" t="s">
        <v>0</v>
      </c>
      <c r="C1" s="69"/>
      <c r="D1" s="69"/>
      <c r="E1" s="69"/>
      <c r="F1" s="69"/>
      <c r="G1" s="69"/>
      <c r="H1" s="69"/>
      <c r="I1" s="138"/>
      <c r="J1" s="70"/>
      <c r="K1" s="70"/>
      <c r="L1" s="139"/>
      <c r="M1" s="70"/>
      <c r="N1" s="70"/>
      <c r="O1" s="70"/>
      <c r="P1" s="140"/>
      <c r="Q1" s="70"/>
      <c r="R1" s="70"/>
      <c r="S1" s="70"/>
      <c r="T1" s="70"/>
      <c r="U1" s="70"/>
      <c r="V1" s="70"/>
      <c r="W1" s="70"/>
      <c r="X1" s="70"/>
      <c r="Y1" s="70"/>
      <c r="Z1" s="139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</row>
    <row r="2" spans="1:48" s="137" customFormat="1" ht="14.25">
      <c r="B2" s="69" t="s">
        <v>1</v>
      </c>
      <c r="C2" s="69"/>
      <c r="D2" s="69"/>
      <c r="E2" s="69"/>
      <c r="F2" s="69"/>
      <c r="G2" s="69"/>
      <c r="H2" s="69"/>
      <c r="I2" s="138"/>
      <c r="J2" s="70"/>
      <c r="K2" s="70"/>
      <c r="L2" s="139"/>
      <c r="M2" s="70"/>
      <c r="N2" s="70"/>
      <c r="O2" s="70"/>
      <c r="P2" s="140"/>
      <c r="Q2" s="70"/>
      <c r="R2" s="70"/>
      <c r="S2" s="70"/>
      <c r="T2" s="70"/>
      <c r="U2" s="70"/>
      <c r="V2" s="70"/>
      <c r="W2" s="70"/>
      <c r="X2" s="70"/>
      <c r="Y2" s="70"/>
      <c r="Z2" s="139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</row>
    <row r="3" spans="1:48" s="137" customFormat="1" ht="14.25">
      <c r="B3" s="72" t="s">
        <v>134</v>
      </c>
      <c r="C3" s="72"/>
      <c r="D3" s="73"/>
      <c r="E3" s="73"/>
      <c r="F3" s="72"/>
      <c r="G3" s="72"/>
      <c r="H3" s="73"/>
      <c r="I3" s="141"/>
      <c r="J3" s="74"/>
      <c r="K3" s="70"/>
      <c r="L3" s="139"/>
      <c r="M3" s="74"/>
      <c r="N3" s="70"/>
      <c r="O3" s="70"/>
      <c r="P3" s="140"/>
      <c r="Q3" s="70"/>
      <c r="R3" s="70"/>
      <c r="S3" s="70"/>
      <c r="T3" s="70"/>
      <c r="U3" s="70"/>
      <c r="V3" s="70"/>
      <c r="W3" s="70"/>
      <c r="X3" s="70"/>
      <c r="Y3" s="70"/>
      <c r="Z3" s="139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</row>
    <row r="4" spans="1:48" s="137" customFormat="1" ht="25.5">
      <c r="B4" s="75" t="s">
        <v>240</v>
      </c>
      <c r="C4" s="75"/>
      <c r="D4" s="76"/>
      <c r="E4" s="75"/>
      <c r="F4" s="76"/>
      <c r="G4" s="76"/>
      <c r="H4" s="76"/>
      <c r="I4" s="142"/>
      <c r="J4" s="70"/>
      <c r="K4" s="70"/>
      <c r="L4" s="139"/>
      <c r="M4" s="70"/>
      <c r="N4" s="70"/>
      <c r="O4" s="70"/>
      <c r="P4" s="143"/>
      <c r="Q4" s="70"/>
      <c r="R4" s="74"/>
      <c r="S4" s="70"/>
      <c r="T4" s="74"/>
      <c r="U4" s="70"/>
      <c r="V4" s="70"/>
      <c r="W4" s="70"/>
      <c r="X4" s="70"/>
      <c r="Y4" s="70"/>
      <c r="Z4" s="139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</row>
    <row r="5" spans="1:48" s="137" customFormat="1" ht="14.25">
      <c r="A5" s="759" t="str">
        <f>'2074 Asar'!B4</f>
        <v>At the End of Asar 2074</v>
      </c>
      <c r="B5" s="759"/>
      <c r="C5" s="759"/>
      <c r="D5" s="759"/>
      <c r="E5" s="759"/>
      <c r="F5" s="759"/>
      <c r="G5" s="759"/>
      <c r="H5" s="759"/>
      <c r="I5" s="759"/>
      <c r="J5" s="759"/>
      <c r="K5" s="759"/>
      <c r="L5" s="759"/>
      <c r="M5" s="759"/>
      <c r="N5" s="759"/>
      <c r="O5" s="759"/>
      <c r="P5" s="759"/>
      <c r="Q5" s="759"/>
      <c r="R5" s="759"/>
      <c r="S5" s="759"/>
      <c r="T5" s="759"/>
      <c r="U5" s="759"/>
      <c r="V5" s="759"/>
      <c r="W5" s="759"/>
      <c r="X5" s="759"/>
      <c r="Y5" s="759"/>
      <c r="Z5" s="759"/>
      <c r="AA5" s="759"/>
      <c r="AB5" s="759"/>
      <c r="AC5" s="759"/>
      <c r="AD5" s="759"/>
      <c r="AE5" s="759"/>
      <c r="AF5" s="759"/>
      <c r="AG5" s="759"/>
      <c r="AH5" s="759"/>
      <c r="AI5" s="759"/>
      <c r="AJ5" s="759"/>
      <c r="AK5" s="759"/>
      <c r="AL5" s="759"/>
      <c r="AM5" s="759"/>
      <c r="AN5" s="759"/>
      <c r="AO5" s="759"/>
      <c r="AP5" s="759"/>
      <c r="AQ5" s="759"/>
      <c r="AR5" s="79"/>
      <c r="AS5" s="79"/>
      <c r="AT5" s="79"/>
      <c r="AU5" s="79"/>
      <c r="AV5" s="79"/>
    </row>
    <row r="6" spans="1:48" s="137" customFormat="1" ht="14.25">
      <c r="A6" s="752" t="s">
        <v>241</v>
      </c>
      <c r="B6" s="81"/>
      <c r="C6" s="81">
        <v>1</v>
      </c>
      <c r="D6" s="81">
        <v>2</v>
      </c>
      <c r="E6" s="81">
        <v>3</v>
      </c>
      <c r="F6" s="81">
        <v>4</v>
      </c>
      <c r="G6" s="81">
        <v>5</v>
      </c>
      <c r="H6" s="81">
        <v>6</v>
      </c>
      <c r="I6" s="81">
        <v>7</v>
      </c>
      <c r="J6" s="81">
        <v>8</v>
      </c>
      <c r="K6" s="81">
        <v>9</v>
      </c>
      <c r="L6" s="81">
        <v>10</v>
      </c>
      <c r="M6" s="81">
        <v>11</v>
      </c>
      <c r="N6" s="81">
        <v>12</v>
      </c>
      <c r="O6" s="81">
        <v>13</v>
      </c>
      <c r="P6" s="81">
        <v>14</v>
      </c>
      <c r="Q6" s="81">
        <v>15</v>
      </c>
      <c r="R6" s="81">
        <v>16</v>
      </c>
      <c r="S6" s="81">
        <v>17</v>
      </c>
      <c r="T6" s="81">
        <v>18</v>
      </c>
      <c r="U6" s="81">
        <v>19</v>
      </c>
      <c r="V6" s="81">
        <v>20</v>
      </c>
      <c r="W6" s="81">
        <v>21</v>
      </c>
      <c r="X6" s="81">
        <v>22</v>
      </c>
      <c r="Y6" s="81">
        <v>23</v>
      </c>
      <c r="Z6" s="81">
        <v>24</v>
      </c>
      <c r="AA6" s="81">
        <v>25</v>
      </c>
      <c r="AB6" s="81">
        <v>26</v>
      </c>
      <c r="AC6" s="81">
        <v>27</v>
      </c>
      <c r="AD6" s="81">
        <v>28</v>
      </c>
      <c r="AE6" s="81">
        <v>29</v>
      </c>
      <c r="AF6" s="81">
        <v>30</v>
      </c>
      <c r="AG6" s="81">
        <v>31</v>
      </c>
      <c r="AH6" s="81">
        <v>32</v>
      </c>
      <c r="AI6" s="81">
        <v>33</v>
      </c>
      <c r="AJ6" s="81">
        <v>34</v>
      </c>
      <c r="AK6" s="81">
        <v>35</v>
      </c>
      <c r="AL6" s="81">
        <v>36</v>
      </c>
      <c r="AM6" s="81">
        <v>37</v>
      </c>
      <c r="AN6" s="81">
        <v>38</v>
      </c>
      <c r="AO6" s="81">
        <v>39</v>
      </c>
      <c r="AP6" s="81">
        <v>40</v>
      </c>
      <c r="AQ6" s="81">
        <v>41</v>
      </c>
      <c r="AR6" s="81">
        <v>42</v>
      </c>
      <c r="AS6" s="81">
        <v>43</v>
      </c>
      <c r="AT6" s="81">
        <v>44</v>
      </c>
      <c r="AU6" s="81">
        <v>45</v>
      </c>
      <c r="AV6" s="81" t="s">
        <v>6</v>
      </c>
    </row>
    <row r="7" spans="1:48" s="137" customFormat="1" ht="27" customHeight="1">
      <c r="A7" s="753"/>
      <c r="B7" s="668" t="s">
        <v>136</v>
      </c>
      <c r="C7" s="676" t="e">
        <f>#REF!</f>
        <v>#REF!</v>
      </c>
      <c r="D7" s="676" t="e">
        <f>#REF!</f>
        <v>#REF!</v>
      </c>
      <c r="E7" s="676" t="e">
        <f>#REF!</f>
        <v>#REF!</v>
      </c>
      <c r="F7" s="676" t="e">
        <f>#REF!</f>
        <v>#REF!</v>
      </c>
      <c r="G7" s="676" t="e">
        <f>#REF!</f>
        <v>#REF!</v>
      </c>
      <c r="H7" s="676" t="e">
        <f>#REF!</f>
        <v>#REF!</v>
      </c>
      <c r="I7" s="676" t="e">
        <f>#REF!</f>
        <v>#REF!</v>
      </c>
      <c r="J7" s="676" t="e">
        <f>#REF!</f>
        <v>#REF!</v>
      </c>
      <c r="K7" s="676" t="e">
        <f>#REF!</f>
        <v>#REF!</v>
      </c>
      <c r="L7" s="676" t="e">
        <f>#REF!</f>
        <v>#REF!</v>
      </c>
      <c r="M7" s="676" t="e">
        <f>#REF!</f>
        <v>#REF!</v>
      </c>
      <c r="N7" s="676" t="e">
        <f>#REF!</f>
        <v>#REF!</v>
      </c>
      <c r="O7" s="676" t="e">
        <f>#REF!</f>
        <v>#REF!</v>
      </c>
      <c r="P7" s="676" t="e">
        <f>#REF!</f>
        <v>#REF!</v>
      </c>
      <c r="Q7" s="676" t="e">
        <f>#REF!</f>
        <v>#REF!</v>
      </c>
      <c r="R7" s="676" t="e">
        <f>#REF!</f>
        <v>#REF!</v>
      </c>
      <c r="S7" s="676" t="e">
        <f>#REF!</f>
        <v>#REF!</v>
      </c>
      <c r="T7" s="676" t="e">
        <f>#REF!</f>
        <v>#REF!</v>
      </c>
      <c r="U7" s="676" t="e">
        <f>#REF!</f>
        <v>#REF!</v>
      </c>
      <c r="V7" s="676" t="e">
        <f>#REF!</f>
        <v>#REF!</v>
      </c>
      <c r="W7" s="676" t="e">
        <f>#REF!</f>
        <v>#REF!</v>
      </c>
      <c r="X7" s="676" t="e">
        <f>#REF!</f>
        <v>#REF!</v>
      </c>
      <c r="Y7" s="676" t="e">
        <f>#REF!</f>
        <v>#REF!</v>
      </c>
      <c r="Z7" s="676" t="e">
        <f>#REF!</f>
        <v>#REF!</v>
      </c>
      <c r="AA7" s="676" t="e">
        <f>#REF!</f>
        <v>#REF!</v>
      </c>
      <c r="AB7" s="676" t="e">
        <f>#REF!</f>
        <v>#REF!</v>
      </c>
      <c r="AC7" s="676" t="e">
        <f>#REF!</f>
        <v>#REF!</v>
      </c>
      <c r="AD7" s="676" t="e">
        <f>#REF!</f>
        <v>#REF!</v>
      </c>
      <c r="AE7" s="676" t="e">
        <f>#REF!</f>
        <v>#REF!</v>
      </c>
      <c r="AF7" s="676" t="e">
        <f>#REF!</f>
        <v>#REF!</v>
      </c>
      <c r="AG7" s="676" t="e">
        <f>#REF!</f>
        <v>#REF!</v>
      </c>
      <c r="AH7" s="676" t="e">
        <f>#REF!</f>
        <v>#REF!</v>
      </c>
      <c r="AI7" s="676" t="e">
        <f>#REF!</f>
        <v>#REF!</v>
      </c>
      <c r="AJ7" s="676" t="e">
        <f>#REF!</f>
        <v>#REF!</v>
      </c>
      <c r="AK7" s="676" t="e">
        <f>#REF!</f>
        <v>#REF!</v>
      </c>
      <c r="AL7" s="676" t="e">
        <f>#REF!</f>
        <v>#REF!</v>
      </c>
      <c r="AM7" s="676" t="e">
        <f>#REF!</f>
        <v>#REF!</v>
      </c>
      <c r="AN7" s="676" t="e">
        <f>#REF!</f>
        <v>#REF!</v>
      </c>
      <c r="AO7" s="676" t="e">
        <f>#REF!</f>
        <v>#REF!</v>
      </c>
      <c r="AP7" s="676" t="e">
        <f>#REF!</f>
        <v>#REF!</v>
      </c>
      <c r="AQ7" s="676" t="e">
        <f>#REF!</f>
        <v>#REF!</v>
      </c>
      <c r="AR7" s="676" t="e">
        <f>#REF!</f>
        <v>#REF!</v>
      </c>
      <c r="AS7" s="676" t="e">
        <f>#REF!</f>
        <v>#REF!</v>
      </c>
      <c r="AT7" s="676" t="e">
        <f>#REF!</f>
        <v>#REF!</v>
      </c>
      <c r="AU7" s="676" t="e">
        <f>#REF!</f>
        <v>#REF!</v>
      </c>
      <c r="AV7" s="674" t="s">
        <v>6</v>
      </c>
    </row>
    <row r="8" spans="1:48" s="137" customFormat="1" ht="14.25" customHeight="1">
      <c r="A8" s="754"/>
      <c r="B8" s="670"/>
      <c r="C8" s="677"/>
      <c r="D8" s="677"/>
      <c r="E8" s="677"/>
      <c r="F8" s="677"/>
      <c r="G8" s="677"/>
      <c r="H8" s="677"/>
      <c r="I8" s="677"/>
      <c r="J8" s="677"/>
      <c r="K8" s="677"/>
      <c r="L8" s="677"/>
      <c r="M8" s="677"/>
      <c r="N8" s="677"/>
      <c r="O8" s="677"/>
      <c r="P8" s="677"/>
      <c r="Q8" s="677"/>
      <c r="R8" s="677"/>
      <c r="S8" s="677"/>
      <c r="T8" s="677"/>
      <c r="U8" s="677"/>
      <c r="V8" s="677"/>
      <c r="W8" s="677"/>
      <c r="X8" s="677"/>
      <c r="Y8" s="677"/>
      <c r="Z8" s="677"/>
      <c r="AA8" s="677"/>
      <c r="AB8" s="677"/>
      <c r="AC8" s="677"/>
      <c r="AD8" s="677"/>
      <c r="AE8" s="677"/>
      <c r="AF8" s="677"/>
      <c r="AG8" s="677"/>
      <c r="AH8" s="677"/>
      <c r="AI8" s="677"/>
      <c r="AJ8" s="677"/>
      <c r="AK8" s="677"/>
      <c r="AL8" s="677"/>
      <c r="AM8" s="677"/>
      <c r="AN8" s="677"/>
      <c r="AO8" s="677"/>
      <c r="AP8" s="677"/>
      <c r="AQ8" s="677"/>
      <c r="AR8" s="677"/>
      <c r="AS8" s="677"/>
      <c r="AT8" s="677"/>
      <c r="AU8" s="677"/>
      <c r="AV8" s="675"/>
    </row>
    <row r="9" spans="1:48" s="151" customFormat="1" ht="21" customHeight="1">
      <c r="A9" s="147">
        <v>1</v>
      </c>
      <c r="B9" s="148" t="s">
        <v>243</v>
      </c>
      <c r="C9" s="190" t="e">
        <f>#REF!</f>
        <v>#REF!</v>
      </c>
      <c r="D9" s="190" t="e">
        <f>#REF!</f>
        <v>#REF!</v>
      </c>
      <c r="E9" s="190" t="e">
        <f>#REF!</f>
        <v>#REF!</v>
      </c>
      <c r="F9" s="190" t="e">
        <f>#REF!</f>
        <v>#REF!</v>
      </c>
      <c r="G9" s="190" t="e">
        <f>#REF!</f>
        <v>#REF!</v>
      </c>
      <c r="H9" s="190" t="e">
        <f>#REF!</f>
        <v>#REF!</v>
      </c>
      <c r="I9" s="190" t="e">
        <f>#REF!</f>
        <v>#REF!</v>
      </c>
      <c r="J9" s="190" t="e">
        <f>#REF!</f>
        <v>#REF!</v>
      </c>
      <c r="K9" s="190" t="e">
        <f>#REF!</f>
        <v>#REF!</v>
      </c>
      <c r="L9" s="190" t="e">
        <f>#REF!</f>
        <v>#REF!</v>
      </c>
      <c r="M9" s="190" t="e">
        <f>#REF!</f>
        <v>#REF!</v>
      </c>
      <c r="N9" s="190" t="e">
        <f>#REF!</f>
        <v>#REF!</v>
      </c>
      <c r="O9" s="190" t="e">
        <f>#REF!</f>
        <v>#REF!</v>
      </c>
      <c r="P9" s="190" t="e">
        <f>#REF!</f>
        <v>#REF!</v>
      </c>
      <c r="Q9" s="190" t="e">
        <f>#REF!</f>
        <v>#REF!</v>
      </c>
      <c r="R9" s="190" t="e">
        <f>#REF!</f>
        <v>#REF!</v>
      </c>
      <c r="S9" s="190" t="e">
        <f>#REF!</f>
        <v>#REF!</v>
      </c>
      <c r="T9" s="190" t="e">
        <f>#REF!</f>
        <v>#REF!</v>
      </c>
      <c r="U9" s="190" t="e">
        <f>#REF!</f>
        <v>#REF!</v>
      </c>
      <c r="V9" s="190" t="e">
        <f>#REF!</f>
        <v>#REF!</v>
      </c>
      <c r="W9" s="190" t="e">
        <f>#REF!</f>
        <v>#REF!</v>
      </c>
      <c r="X9" s="190" t="e">
        <f>#REF!</f>
        <v>#REF!</v>
      </c>
      <c r="Y9" s="190" t="e">
        <f>#REF!</f>
        <v>#REF!</v>
      </c>
      <c r="Z9" s="190" t="e">
        <f>#REF!</f>
        <v>#REF!</v>
      </c>
      <c r="AA9" s="190" t="e">
        <f>#REF!</f>
        <v>#REF!</v>
      </c>
      <c r="AB9" s="190" t="e">
        <f>#REF!</f>
        <v>#REF!</v>
      </c>
      <c r="AC9" s="190" t="e">
        <f>#REF!</f>
        <v>#REF!</v>
      </c>
      <c r="AD9" s="190" t="e">
        <f>#REF!</f>
        <v>#REF!</v>
      </c>
      <c r="AE9" s="190" t="e">
        <f>#REF!</f>
        <v>#REF!</v>
      </c>
      <c r="AF9" s="190" t="e">
        <f>#REF!</f>
        <v>#REF!</v>
      </c>
      <c r="AG9" s="190" t="e">
        <f>#REF!</f>
        <v>#REF!</v>
      </c>
      <c r="AH9" s="190" t="e">
        <f>#REF!</f>
        <v>#REF!</v>
      </c>
      <c r="AI9" s="190" t="e">
        <f>#REF!</f>
        <v>#REF!</v>
      </c>
      <c r="AJ9" s="190" t="e">
        <f>#REF!</f>
        <v>#REF!</v>
      </c>
      <c r="AK9" s="190" t="e">
        <f>#REF!</f>
        <v>#REF!</v>
      </c>
      <c r="AL9" s="190" t="e">
        <f>#REF!</f>
        <v>#REF!</v>
      </c>
      <c r="AM9" s="190" t="e">
        <f>#REF!</f>
        <v>#REF!</v>
      </c>
      <c r="AN9" s="190" t="e">
        <f>#REF!</f>
        <v>#REF!</v>
      </c>
      <c r="AO9" s="190" t="e">
        <f>#REF!</f>
        <v>#REF!</v>
      </c>
      <c r="AP9" s="190" t="e">
        <f>#REF!</f>
        <v>#REF!</v>
      </c>
      <c r="AQ9" s="190" t="e">
        <f>#REF!</f>
        <v>#REF!</v>
      </c>
      <c r="AR9" s="190" t="e">
        <f>#REF!</f>
        <v>#REF!</v>
      </c>
      <c r="AS9" s="190" t="e">
        <f>#REF!</f>
        <v>#REF!</v>
      </c>
      <c r="AT9" s="190" t="e">
        <f>#REF!</f>
        <v>#REF!</v>
      </c>
      <c r="AU9" s="190" t="e">
        <f>#REF!</f>
        <v>#REF!</v>
      </c>
      <c r="AV9" s="150"/>
    </row>
    <row r="10" spans="1:48" s="151" customFormat="1" ht="15" customHeight="1">
      <c r="A10" s="152">
        <v>2</v>
      </c>
      <c r="B10" s="153" t="s">
        <v>244</v>
      </c>
      <c r="C10" s="190" t="e">
        <f>#REF!</f>
        <v>#REF!</v>
      </c>
      <c r="D10" s="190" t="e">
        <f>#REF!</f>
        <v>#REF!</v>
      </c>
      <c r="E10" s="190" t="e">
        <f>#REF!</f>
        <v>#REF!</v>
      </c>
      <c r="F10" s="190" t="e">
        <f>#REF!</f>
        <v>#REF!</v>
      </c>
      <c r="G10" s="190" t="e">
        <f>#REF!</f>
        <v>#REF!</v>
      </c>
      <c r="H10" s="190" t="e">
        <f>#REF!</f>
        <v>#REF!</v>
      </c>
      <c r="I10" s="190" t="e">
        <f>#REF!</f>
        <v>#REF!</v>
      </c>
      <c r="J10" s="190" t="e">
        <f>#REF!</f>
        <v>#REF!</v>
      </c>
      <c r="K10" s="190" t="e">
        <f>#REF!</f>
        <v>#REF!</v>
      </c>
      <c r="L10" s="190" t="e">
        <f>#REF!</f>
        <v>#REF!</v>
      </c>
      <c r="M10" s="190" t="e">
        <f>#REF!</f>
        <v>#REF!</v>
      </c>
      <c r="N10" s="190" t="e">
        <f>#REF!</f>
        <v>#REF!</v>
      </c>
      <c r="O10" s="190" t="e">
        <f>#REF!</f>
        <v>#REF!</v>
      </c>
      <c r="P10" s="190" t="e">
        <f>#REF!</f>
        <v>#REF!</v>
      </c>
      <c r="Q10" s="190" t="e">
        <f>#REF!</f>
        <v>#REF!</v>
      </c>
      <c r="R10" s="190" t="e">
        <f>#REF!</f>
        <v>#REF!</v>
      </c>
      <c r="S10" s="190" t="e">
        <f>#REF!</f>
        <v>#REF!</v>
      </c>
      <c r="T10" s="190" t="e">
        <f>#REF!</f>
        <v>#REF!</v>
      </c>
      <c r="U10" s="190" t="e">
        <f>#REF!</f>
        <v>#REF!</v>
      </c>
      <c r="V10" s="190" t="e">
        <f>#REF!</f>
        <v>#REF!</v>
      </c>
      <c r="W10" s="190" t="e">
        <f>#REF!</f>
        <v>#REF!</v>
      </c>
      <c r="X10" s="190" t="e">
        <f>#REF!</f>
        <v>#REF!</v>
      </c>
      <c r="Y10" s="190" t="e">
        <f>#REF!</f>
        <v>#REF!</v>
      </c>
      <c r="Z10" s="190" t="e">
        <f>#REF!</f>
        <v>#REF!</v>
      </c>
      <c r="AA10" s="190" t="e">
        <f>#REF!</f>
        <v>#REF!</v>
      </c>
      <c r="AB10" s="190" t="e">
        <f>#REF!</f>
        <v>#REF!</v>
      </c>
      <c r="AC10" s="190" t="e">
        <f>#REF!</f>
        <v>#REF!</v>
      </c>
      <c r="AD10" s="190" t="e">
        <f>#REF!</f>
        <v>#REF!</v>
      </c>
      <c r="AE10" s="190" t="e">
        <f>#REF!</f>
        <v>#REF!</v>
      </c>
      <c r="AF10" s="190" t="e">
        <f>#REF!</f>
        <v>#REF!</v>
      </c>
      <c r="AG10" s="190" t="e">
        <f>#REF!</f>
        <v>#REF!</v>
      </c>
      <c r="AH10" s="190" t="e">
        <f>#REF!</f>
        <v>#REF!</v>
      </c>
      <c r="AI10" s="190" t="e">
        <f>#REF!</f>
        <v>#REF!</v>
      </c>
      <c r="AJ10" s="190" t="e">
        <f>#REF!</f>
        <v>#REF!</v>
      </c>
      <c r="AK10" s="190" t="e">
        <f>#REF!</f>
        <v>#REF!</v>
      </c>
      <c r="AL10" s="190" t="e">
        <f>#REF!</f>
        <v>#REF!</v>
      </c>
      <c r="AM10" s="190" t="e">
        <f>#REF!</f>
        <v>#REF!</v>
      </c>
      <c r="AN10" s="190" t="e">
        <f>#REF!</f>
        <v>#REF!</v>
      </c>
      <c r="AO10" s="190" t="e">
        <f>#REF!</f>
        <v>#REF!</v>
      </c>
      <c r="AP10" s="190" t="e">
        <f>#REF!</f>
        <v>#REF!</v>
      </c>
      <c r="AQ10" s="190" t="e">
        <f>#REF!</f>
        <v>#REF!</v>
      </c>
      <c r="AR10" s="190" t="e">
        <f>#REF!</f>
        <v>#REF!</v>
      </c>
      <c r="AS10" s="190" t="e">
        <f>#REF!</f>
        <v>#REF!</v>
      </c>
      <c r="AT10" s="190" t="e">
        <f>#REF!</f>
        <v>#REF!</v>
      </c>
      <c r="AU10" s="190" t="e">
        <f>#REF!</f>
        <v>#REF!</v>
      </c>
      <c r="AV10" s="150"/>
    </row>
    <row r="11" spans="1:48" s="151" customFormat="1" ht="15" customHeight="1">
      <c r="A11" s="152">
        <v>3</v>
      </c>
      <c r="B11" s="153" t="s">
        <v>245</v>
      </c>
      <c r="C11" s="190" t="e">
        <f>#REF!</f>
        <v>#REF!</v>
      </c>
      <c r="D11" s="190" t="e">
        <f>#REF!</f>
        <v>#REF!</v>
      </c>
      <c r="E11" s="190" t="e">
        <f>#REF!</f>
        <v>#REF!</v>
      </c>
      <c r="F11" s="190" t="e">
        <f>#REF!</f>
        <v>#REF!</v>
      </c>
      <c r="G11" s="190" t="e">
        <f>#REF!</f>
        <v>#REF!</v>
      </c>
      <c r="H11" s="190" t="e">
        <f>#REF!</f>
        <v>#REF!</v>
      </c>
      <c r="I11" s="190" t="e">
        <f>#REF!</f>
        <v>#REF!</v>
      </c>
      <c r="J11" s="190" t="e">
        <f>#REF!</f>
        <v>#REF!</v>
      </c>
      <c r="K11" s="190" t="e">
        <f>#REF!</f>
        <v>#REF!</v>
      </c>
      <c r="L11" s="190" t="e">
        <f>#REF!</f>
        <v>#REF!</v>
      </c>
      <c r="M11" s="190" t="e">
        <f>#REF!</f>
        <v>#REF!</v>
      </c>
      <c r="N11" s="190" t="e">
        <f>#REF!</f>
        <v>#REF!</v>
      </c>
      <c r="O11" s="190" t="e">
        <f>#REF!</f>
        <v>#REF!</v>
      </c>
      <c r="P11" s="190" t="e">
        <f>#REF!</f>
        <v>#REF!</v>
      </c>
      <c r="Q11" s="190" t="e">
        <f>#REF!</f>
        <v>#REF!</v>
      </c>
      <c r="R11" s="190" t="e">
        <f>#REF!</f>
        <v>#REF!</v>
      </c>
      <c r="S11" s="190" t="e">
        <f>#REF!</f>
        <v>#REF!</v>
      </c>
      <c r="T11" s="190" t="e">
        <f>#REF!</f>
        <v>#REF!</v>
      </c>
      <c r="U11" s="190" t="e">
        <f>#REF!</f>
        <v>#REF!</v>
      </c>
      <c r="V11" s="190" t="e">
        <f>#REF!</f>
        <v>#REF!</v>
      </c>
      <c r="W11" s="190" t="e">
        <f>#REF!</f>
        <v>#REF!</v>
      </c>
      <c r="X11" s="190" t="e">
        <f>#REF!</f>
        <v>#REF!</v>
      </c>
      <c r="Y11" s="190" t="e">
        <f>#REF!</f>
        <v>#REF!</v>
      </c>
      <c r="Z11" s="190" t="e">
        <f>#REF!</f>
        <v>#REF!</v>
      </c>
      <c r="AA11" s="190" t="e">
        <f>#REF!</f>
        <v>#REF!</v>
      </c>
      <c r="AB11" s="190" t="e">
        <f>#REF!</f>
        <v>#REF!</v>
      </c>
      <c r="AC11" s="190" t="e">
        <f>#REF!</f>
        <v>#REF!</v>
      </c>
      <c r="AD11" s="190" t="e">
        <f>#REF!</f>
        <v>#REF!</v>
      </c>
      <c r="AE11" s="190" t="e">
        <f>#REF!</f>
        <v>#REF!</v>
      </c>
      <c r="AF11" s="190" t="e">
        <f>#REF!</f>
        <v>#REF!</v>
      </c>
      <c r="AG11" s="190" t="e">
        <f>#REF!</f>
        <v>#REF!</v>
      </c>
      <c r="AH11" s="190" t="e">
        <f>#REF!</f>
        <v>#REF!</v>
      </c>
      <c r="AI11" s="190" t="e">
        <f>#REF!</f>
        <v>#REF!</v>
      </c>
      <c r="AJ11" s="190" t="e">
        <f>#REF!</f>
        <v>#REF!</v>
      </c>
      <c r="AK11" s="190" t="e">
        <f>#REF!</f>
        <v>#REF!</v>
      </c>
      <c r="AL11" s="190" t="e">
        <f>#REF!</f>
        <v>#REF!</v>
      </c>
      <c r="AM11" s="190" t="e">
        <f>#REF!</f>
        <v>#REF!</v>
      </c>
      <c r="AN11" s="190" t="e">
        <f>#REF!</f>
        <v>#REF!</v>
      </c>
      <c r="AO11" s="190" t="e">
        <f>#REF!</f>
        <v>#REF!</v>
      </c>
      <c r="AP11" s="190" t="e">
        <f>#REF!</f>
        <v>#REF!</v>
      </c>
      <c r="AQ11" s="190" t="e">
        <f>#REF!</f>
        <v>#REF!</v>
      </c>
      <c r="AR11" s="190" t="e">
        <f>#REF!</f>
        <v>#REF!</v>
      </c>
      <c r="AS11" s="190" t="e">
        <f>#REF!</f>
        <v>#REF!</v>
      </c>
      <c r="AT11" s="190" t="e">
        <f>#REF!</f>
        <v>#REF!</v>
      </c>
      <c r="AU11" s="190" t="e">
        <f>#REF!</f>
        <v>#REF!</v>
      </c>
      <c r="AV11" s="150"/>
    </row>
    <row r="12" spans="1:48" s="151" customFormat="1" ht="15" customHeight="1">
      <c r="A12" s="152">
        <v>4</v>
      </c>
      <c r="B12" s="153" t="s">
        <v>246</v>
      </c>
      <c r="C12" s="190" t="e">
        <f>#REF!</f>
        <v>#REF!</v>
      </c>
      <c r="D12" s="190" t="e">
        <f>#REF!</f>
        <v>#REF!</v>
      </c>
      <c r="E12" s="190" t="e">
        <f>#REF!</f>
        <v>#REF!</v>
      </c>
      <c r="F12" s="190" t="e">
        <f>#REF!</f>
        <v>#REF!</v>
      </c>
      <c r="G12" s="190" t="e">
        <f>#REF!</f>
        <v>#REF!</v>
      </c>
      <c r="H12" s="190" t="e">
        <f>#REF!</f>
        <v>#REF!</v>
      </c>
      <c r="I12" s="190" t="e">
        <f>#REF!</f>
        <v>#REF!</v>
      </c>
      <c r="J12" s="190" t="e">
        <f>#REF!</f>
        <v>#REF!</v>
      </c>
      <c r="K12" s="190" t="e">
        <f>#REF!</f>
        <v>#REF!</v>
      </c>
      <c r="L12" s="190" t="e">
        <f>#REF!</f>
        <v>#REF!</v>
      </c>
      <c r="M12" s="190" t="e">
        <f>#REF!</f>
        <v>#REF!</v>
      </c>
      <c r="N12" s="190" t="e">
        <f>#REF!</f>
        <v>#REF!</v>
      </c>
      <c r="O12" s="190" t="e">
        <f>#REF!</f>
        <v>#REF!</v>
      </c>
      <c r="P12" s="190" t="e">
        <f>#REF!</f>
        <v>#REF!</v>
      </c>
      <c r="Q12" s="190" t="e">
        <f>#REF!</f>
        <v>#REF!</v>
      </c>
      <c r="R12" s="190" t="e">
        <f>#REF!</f>
        <v>#REF!</v>
      </c>
      <c r="S12" s="190" t="e">
        <f>#REF!</f>
        <v>#REF!</v>
      </c>
      <c r="T12" s="190" t="e">
        <f>#REF!</f>
        <v>#REF!</v>
      </c>
      <c r="U12" s="190" t="e">
        <f>#REF!</f>
        <v>#REF!</v>
      </c>
      <c r="V12" s="190" t="e">
        <f>#REF!</f>
        <v>#REF!</v>
      </c>
      <c r="W12" s="190" t="e">
        <f>#REF!</f>
        <v>#REF!</v>
      </c>
      <c r="X12" s="190" t="e">
        <f>#REF!</f>
        <v>#REF!</v>
      </c>
      <c r="Y12" s="190" t="e">
        <f>#REF!</f>
        <v>#REF!</v>
      </c>
      <c r="Z12" s="190" t="e">
        <f>#REF!</f>
        <v>#REF!</v>
      </c>
      <c r="AA12" s="190" t="e">
        <f>#REF!</f>
        <v>#REF!</v>
      </c>
      <c r="AB12" s="190" t="e">
        <f>#REF!</f>
        <v>#REF!</v>
      </c>
      <c r="AC12" s="190" t="e">
        <f>#REF!</f>
        <v>#REF!</v>
      </c>
      <c r="AD12" s="190" t="e">
        <f>#REF!</f>
        <v>#REF!</v>
      </c>
      <c r="AE12" s="190" t="e">
        <f>#REF!</f>
        <v>#REF!</v>
      </c>
      <c r="AF12" s="190" t="e">
        <f>#REF!</f>
        <v>#REF!</v>
      </c>
      <c r="AG12" s="190" t="e">
        <f>#REF!</f>
        <v>#REF!</v>
      </c>
      <c r="AH12" s="190" t="e">
        <f>#REF!</f>
        <v>#REF!</v>
      </c>
      <c r="AI12" s="190" t="e">
        <f>#REF!</f>
        <v>#REF!</v>
      </c>
      <c r="AJ12" s="190" t="e">
        <f>#REF!</f>
        <v>#REF!</v>
      </c>
      <c r="AK12" s="190" t="e">
        <f>#REF!</f>
        <v>#REF!</v>
      </c>
      <c r="AL12" s="190" t="e">
        <f>#REF!</f>
        <v>#REF!</v>
      </c>
      <c r="AM12" s="190" t="e">
        <f>#REF!</f>
        <v>#REF!</v>
      </c>
      <c r="AN12" s="190" t="e">
        <f>#REF!</f>
        <v>#REF!</v>
      </c>
      <c r="AO12" s="190" t="e">
        <f>#REF!</f>
        <v>#REF!</v>
      </c>
      <c r="AP12" s="190" t="e">
        <f>#REF!</f>
        <v>#REF!</v>
      </c>
      <c r="AQ12" s="190" t="e">
        <f>#REF!</f>
        <v>#REF!</v>
      </c>
      <c r="AR12" s="190" t="e">
        <f>#REF!</f>
        <v>#REF!</v>
      </c>
      <c r="AS12" s="190" t="e">
        <f>#REF!</f>
        <v>#REF!</v>
      </c>
      <c r="AT12" s="190" t="e">
        <f>#REF!</f>
        <v>#REF!</v>
      </c>
      <c r="AU12" s="190" t="e">
        <f>#REF!</f>
        <v>#REF!</v>
      </c>
      <c r="AV12" s="150" t="e">
        <f>SUM(C12:AU12)</f>
        <v>#REF!</v>
      </c>
    </row>
    <row r="13" spans="1:48" s="151" customFormat="1" ht="15" customHeight="1">
      <c r="A13" s="152">
        <v>5</v>
      </c>
      <c r="B13" s="153" t="s">
        <v>117</v>
      </c>
      <c r="C13" s="190" t="e">
        <f>#REF!</f>
        <v>#REF!</v>
      </c>
      <c r="D13" s="190" t="e">
        <f>#REF!</f>
        <v>#REF!</v>
      </c>
      <c r="E13" s="190" t="e">
        <f>#REF!</f>
        <v>#REF!</v>
      </c>
      <c r="F13" s="190" t="e">
        <f>#REF!</f>
        <v>#REF!</v>
      </c>
      <c r="G13" s="190" t="e">
        <f>#REF!</f>
        <v>#REF!</v>
      </c>
      <c r="H13" s="190" t="e">
        <f>#REF!</f>
        <v>#REF!</v>
      </c>
      <c r="I13" s="190" t="e">
        <f>#REF!</f>
        <v>#REF!</v>
      </c>
      <c r="J13" s="190" t="e">
        <f>#REF!</f>
        <v>#REF!</v>
      </c>
      <c r="K13" s="190" t="e">
        <f>#REF!</f>
        <v>#REF!</v>
      </c>
      <c r="L13" s="190" t="e">
        <f>#REF!</f>
        <v>#REF!</v>
      </c>
      <c r="M13" s="190" t="e">
        <f>#REF!</f>
        <v>#REF!</v>
      </c>
      <c r="N13" s="190" t="e">
        <f>#REF!</f>
        <v>#REF!</v>
      </c>
      <c r="O13" s="190" t="e">
        <f>#REF!</f>
        <v>#REF!</v>
      </c>
      <c r="P13" s="190" t="e">
        <f>#REF!</f>
        <v>#REF!</v>
      </c>
      <c r="Q13" s="190" t="e">
        <f>#REF!</f>
        <v>#REF!</v>
      </c>
      <c r="R13" s="190" t="e">
        <f>#REF!</f>
        <v>#REF!</v>
      </c>
      <c r="S13" s="190" t="e">
        <f>#REF!</f>
        <v>#REF!</v>
      </c>
      <c r="T13" s="190" t="e">
        <f>#REF!</f>
        <v>#REF!</v>
      </c>
      <c r="U13" s="190" t="e">
        <f>#REF!</f>
        <v>#REF!</v>
      </c>
      <c r="V13" s="190" t="e">
        <f>#REF!</f>
        <v>#REF!</v>
      </c>
      <c r="W13" s="190" t="e">
        <f>#REF!</f>
        <v>#REF!</v>
      </c>
      <c r="X13" s="190" t="e">
        <f>#REF!</f>
        <v>#REF!</v>
      </c>
      <c r="Y13" s="190" t="e">
        <f>#REF!</f>
        <v>#REF!</v>
      </c>
      <c r="Z13" s="190" t="e">
        <f>#REF!</f>
        <v>#REF!</v>
      </c>
      <c r="AA13" s="190" t="e">
        <f>#REF!</f>
        <v>#REF!</v>
      </c>
      <c r="AB13" s="190" t="e">
        <f>#REF!</f>
        <v>#REF!</v>
      </c>
      <c r="AC13" s="190" t="e">
        <f>#REF!</f>
        <v>#REF!</v>
      </c>
      <c r="AD13" s="190" t="e">
        <f>#REF!</f>
        <v>#REF!</v>
      </c>
      <c r="AE13" s="190" t="e">
        <f>#REF!</f>
        <v>#REF!</v>
      </c>
      <c r="AF13" s="190" t="e">
        <f>#REF!</f>
        <v>#REF!</v>
      </c>
      <c r="AG13" s="190" t="e">
        <f>#REF!</f>
        <v>#REF!</v>
      </c>
      <c r="AH13" s="190" t="e">
        <f>#REF!</f>
        <v>#REF!</v>
      </c>
      <c r="AI13" s="190" t="e">
        <f>#REF!</f>
        <v>#REF!</v>
      </c>
      <c r="AJ13" s="190" t="e">
        <f>#REF!</f>
        <v>#REF!</v>
      </c>
      <c r="AK13" s="190" t="e">
        <f>#REF!</f>
        <v>#REF!</v>
      </c>
      <c r="AL13" s="190" t="e">
        <f>#REF!</f>
        <v>#REF!</v>
      </c>
      <c r="AM13" s="190" t="e">
        <f>#REF!</f>
        <v>#REF!</v>
      </c>
      <c r="AN13" s="190" t="e">
        <f>#REF!</f>
        <v>#REF!</v>
      </c>
      <c r="AO13" s="190" t="e">
        <f>#REF!</f>
        <v>#REF!</v>
      </c>
      <c r="AP13" s="190" t="e">
        <f>#REF!</f>
        <v>#REF!</v>
      </c>
      <c r="AQ13" s="190" t="e">
        <f>#REF!</f>
        <v>#REF!</v>
      </c>
      <c r="AR13" s="190" t="e">
        <f>#REF!</f>
        <v>#REF!</v>
      </c>
      <c r="AS13" s="190" t="e">
        <f>#REF!</f>
        <v>#REF!</v>
      </c>
      <c r="AT13" s="190" t="e">
        <f>#REF!</f>
        <v>#REF!</v>
      </c>
      <c r="AU13" s="190" t="e">
        <f>#REF!</f>
        <v>#REF!</v>
      </c>
      <c r="AV13" s="150" t="e">
        <f t="shared" ref="AV13:AV42" si="0">SUM(C13:AU13)</f>
        <v>#REF!</v>
      </c>
    </row>
    <row r="14" spans="1:48" s="151" customFormat="1" ht="15" customHeight="1">
      <c r="A14" s="152">
        <v>6</v>
      </c>
      <c r="B14" s="153" t="s">
        <v>119</v>
      </c>
      <c r="C14" s="190" t="e">
        <f>#REF!</f>
        <v>#REF!</v>
      </c>
      <c r="D14" s="190" t="e">
        <f>#REF!</f>
        <v>#REF!</v>
      </c>
      <c r="E14" s="190" t="e">
        <f>#REF!</f>
        <v>#REF!</v>
      </c>
      <c r="F14" s="190" t="e">
        <f>#REF!</f>
        <v>#REF!</v>
      </c>
      <c r="G14" s="190" t="e">
        <f>#REF!</f>
        <v>#REF!</v>
      </c>
      <c r="H14" s="190" t="e">
        <f>#REF!</f>
        <v>#REF!</v>
      </c>
      <c r="I14" s="190" t="e">
        <f>#REF!</f>
        <v>#REF!</v>
      </c>
      <c r="J14" s="190" t="e">
        <f>#REF!</f>
        <v>#REF!</v>
      </c>
      <c r="K14" s="190" t="e">
        <f>#REF!</f>
        <v>#REF!</v>
      </c>
      <c r="L14" s="190" t="e">
        <f>#REF!</f>
        <v>#REF!</v>
      </c>
      <c r="M14" s="190" t="e">
        <f>#REF!</f>
        <v>#REF!</v>
      </c>
      <c r="N14" s="190" t="e">
        <f>#REF!</f>
        <v>#REF!</v>
      </c>
      <c r="O14" s="190" t="e">
        <f>#REF!</f>
        <v>#REF!</v>
      </c>
      <c r="P14" s="190" t="e">
        <f>#REF!</f>
        <v>#REF!</v>
      </c>
      <c r="Q14" s="190" t="e">
        <f>#REF!</f>
        <v>#REF!</v>
      </c>
      <c r="R14" s="190" t="e">
        <f>#REF!</f>
        <v>#REF!</v>
      </c>
      <c r="S14" s="190" t="e">
        <f>#REF!</f>
        <v>#REF!</v>
      </c>
      <c r="T14" s="190" t="e">
        <f>#REF!</f>
        <v>#REF!</v>
      </c>
      <c r="U14" s="190" t="e">
        <f>#REF!</f>
        <v>#REF!</v>
      </c>
      <c r="V14" s="190" t="e">
        <f>#REF!</f>
        <v>#REF!</v>
      </c>
      <c r="W14" s="190" t="e">
        <f>#REF!</f>
        <v>#REF!</v>
      </c>
      <c r="X14" s="190" t="e">
        <f>#REF!</f>
        <v>#REF!</v>
      </c>
      <c r="Y14" s="190" t="e">
        <f>#REF!</f>
        <v>#REF!</v>
      </c>
      <c r="Z14" s="190" t="e">
        <f>#REF!</f>
        <v>#REF!</v>
      </c>
      <c r="AA14" s="190" t="e">
        <f>#REF!</f>
        <v>#REF!</v>
      </c>
      <c r="AB14" s="190" t="e">
        <f>#REF!</f>
        <v>#REF!</v>
      </c>
      <c r="AC14" s="190" t="e">
        <f>#REF!</f>
        <v>#REF!</v>
      </c>
      <c r="AD14" s="190" t="e">
        <f>#REF!</f>
        <v>#REF!</v>
      </c>
      <c r="AE14" s="190" t="e">
        <f>#REF!</f>
        <v>#REF!</v>
      </c>
      <c r="AF14" s="190" t="e">
        <f>#REF!</f>
        <v>#REF!</v>
      </c>
      <c r="AG14" s="190" t="e">
        <f>#REF!</f>
        <v>#REF!</v>
      </c>
      <c r="AH14" s="190" t="e">
        <f>#REF!</f>
        <v>#REF!</v>
      </c>
      <c r="AI14" s="190" t="e">
        <f>#REF!</f>
        <v>#REF!</v>
      </c>
      <c r="AJ14" s="190" t="e">
        <f>#REF!</f>
        <v>#REF!</v>
      </c>
      <c r="AK14" s="190" t="e">
        <f>#REF!</f>
        <v>#REF!</v>
      </c>
      <c r="AL14" s="190" t="e">
        <f>#REF!</f>
        <v>#REF!</v>
      </c>
      <c r="AM14" s="190" t="e">
        <f>#REF!</f>
        <v>#REF!</v>
      </c>
      <c r="AN14" s="190" t="e">
        <f>#REF!</f>
        <v>#REF!</v>
      </c>
      <c r="AO14" s="190" t="e">
        <f>#REF!</f>
        <v>#REF!</v>
      </c>
      <c r="AP14" s="190" t="e">
        <f>#REF!</f>
        <v>#REF!</v>
      </c>
      <c r="AQ14" s="190" t="e">
        <f>#REF!</f>
        <v>#REF!</v>
      </c>
      <c r="AR14" s="190" t="e">
        <f>#REF!</f>
        <v>#REF!</v>
      </c>
      <c r="AS14" s="190" t="e">
        <f>#REF!</f>
        <v>#REF!</v>
      </c>
      <c r="AT14" s="190" t="e">
        <f>#REF!</f>
        <v>#REF!</v>
      </c>
      <c r="AU14" s="190" t="e">
        <f>#REF!</f>
        <v>#REF!</v>
      </c>
      <c r="AV14" s="150" t="e">
        <f t="shared" si="0"/>
        <v>#REF!</v>
      </c>
    </row>
    <row r="15" spans="1:48" s="151" customFormat="1" ht="15" customHeight="1">
      <c r="A15" s="152">
        <v>7</v>
      </c>
      <c r="B15" s="153" t="s">
        <v>120</v>
      </c>
      <c r="C15" s="190" t="e">
        <f>#REF!</f>
        <v>#REF!</v>
      </c>
      <c r="D15" s="190" t="e">
        <f>#REF!</f>
        <v>#REF!</v>
      </c>
      <c r="E15" s="190" t="e">
        <f>#REF!</f>
        <v>#REF!</v>
      </c>
      <c r="F15" s="190" t="e">
        <f>#REF!</f>
        <v>#REF!</v>
      </c>
      <c r="G15" s="190" t="e">
        <f>#REF!</f>
        <v>#REF!</v>
      </c>
      <c r="H15" s="190" t="e">
        <f>#REF!</f>
        <v>#REF!</v>
      </c>
      <c r="I15" s="190" t="e">
        <f>#REF!</f>
        <v>#REF!</v>
      </c>
      <c r="J15" s="190" t="e">
        <f>#REF!</f>
        <v>#REF!</v>
      </c>
      <c r="K15" s="190" t="e">
        <f>#REF!</f>
        <v>#REF!</v>
      </c>
      <c r="L15" s="190" t="e">
        <f>#REF!</f>
        <v>#REF!</v>
      </c>
      <c r="M15" s="190" t="e">
        <f>#REF!</f>
        <v>#REF!</v>
      </c>
      <c r="N15" s="190" t="e">
        <f>#REF!</f>
        <v>#REF!</v>
      </c>
      <c r="O15" s="190" t="e">
        <f>#REF!</f>
        <v>#REF!</v>
      </c>
      <c r="P15" s="190" t="e">
        <f>#REF!</f>
        <v>#REF!</v>
      </c>
      <c r="Q15" s="190" t="e">
        <f>#REF!</f>
        <v>#REF!</v>
      </c>
      <c r="R15" s="190" t="e">
        <f>#REF!</f>
        <v>#REF!</v>
      </c>
      <c r="S15" s="190" t="e">
        <f>#REF!</f>
        <v>#REF!</v>
      </c>
      <c r="T15" s="190" t="e">
        <f>#REF!</f>
        <v>#REF!</v>
      </c>
      <c r="U15" s="190" t="e">
        <f>#REF!</f>
        <v>#REF!</v>
      </c>
      <c r="V15" s="190" t="e">
        <f>#REF!</f>
        <v>#REF!</v>
      </c>
      <c r="W15" s="190" t="e">
        <f>#REF!</f>
        <v>#REF!</v>
      </c>
      <c r="X15" s="190" t="e">
        <f>#REF!</f>
        <v>#REF!</v>
      </c>
      <c r="Y15" s="190" t="e">
        <f>#REF!</f>
        <v>#REF!</v>
      </c>
      <c r="Z15" s="190" t="e">
        <f>#REF!</f>
        <v>#REF!</v>
      </c>
      <c r="AA15" s="190" t="e">
        <f>#REF!</f>
        <v>#REF!</v>
      </c>
      <c r="AB15" s="190" t="e">
        <f>#REF!</f>
        <v>#REF!</v>
      </c>
      <c r="AC15" s="190" t="e">
        <f>#REF!</f>
        <v>#REF!</v>
      </c>
      <c r="AD15" s="190" t="e">
        <f>#REF!</f>
        <v>#REF!</v>
      </c>
      <c r="AE15" s="190" t="e">
        <f>#REF!</f>
        <v>#REF!</v>
      </c>
      <c r="AF15" s="190" t="e">
        <f>#REF!</f>
        <v>#REF!</v>
      </c>
      <c r="AG15" s="190" t="e">
        <f>#REF!</f>
        <v>#REF!</v>
      </c>
      <c r="AH15" s="190" t="e">
        <f>#REF!</f>
        <v>#REF!</v>
      </c>
      <c r="AI15" s="190" t="e">
        <f>#REF!</f>
        <v>#REF!</v>
      </c>
      <c r="AJ15" s="190" t="e">
        <f>#REF!</f>
        <v>#REF!</v>
      </c>
      <c r="AK15" s="190" t="e">
        <f>#REF!</f>
        <v>#REF!</v>
      </c>
      <c r="AL15" s="190" t="e">
        <f>#REF!</f>
        <v>#REF!</v>
      </c>
      <c r="AM15" s="190" t="e">
        <f>#REF!</f>
        <v>#REF!</v>
      </c>
      <c r="AN15" s="190" t="e">
        <f>#REF!</f>
        <v>#REF!</v>
      </c>
      <c r="AO15" s="190" t="e">
        <f>#REF!</f>
        <v>#REF!</v>
      </c>
      <c r="AP15" s="190" t="e">
        <f>#REF!</f>
        <v>#REF!</v>
      </c>
      <c r="AQ15" s="190" t="e">
        <f>#REF!</f>
        <v>#REF!</v>
      </c>
      <c r="AR15" s="190" t="e">
        <f>#REF!</f>
        <v>#REF!</v>
      </c>
      <c r="AS15" s="190" t="e">
        <f>#REF!</f>
        <v>#REF!</v>
      </c>
      <c r="AT15" s="190" t="e">
        <f>#REF!</f>
        <v>#REF!</v>
      </c>
      <c r="AU15" s="190" t="e">
        <f>#REF!</f>
        <v>#REF!</v>
      </c>
      <c r="AV15" s="150" t="e">
        <f t="shared" si="0"/>
        <v>#REF!</v>
      </c>
    </row>
    <row r="16" spans="1:48" s="151" customFormat="1" ht="15" customHeight="1">
      <c r="A16" s="152">
        <v>8</v>
      </c>
      <c r="B16" s="153" t="s">
        <v>247</v>
      </c>
      <c r="C16" s="190" t="e">
        <f>#REF!</f>
        <v>#REF!</v>
      </c>
      <c r="D16" s="190" t="e">
        <f>#REF!</f>
        <v>#REF!</v>
      </c>
      <c r="E16" s="190" t="e">
        <f>#REF!</f>
        <v>#REF!</v>
      </c>
      <c r="F16" s="190" t="e">
        <f>#REF!</f>
        <v>#REF!</v>
      </c>
      <c r="G16" s="190" t="e">
        <f>#REF!</f>
        <v>#REF!</v>
      </c>
      <c r="H16" s="190" t="e">
        <f>#REF!</f>
        <v>#REF!</v>
      </c>
      <c r="I16" s="190" t="e">
        <f>#REF!</f>
        <v>#REF!</v>
      </c>
      <c r="J16" s="190" t="e">
        <f>#REF!</f>
        <v>#REF!</v>
      </c>
      <c r="K16" s="190" t="e">
        <f>#REF!</f>
        <v>#REF!</v>
      </c>
      <c r="L16" s="190" t="e">
        <f>#REF!</f>
        <v>#REF!</v>
      </c>
      <c r="M16" s="190" t="e">
        <f>#REF!</f>
        <v>#REF!</v>
      </c>
      <c r="N16" s="190" t="e">
        <f>#REF!</f>
        <v>#REF!</v>
      </c>
      <c r="O16" s="190" t="e">
        <f>#REF!</f>
        <v>#REF!</v>
      </c>
      <c r="P16" s="190" t="e">
        <f>#REF!</f>
        <v>#REF!</v>
      </c>
      <c r="Q16" s="190" t="e">
        <f>#REF!</f>
        <v>#REF!</v>
      </c>
      <c r="R16" s="190" t="e">
        <f>#REF!</f>
        <v>#REF!</v>
      </c>
      <c r="S16" s="190" t="e">
        <f>#REF!</f>
        <v>#REF!</v>
      </c>
      <c r="T16" s="190" t="e">
        <f>#REF!</f>
        <v>#REF!</v>
      </c>
      <c r="U16" s="190" t="e">
        <f>#REF!</f>
        <v>#REF!</v>
      </c>
      <c r="V16" s="190" t="e">
        <f>#REF!</f>
        <v>#REF!</v>
      </c>
      <c r="W16" s="190" t="e">
        <f>#REF!</f>
        <v>#REF!</v>
      </c>
      <c r="X16" s="190" t="e">
        <f>#REF!</f>
        <v>#REF!</v>
      </c>
      <c r="Y16" s="190" t="e">
        <f>#REF!</f>
        <v>#REF!</v>
      </c>
      <c r="Z16" s="190" t="e">
        <f>#REF!</f>
        <v>#REF!</v>
      </c>
      <c r="AA16" s="190" t="e">
        <f>#REF!</f>
        <v>#REF!</v>
      </c>
      <c r="AB16" s="190" t="e">
        <f>#REF!</f>
        <v>#REF!</v>
      </c>
      <c r="AC16" s="190" t="e">
        <f>#REF!</f>
        <v>#REF!</v>
      </c>
      <c r="AD16" s="190" t="e">
        <f>#REF!</f>
        <v>#REF!</v>
      </c>
      <c r="AE16" s="190" t="e">
        <f>#REF!</f>
        <v>#REF!</v>
      </c>
      <c r="AF16" s="190" t="e">
        <f>#REF!</f>
        <v>#REF!</v>
      </c>
      <c r="AG16" s="190" t="e">
        <f>#REF!</f>
        <v>#REF!</v>
      </c>
      <c r="AH16" s="190" t="e">
        <f>#REF!</f>
        <v>#REF!</v>
      </c>
      <c r="AI16" s="190" t="e">
        <f>#REF!</f>
        <v>#REF!</v>
      </c>
      <c r="AJ16" s="190" t="e">
        <f>#REF!</f>
        <v>#REF!</v>
      </c>
      <c r="AK16" s="190" t="e">
        <f>#REF!</f>
        <v>#REF!</v>
      </c>
      <c r="AL16" s="190" t="e">
        <f>#REF!</f>
        <v>#REF!</v>
      </c>
      <c r="AM16" s="190" t="e">
        <f>#REF!</f>
        <v>#REF!</v>
      </c>
      <c r="AN16" s="190" t="e">
        <f>#REF!</f>
        <v>#REF!</v>
      </c>
      <c r="AO16" s="190" t="e">
        <f>#REF!</f>
        <v>#REF!</v>
      </c>
      <c r="AP16" s="190" t="e">
        <f>#REF!</f>
        <v>#REF!</v>
      </c>
      <c r="AQ16" s="190" t="e">
        <f>#REF!</f>
        <v>#REF!</v>
      </c>
      <c r="AR16" s="190" t="e">
        <f>#REF!</f>
        <v>#REF!</v>
      </c>
      <c r="AS16" s="190" t="e">
        <f>#REF!</f>
        <v>#REF!</v>
      </c>
      <c r="AT16" s="190" t="e">
        <f>#REF!</f>
        <v>#REF!</v>
      </c>
      <c r="AU16" s="190" t="e">
        <f>#REF!</f>
        <v>#REF!</v>
      </c>
      <c r="AV16" s="150" t="e">
        <f t="shared" si="0"/>
        <v>#REF!</v>
      </c>
    </row>
    <row r="17" spans="1:48" s="151" customFormat="1" ht="15" customHeight="1">
      <c r="A17" s="152">
        <v>9</v>
      </c>
      <c r="B17" s="153" t="s">
        <v>121</v>
      </c>
      <c r="C17" s="190" t="e">
        <f>#REF!</f>
        <v>#REF!</v>
      </c>
      <c r="D17" s="190" t="e">
        <f>#REF!</f>
        <v>#REF!</v>
      </c>
      <c r="E17" s="190" t="e">
        <f>#REF!</f>
        <v>#REF!</v>
      </c>
      <c r="F17" s="190" t="e">
        <f>#REF!</f>
        <v>#REF!</v>
      </c>
      <c r="G17" s="190" t="e">
        <f>#REF!</f>
        <v>#REF!</v>
      </c>
      <c r="H17" s="190" t="e">
        <f>#REF!</f>
        <v>#REF!</v>
      </c>
      <c r="I17" s="190" t="e">
        <f>#REF!</f>
        <v>#REF!</v>
      </c>
      <c r="J17" s="190" t="e">
        <f>#REF!</f>
        <v>#REF!</v>
      </c>
      <c r="K17" s="190" t="e">
        <f>#REF!</f>
        <v>#REF!</v>
      </c>
      <c r="L17" s="190" t="e">
        <f>#REF!</f>
        <v>#REF!</v>
      </c>
      <c r="M17" s="190" t="e">
        <f>#REF!</f>
        <v>#REF!</v>
      </c>
      <c r="N17" s="190" t="e">
        <f>#REF!</f>
        <v>#REF!</v>
      </c>
      <c r="O17" s="190" t="e">
        <f>#REF!</f>
        <v>#REF!</v>
      </c>
      <c r="P17" s="190" t="e">
        <f>#REF!</f>
        <v>#REF!</v>
      </c>
      <c r="Q17" s="190" t="e">
        <f>#REF!</f>
        <v>#REF!</v>
      </c>
      <c r="R17" s="190" t="e">
        <f>#REF!</f>
        <v>#REF!</v>
      </c>
      <c r="S17" s="190" t="e">
        <f>#REF!</f>
        <v>#REF!</v>
      </c>
      <c r="T17" s="190" t="e">
        <f>#REF!</f>
        <v>#REF!</v>
      </c>
      <c r="U17" s="190" t="e">
        <f>#REF!</f>
        <v>#REF!</v>
      </c>
      <c r="V17" s="190" t="e">
        <f>#REF!</f>
        <v>#REF!</v>
      </c>
      <c r="W17" s="190" t="e">
        <f>#REF!</f>
        <v>#REF!</v>
      </c>
      <c r="X17" s="190" t="e">
        <f>#REF!</f>
        <v>#REF!</v>
      </c>
      <c r="Y17" s="190" t="e">
        <f>#REF!</f>
        <v>#REF!</v>
      </c>
      <c r="Z17" s="190" t="e">
        <f>#REF!</f>
        <v>#REF!</v>
      </c>
      <c r="AA17" s="190" t="e">
        <f>#REF!</f>
        <v>#REF!</v>
      </c>
      <c r="AB17" s="190" t="e">
        <f>#REF!</f>
        <v>#REF!</v>
      </c>
      <c r="AC17" s="190" t="e">
        <f>#REF!</f>
        <v>#REF!</v>
      </c>
      <c r="AD17" s="190" t="e">
        <f>#REF!</f>
        <v>#REF!</v>
      </c>
      <c r="AE17" s="190" t="e">
        <f>#REF!</f>
        <v>#REF!</v>
      </c>
      <c r="AF17" s="190" t="e">
        <f>#REF!</f>
        <v>#REF!</v>
      </c>
      <c r="AG17" s="190" t="e">
        <f>#REF!</f>
        <v>#REF!</v>
      </c>
      <c r="AH17" s="190" t="e">
        <f>#REF!</f>
        <v>#REF!</v>
      </c>
      <c r="AI17" s="190" t="e">
        <f>#REF!</f>
        <v>#REF!</v>
      </c>
      <c r="AJ17" s="190" t="e">
        <f>#REF!</f>
        <v>#REF!</v>
      </c>
      <c r="AK17" s="190" t="e">
        <f>#REF!</f>
        <v>#REF!</v>
      </c>
      <c r="AL17" s="190" t="e">
        <f>#REF!</f>
        <v>#REF!</v>
      </c>
      <c r="AM17" s="190" t="e">
        <f>#REF!</f>
        <v>#REF!</v>
      </c>
      <c r="AN17" s="190" t="e">
        <f>#REF!</f>
        <v>#REF!</v>
      </c>
      <c r="AO17" s="190" t="e">
        <f>#REF!</f>
        <v>#REF!</v>
      </c>
      <c r="AP17" s="190" t="e">
        <f>#REF!</f>
        <v>#REF!</v>
      </c>
      <c r="AQ17" s="190" t="e">
        <f>#REF!</f>
        <v>#REF!</v>
      </c>
      <c r="AR17" s="190" t="e">
        <f>#REF!</f>
        <v>#REF!</v>
      </c>
      <c r="AS17" s="190" t="e">
        <f>#REF!</f>
        <v>#REF!</v>
      </c>
      <c r="AT17" s="190" t="e">
        <f>#REF!</f>
        <v>#REF!</v>
      </c>
      <c r="AU17" s="190" t="e">
        <f>#REF!</f>
        <v>#REF!</v>
      </c>
      <c r="AV17" s="150" t="e">
        <f t="shared" si="0"/>
        <v>#REF!</v>
      </c>
    </row>
    <row r="18" spans="1:48" s="151" customFormat="1" ht="15" customHeight="1">
      <c r="A18" s="152">
        <v>10</v>
      </c>
      <c r="B18" s="153" t="s">
        <v>248</v>
      </c>
      <c r="C18" s="190" t="e">
        <f>#REF!</f>
        <v>#REF!</v>
      </c>
      <c r="D18" s="190" t="e">
        <f>#REF!</f>
        <v>#REF!</v>
      </c>
      <c r="E18" s="190" t="e">
        <f>#REF!</f>
        <v>#REF!</v>
      </c>
      <c r="F18" s="190" t="e">
        <f>#REF!</f>
        <v>#REF!</v>
      </c>
      <c r="G18" s="190" t="e">
        <f>#REF!</f>
        <v>#REF!</v>
      </c>
      <c r="H18" s="190" t="e">
        <f>#REF!</f>
        <v>#REF!</v>
      </c>
      <c r="I18" s="190" t="e">
        <f>#REF!</f>
        <v>#REF!</v>
      </c>
      <c r="J18" s="190" t="e">
        <f>#REF!</f>
        <v>#REF!</v>
      </c>
      <c r="K18" s="190" t="e">
        <f>#REF!</f>
        <v>#REF!</v>
      </c>
      <c r="L18" s="190" t="e">
        <f>#REF!</f>
        <v>#REF!</v>
      </c>
      <c r="M18" s="190" t="e">
        <f>#REF!</f>
        <v>#REF!</v>
      </c>
      <c r="N18" s="190" t="e">
        <f>#REF!</f>
        <v>#REF!</v>
      </c>
      <c r="O18" s="190" t="e">
        <f>#REF!</f>
        <v>#REF!</v>
      </c>
      <c r="P18" s="190" t="e">
        <f>#REF!</f>
        <v>#REF!</v>
      </c>
      <c r="Q18" s="190" t="e">
        <f>#REF!</f>
        <v>#REF!</v>
      </c>
      <c r="R18" s="190" t="e">
        <f>#REF!</f>
        <v>#REF!</v>
      </c>
      <c r="S18" s="190" t="e">
        <f>#REF!</f>
        <v>#REF!</v>
      </c>
      <c r="T18" s="190" t="e">
        <f>#REF!</f>
        <v>#REF!</v>
      </c>
      <c r="U18" s="190" t="e">
        <f>#REF!</f>
        <v>#REF!</v>
      </c>
      <c r="V18" s="190" t="e">
        <f>#REF!</f>
        <v>#REF!</v>
      </c>
      <c r="W18" s="190" t="e">
        <f>#REF!</f>
        <v>#REF!</v>
      </c>
      <c r="X18" s="190" t="e">
        <f>#REF!</f>
        <v>#REF!</v>
      </c>
      <c r="Y18" s="190" t="e">
        <f>#REF!</f>
        <v>#REF!</v>
      </c>
      <c r="Z18" s="190" t="e">
        <f>#REF!</f>
        <v>#REF!</v>
      </c>
      <c r="AA18" s="190" t="e">
        <f>#REF!</f>
        <v>#REF!</v>
      </c>
      <c r="AB18" s="190" t="e">
        <f>#REF!</f>
        <v>#REF!</v>
      </c>
      <c r="AC18" s="190" t="e">
        <f>#REF!</f>
        <v>#REF!</v>
      </c>
      <c r="AD18" s="190" t="e">
        <f>#REF!</f>
        <v>#REF!</v>
      </c>
      <c r="AE18" s="190" t="e">
        <f>#REF!</f>
        <v>#REF!</v>
      </c>
      <c r="AF18" s="190" t="e">
        <f>#REF!</f>
        <v>#REF!</v>
      </c>
      <c r="AG18" s="190" t="e">
        <f>#REF!</f>
        <v>#REF!</v>
      </c>
      <c r="AH18" s="190" t="e">
        <f>#REF!</f>
        <v>#REF!</v>
      </c>
      <c r="AI18" s="190" t="e">
        <f>#REF!</f>
        <v>#REF!</v>
      </c>
      <c r="AJ18" s="190" t="e">
        <f>#REF!</f>
        <v>#REF!</v>
      </c>
      <c r="AK18" s="190" t="e">
        <f>#REF!</f>
        <v>#REF!</v>
      </c>
      <c r="AL18" s="190" t="e">
        <f>#REF!</f>
        <v>#REF!</v>
      </c>
      <c r="AM18" s="190" t="e">
        <f>#REF!</f>
        <v>#REF!</v>
      </c>
      <c r="AN18" s="190" t="e">
        <f>#REF!</f>
        <v>#REF!</v>
      </c>
      <c r="AO18" s="190" t="e">
        <f>#REF!</f>
        <v>#REF!</v>
      </c>
      <c r="AP18" s="190" t="e">
        <f>#REF!</f>
        <v>#REF!</v>
      </c>
      <c r="AQ18" s="190" t="e">
        <f>#REF!</f>
        <v>#REF!</v>
      </c>
      <c r="AR18" s="190" t="e">
        <f>#REF!</f>
        <v>#REF!</v>
      </c>
      <c r="AS18" s="190" t="e">
        <f>#REF!</f>
        <v>#REF!</v>
      </c>
      <c r="AT18" s="190" t="e">
        <f>#REF!</f>
        <v>#REF!</v>
      </c>
      <c r="AU18" s="190" t="e">
        <f>#REF!</f>
        <v>#REF!</v>
      </c>
      <c r="AV18" s="150" t="e">
        <f t="shared" si="0"/>
        <v>#REF!</v>
      </c>
    </row>
    <row r="19" spans="1:48" s="151" customFormat="1" ht="15" customHeight="1">
      <c r="A19" s="152">
        <v>11</v>
      </c>
      <c r="B19" s="153" t="s">
        <v>122</v>
      </c>
      <c r="C19" s="190" t="e">
        <f>#REF!</f>
        <v>#REF!</v>
      </c>
      <c r="D19" s="190" t="e">
        <f>#REF!</f>
        <v>#REF!</v>
      </c>
      <c r="E19" s="190" t="e">
        <f>#REF!</f>
        <v>#REF!</v>
      </c>
      <c r="F19" s="190" t="e">
        <f>#REF!</f>
        <v>#REF!</v>
      </c>
      <c r="G19" s="190" t="e">
        <f>#REF!</f>
        <v>#REF!</v>
      </c>
      <c r="H19" s="190" t="e">
        <f>#REF!</f>
        <v>#REF!</v>
      </c>
      <c r="I19" s="190" t="e">
        <f>#REF!</f>
        <v>#REF!</v>
      </c>
      <c r="J19" s="190" t="e">
        <f>#REF!</f>
        <v>#REF!</v>
      </c>
      <c r="K19" s="190" t="e">
        <f>#REF!</f>
        <v>#REF!</v>
      </c>
      <c r="L19" s="190" t="e">
        <f>#REF!</f>
        <v>#REF!</v>
      </c>
      <c r="M19" s="190" t="e">
        <f>#REF!</f>
        <v>#REF!</v>
      </c>
      <c r="N19" s="190" t="e">
        <f>#REF!</f>
        <v>#REF!</v>
      </c>
      <c r="O19" s="190" t="e">
        <f>#REF!</f>
        <v>#REF!</v>
      </c>
      <c r="P19" s="190" t="e">
        <f>#REF!</f>
        <v>#REF!</v>
      </c>
      <c r="Q19" s="190" t="e">
        <f>#REF!</f>
        <v>#REF!</v>
      </c>
      <c r="R19" s="190" t="e">
        <f>#REF!</f>
        <v>#REF!</v>
      </c>
      <c r="S19" s="190" t="e">
        <f>#REF!</f>
        <v>#REF!</v>
      </c>
      <c r="T19" s="190" t="e">
        <f>#REF!</f>
        <v>#REF!</v>
      </c>
      <c r="U19" s="190" t="e">
        <f>#REF!</f>
        <v>#REF!</v>
      </c>
      <c r="V19" s="190" t="e">
        <f>#REF!</f>
        <v>#REF!</v>
      </c>
      <c r="W19" s="190" t="e">
        <f>#REF!</f>
        <v>#REF!</v>
      </c>
      <c r="X19" s="190" t="e">
        <f>#REF!</f>
        <v>#REF!</v>
      </c>
      <c r="Y19" s="190" t="e">
        <f>#REF!</f>
        <v>#REF!</v>
      </c>
      <c r="Z19" s="190" t="e">
        <f>#REF!</f>
        <v>#REF!</v>
      </c>
      <c r="AA19" s="190" t="e">
        <f>#REF!</f>
        <v>#REF!</v>
      </c>
      <c r="AB19" s="190" t="e">
        <f>#REF!</f>
        <v>#REF!</v>
      </c>
      <c r="AC19" s="190" t="e">
        <f>#REF!</f>
        <v>#REF!</v>
      </c>
      <c r="AD19" s="190" t="e">
        <f>#REF!</f>
        <v>#REF!</v>
      </c>
      <c r="AE19" s="190" t="e">
        <f>#REF!</f>
        <v>#REF!</v>
      </c>
      <c r="AF19" s="190" t="e">
        <f>#REF!</f>
        <v>#REF!</v>
      </c>
      <c r="AG19" s="190" t="e">
        <f>#REF!</f>
        <v>#REF!</v>
      </c>
      <c r="AH19" s="190" t="e">
        <f>#REF!</f>
        <v>#REF!</v>
      </c>
      <c r="AI19" s="190" t="e">
        <f>#REF!</f>
        <v>#REF!</v>
      </c>
      <c r="AJ19" s="190" t="e">
        <f>#REF!</f>
        <v>#REF!</v>
      </c>
      <c r="AK19" s="190" t="e">
        <f>#REF!</f>
        <v>#REF!</v>
      </c>
      <c r="AL19" s="190" t="e">
        <f>#REF!</f>
        <v>#REF!</v>
      </c>
      <c r="AM19" s="190" t="e">
        <f>#REF!</f>
        <v>#REF!</v>
      </c>
      <c r="AN19" s="190" t="e">
        <f>#REF!</f>
        <v>#REF!</v>
      </c>
      <c r="AO19" s="190" t="e">
        <f>#REF!</f>
        <v>#REF!</v>
      </c>
      <c r="AP19" s="190" t="e">
        <f>#REF!</f>
        <v>#REF!</v>
      </c>
      <c r="AQ19" s="190" t="e">
        <f>#REF!</f>
        <v>#REF!</v>
      </c>
      <c r="AR19" s="190" t="e">
        <f>#REF!</f>
        <v>#REF!</v>
      </c>
      <c r="AS19" s="190" t="e">
        <f>#REF!</f>
        <v>#REF!</v>
      </c>
      <c r="AT19" s="190" t="e">
        <f>#REF!</f>
        <v>#REF!</v>
      </c>
      <c r="AU19" s="190" t="e">
        <f>#REF!</f>
        <v>#REF!</v>
      </c>
      <c r="AV19" s="150" t="e">
        <f t="shared" si="0"/>
        <v>#REF!</v>
      </c>
    </row>
    <row r="20" spans="1:48" s="151" customFormat="1" ht="15" customHeight="1">
      <c r="A20" s="155">
        <v>12</v>
      </c>
      <c r="B20" s="156" t="s">
        <v>249</v>
      </c>
      <c r="C20" s="190" t="e">
        <f>#REF!</f>
        <v>#REF!</v>
      </c>
      <c r="D20" s="190" t="e">
        <f>#REF!</f>
        <v>#REF!</v>
      </c>
      <c r="E20" s="190" t="e">
        <f>#REF!</f>
        <v>#REF!</v>
      </c>
      <c r="F20" s="190" t="e">
        <f>#REF!</f>
        <v>#REF!</v>
      </c>
      <c r="G20" s="190" t="e">
        <f>#REF!</f>
        <v>#REF!</v>
      </c>
      <c r="H20" s="190" t="e">
        <f>#REF!</f>
        <v>#REF!</v>
      </c>
      <c r="I20" s="190" t="e">
        <f>#REF!</f>
        <v>#REF!</v>
      </c>
      <c r="J20" s="190" t="e">
        <f>#REF!</f>
        <v>#REF!</v>
      </c>
      <c r="K20" s="190" t="e">
        <f>#REF!</f>
        <v>#REF!</v>
      </c>
      <c r="L20" s="190" t="e">
        <f>#REF!</f>
        <v>#REF!</v>
      </c>
      <c r="M20" s="190" t="e">
        <f>#REF!</f>
        <v>#REF!</v>
      </c>
      <c r="N20" s="190" t="e">
        <f>#REF!</f>
        <v>#REF!</v>
      </c>
      <c r="O20" s="190" t="e">
        <f>#REF!</f>
        <v>#REF!</v>
      </c>
      <c r="P20" s="190" t="e">
        <f>#REF!</f>
        <v>#REF!</v>
      </c>
      <c r="Q20" s="190" t="e">
        <f>#REF!</f>
        <v>#REF!</v>
      </c>
      <c r="R20" s="190" t="e">
        <f>#REF!</f>
        <v>#REF!</v>
      </c>
      <c r="S20" s="190" t="e">
        <f>#REF!</f>
        <v>#REF!</v>
      </c>
      <c r="T20" s="190" t="e">
        <f>#REF!</f>
        <v>#REF!</v>
      </c>
      <c r="U20" s="190" t="e">
        <f>#REF!</f>
        <v>#REF!</v>
      </c>
      <c r="V20" s="190" t="e">
        <f>#REF!</f>
        <v>#REF!</v>
      </c>
      <c r="W20" s="190" t="e">
        <f>#REF!</f>
        <v>#REF!</v>
      </c>
      <c r="X20" s="190" t="e">
        <f>#REF!</f>
        <v>#REF!</v>
      </c>
      <c r="Y20" s="190" t="e">
        <f>#REF!</f>
        <v>#REF!</v>
      </c>
      <c r="Z20" s="190" t="e">
        <f>#REF!</f>
        <v>#REF!</v>
      </c>
      <c r="AA20" s="190" t="e">
        <f>#REF!</f>
        <v>#REF!</v>
      </c>
      <c r="AB20" s="190" t="e">
        <f>#REF!</f>
        <v>#REF!</v>
      </c>
      <c r="AC20" s="190" t="e">
        <f>#REF!</f>
        <v>#REF!</v>
      </c>
      <c r="AD20" s="190" t="e">
        <f>#REF!</f>
        <v>#REF!</v>
      </c>
      <c r="AE20" s="190" t="e">
        <f>#REF!</f>
        <v>#REF!</v>
      </c>
      <c r="AF20" s="190" t="e">
        <f>#REF!</f>
        <v>#REF!</v>
      </c>
      <c r="AG20" s="190" t="e">
        <f>#REF!</f>
        <v>#REF!</v>
      </c>
      <c r="AH20" s="190" t="e">
        <f>#REF!</f>
        <v>#REF!</v>
      </c>
      <c r="AI20" s="190" t="e">
        <f>#REF!</f>
        <v>#REF!</v>
      </c>
      <c r="AJ20" s="190" t="e">
        <f>#REF!</f>
        <v>#REF!</v>
      </c>
      <c r="AK20" s="190" t="e">
        <f>#REF!</f>
        <v>#REF!</v>
      </c>
      <c r="AL20" s="190" t="e">
        <f>#REF!</f>
        <v>#REF!</v>
      </c>
      <c r="AM20" s="190" t="e">
        <f>#REF!</f>
        <v>#REF!</v>
      </c>
      <c r="AN20" s="190" t="e">
        <f>#REF!</f>
        <v>#REF!</v>
      </c>
      <c r="AO20" s="190" t="e">
        <f>#REF!</f>
        <v>#REF!</v>
      </c>
      <c r="AP20" s="190" t="e">
        <f>#REF!</f>
        <v>#REF!</v>
      </c>
      <c r="AQ20" s="190" t="e">
        <f>#REF!</f>
        <v>#REF!</v>
      </c>
      <c r="AR20" s="190" t="e">
        <f>#REF!</f>
        <v>#REF!</v>
      </c>
      <c r="AS20" s="190" t="e">
        <f>#REF!</f>
        <v>#REF!</v>
      </c>
      <c r="AT20" s="190" t="e">
        <f>#REF!</f>
        <v>#REF!</v>
      </c>
      <c r="AU20" s="190" t="e">
        <f>#REF!</f>
        <v>#REF!</v>
      </c>
      <c r="AV20" s="150" t="e">
        <f t="shared" si="0"/>
        <v>#REF!</v>
      </c>
    </row>
    <row r="21" spans="1:48" s="151" customFormat="1" ht="15" customHeight="1">
      <c r="A21" s="152">
        <v>12.1</v>
      </c>
      <c r="B21" s="153" t="s">
        <v>250</v>
      </c>
      <c r="C21" s="190" t="e">
        <f>#REF!</f>
        <v>#REF!</v>
      </c>
      <c r="D21" s="190" t="e">
        <f>#REF!</f>
        <v>#REF!</v>
      </c>
      <c r="E21" s="190" t="e">
        <f>#REF!</f>
        <v>#REF!</v>
      </c>
      <c r="F21" s="190" t="e">
        <f>#REF!</f>
        <v>#REF!</v>
      </c>
      <c r="G21" s="190" t="e">
        <f>#REF!</f>
        <v>#REF!</v>
      </c>
      <c r="H21" s="190" t="e">
        <f>#REF!</f>
        <v>#REF!</v>
      </c>
      <c r="I21" s="190" t="e">
        <f>#REF!</f>
        <v>#REF!</v>
      </c>
      <c r="J21" s="190" t="e">
        <f>#REF!</f>
        <v>#REF!</v>
      </c>
      <c r="K21" s="190" t="e">
        <f>#REF!</f>
        <v>#REF!</v>
      </c>
      <c r="L21" s="190" t="e">
        <f>#REF!</f>
        <v>#REF!</v>
      </c>
      <c r="M21" s="190" t="e">
        <f>#REF!</f>
        <v>#REF!</v>
      </c>
      <c r="N21" s="190" t="e">
        <f>#REF!</f>
        <v>#REF!</v>
      </c>
      <c r="O21" s="190" t="e">
        <f>#REF!</f>
        <v>#REF!</v>
      </c>
      <c r="P21" s="190" t="e">
        <f>#REF!</f>
        <v>#REF!</v>
      </c>
      <c r="Q21" s="190" t="e">
        <f>#REF!</f>
        <v>#REF!</v>
      </c>
      <c r="R21" s="190" t="e">
        <f>#REF!</f>
        <v>#REF!</v>
      </c>
      <c r="S21" s="190" t="e">
        <f>#REF!</f>
        <v>#REF!</v>
      </c>
      <c r="T21" s="190" t="e">
        <f>#REF!</f>
        <v>#REF!</v>
      </c>
      <c r="U21" s="190" t="e">
        <f>#REF!</f>
        <v>#REF!</v>
      </c>
      <c r="V21" s="190" t="e">
        <f>#REF!</f>
        <v>#REF!</v>
      </c>
      <c r="W21" s="190" t="e">
        <f>#REF!</f>
        <v>#REF!</v>
      </c>
      <c r="X21" s="190" t="e">
        <f>#REF!</f>
        <v>#REF!</v>
      </c>
      <c r="Y21" s="190" t="e">
        <f>#REF!</f>
        <v>#REF!</v>
      </c>
      <c r="Z21" s="190" t="e">
        <f>#REF!</f>
        <v>#REF!</v>
      </c>
      <c r="AA21" s="190" t="e">
        <f>#REF!</f>
        <v>#REF!</v>
      </c>
      <c r="AB21" s="190" t="e">
        <f>#REF!</f>
        <v>#REF!</v>
      </c>
      <c r="AC21" s="190" t="e">
        <f>#REF!</f>
        <v>#REF!</v>
      </c>
      <c r="AD21" s="190" t="e">
        <f>#REF!</f>
        <v>#REF!</v>
      </c>
      <c r="AE21" s="190" t="e">
        <f>#REF!</f>
        <v>#REF!</v>
      </c>
      <c r="AF21" s="190" t="e">
        <f>#REF!</f>
        <v>#REF!</v>
      </c>
      <c r="AG21" s="190" t="e">
        <f>#REF!</f>
        <v>#REF!</v>
      </c>
      <c r="AH21" s="190" t="e">
        <f>#REF!</f>
        <v>#REF!</v>
      </c>
      <c r="AI21" s="190" t="e">
        <f>#REF!</f>
        <v>#REF!</v>
      </c>
      <c r="AJ21" s="190" t="e">
        <f>#REF!</f>
        <v>#REF!</v>
      </c>
      <c r="AK21" s="190" t="e">
        <f>#REF!</f>
        <v>#REF!</v>
      </c>
      <c r="AL21" s="190" t="e">
        <f>#REF!</f>
        <v>#REF!</v>
      </c>
      <c r="AM21" s="190" t="e">
        <f>#REF!</f>
        <v>#REF!</v>
      </c>
      <c r="AN21" s="190" t="e">
        <f>#REF!</f>
        <v>#REF!</v>
      </c>
      <c r="AO21" s="190" t="e">
        <f>#REF!</f>
        <v>#REF!</v>
      </c>
      <c r="AP21" s="190" t="e">
        <f>#REF!</f>
        <v>#REF!</v>
      </c>
      <c r="AQ21" s="190" t="e">
        <f>#REF!</f>
        <v>#REF!</v>
      </c>
      <c r="AR21" s="190" t="e">
        <f>#REF!</f>
        <v>#REF!</v>
      </c>
      <c r="AS21" s="190" t="e">
        <f>#REF!</f>
        <v>#REF!</v>
      </c>
      <c r="AT21" s="190" t="e">
        <f>#REF!</f>
        <v>#REF!</v>
      </c>
      <c r="AU21" s="190" t="e">
        <f>#REF!</f>
        <v>#REF!</v>
      </c>
      <c r="AV21" s="150" t="e">
        <f t="shared" si="0"/>
        <v>#REF!</v>
      </c>
    </row>
    <row r="22" spans="1:48" s="151" customFormat="1" ht="15" customHeight="1">
      <c r="A22" s="152">
        <v>12.2</v>
      </c>
      <c r="B22" s="153" t="s">
        <v>251</v>
      </c>
      <c r="C22" s="190" t="e">
        <f>#REF!</f>
        <v>#REF!</v>
      </c>
      <c r="D22" s="190" t="e">
        <f>#REF!</f>
        <v>#REF!</v>
      </c>
      <c r="E22" s="190" t="e">
        <f>#REF!</f>
        <v>#REF!</v>
      </c>
      <c r="F22" s="190" t="e">
        <f>#REF!</f>
        <v>#REF!</v>
      </c>
      <c r="G22" s="190" t="e">
        <f>#REF!</f>
        <v>#REF!</v>
      </c>
      <c r="H22" s="190" t="e">
        <f>#REF!</f>
        <v>#REF!</v>
      </c>
      <c r="I22" s="190" t="e">
        <f>#REF!</f>
        <v>#REF!</v>
      </c>
      <c r="J22" s="190" t="e">
        <f>#REF!</f>
        <v>#REF!</v>
      </c>
      <c r="K22" s="190" t="e">
        <f>#REF!</f>
        <v>#REF!</v>
      </c>
      <c r="L22" s="190" t="e">
        <f>#REF!</f>
        <v>#REF!</v>
      </c>
      <c r="M22" s="190" t="e">
        <f>#REF!</f>
        <v>#REF!</v>
      </c>
      <c r="N22" s="190" t="e">
        <f>#REF!</f>
        <v>#REF!</v>
      </c>
      <c r="O22" s="190" t="e">
        <f>#REF!</f>
        <v>#REF!</v>
      </c>
      <c r="P22" s="190" t="e">
        <f>#REF!</f>
        <v>#REF!</v>
      </c>
      <c r="Q22" s="190" t="e">
        <f>#REF!</f>
        <v>#REF!</v>
      </c>
      <c r="R22" s="190" t="e">
        <f>#REF!</f>
        <v>#REF!</v>
      </c>
      <c r="S22" s="190" t="e">
        <f>#REF!</f>
        <v>#REF!</v>
      </c>
      <c r="T22" s="190" t="e">
        <f>#REF!</f>
        <v>#REF!</v>
      </c>
      <c r="U22" s="190" t="e">
        <f>#REF!</f>
        <v>#REF!</v>
      </c>
      <c r="V22" s="190" t="e">
        <f>#REF!</f>
        <v>#REF!</v>
      </c>
      <c r="W22" s="190" t="e">
        <f>#REF!</f>
        <v>#REF!</v>
      </c>
      <c r="X22" s="190" t="e">
        <f>#REF!</f>
        <v>#REF!</v>
      </c>
      <c r="Y22" s="190" t="e">
        <f>#REF!</f>
        <v>#REF!</v>
      </c>
      <c r="Z22" s="190" t="e">
        <f>#REF!</f>
        <v>#REF!</v>
      </c>
      <c r="AA22" s="190" t="e">
        <f>#REF!</f>
        <v>#REF!</v>
      </c>
      <c r="AB22" s="190" t="e">
        <f>#REF!</f>
        <v>#REF!</v>
      </c>
      <c r="AC22" s="190" t="e">
        <f>#REF!</f>
        <v>#REF!</v>
      </c>
      <c r="AD22" s="190" t="e">
        <f>#REF!</f>
        <v>#REF!</v>
      </c>
      <c r="AE22" s="190" t="e">
        <f>#REF!</f>
        <v>#REF!</v>
      </c>
      <c r="AF22" s="190" t="e">
        <f>#REF!</f>
        <v>#REF!</v>
      </c>
      <c r="AG22" s="190" t="e">
        <f>#REF!</f>
        <v>#REF!</v>
      </c>
      <c r="AH22" s="190" t="e">
        <f>#REF!</f>
        <v>#REF!</v>
      </c>
      <c r="AI22" s="190" t="e">
        <f>#REF!</f>
        <v>#REF!</v>
      </c>
      <c r="AJ22" s="190" t="e">
        <f>#REF!</f>
        <v>#REF!</v>
      </c>
      <c r="AK22" s="190" t="e">
        <f>#REF!</f>
        <v>#REF!</v>
      </c>
      <c r="AL22" s="190" t="e">
        <f>#REF!</f>
        <v>#REF!</v>
      </c>
      <c r="AM22" s="190" t="e">
        <f>#REF!</f>
        <v>#REF!</v>
      </c>
      <c r="AN22" s="190" t="e">
        <f>#REF!</f>
        <v>#REF!</v>
      </c>
      <c r="AO22" s="190" t="e">
        <f>#REF!</f>
        <v>#REF!</v>
      </c>
      <c r="AP22" s="190" t="e">
        <f>#REF!</f>
        <v>#REF!</v>
      </c>
      <c r="AQ22" s="190" t="e">
        <f>#REF!</f>
        <v>#REF!</v>
      </c>
      <c r="AR22" s="190" t="e">
        <f>#REF!</f>
        <v>#REF!</v>
      </c>
      <c r="AS22" s="190" t="e">
        <f>#REF!</f>
        <v>#REF!</v>
      </c>
      <c r="AT22" s="190" t="e">
        <f>#REF!</f>
        <v>#REF!</v>
      </c>
      <c r="AU22" s="190" t="e">
        <f>#REF!</f>
        <v>#REF!</v>
      </c>
      <c r="AV22" s="150" t="e">
        <f t="shared" si="0"/>
        <v>#REF!</v>
      </c>
    </row>
    <row r="23" spans="1:48" s="151" customFormat="1" ht="15" customHeight="1">
      <c r="A23" s="152">
        <v>12.3</v>
      </c>
      <c r="B23" s="153" t="s">
        <v>252</v>
      </c>
      <c r="C23" s="190" t="e">
        <f>#REF!</f>
        <v>#REF!</v>
      </c>
      <c r="D23" s="190" t="e">
        <f>#REF!</f>
        <v>#REF!</v>
      </c>
      <c r="E23" s="190" t="e">
        <f>#REF!</f>
        <v>#REF!</v>
      </c>
      <c r="F23" s="190" t="e">
        <f>#REF!</f>
        <v>#REF!</v>
      </c>
      <c r="G23" s="190" t="e">
        <f>#REF!</f>
        <v>#REF!</v>
      </c>
      <c r="H23" s="190" t="e">
        <f>#REF!</f>
        <v>#REF!</v>
      </c>
      <c r="I23" s="190" t="e">
        <f>#REF!</f>
        <v>#REF!</v>
      </c>
      <c r="J23" s="190" t="e">
        <f>#REF!</f>
        <v>#REF!</v>
      </c>
      <c r="K23" s="190" t="e">
        <f>#REF!</f>
        <v>#REF!</v>
      </c>
      <c r="L23" s="190" t="e">
        <f>#REF!</f>
        <v>#REF!</v>
      </c>
      <c r="M23" s="190" t="e">
        <f>#REF!</f>
        <v>#REF!</v>
      </c>
      <c r="N23" s="190" t="e">
        <f>#REF!</f>
        <v>#REF!</v>
      </c>
      <c r="O23" s="190" t="e">
        <f>#REF!</f>
        <v>#REF!</v>
      </c>
      <c r="P23" s="190" t="e">
        <f>#REF!</f>
        <v>#REF!</v>
      </c>
      <c r="Q23" s="190" t="e">
        <f>#REF!</f>
        <v>#REF!</v>
      </c>
      <c r="R23" s="190" t="e">
        <f>#REF!</f>
        <v>#REF!</v>
      </c>
      <c r="S23" s="190" t="e">
        <f>#REF!</f>
        <v>#REF!</v>
      </c>
      <c r="T23" s="190" t="e">
        <f>#REF!</f>
        <v>#REF!</v>
      </c>
      <c r="U23" s="190" t="e">
        <f>#REF!</f>
        <v>#REF!</v>
      </c>
      <c r="V23" s="190" t="e">
        <f>#REF!</f>
        <v>#REF!</v>
      </c>
      <c r="W23" s="190" t="e">
        <f>#REF!</f>
        <v>#REF!</v>
      </c>
      <c r="X23" s="190" t="e">
        <f>#REF!</f>
        <v>#REF!</v>
      </c>
      <c r="Y23" s="190" t="e">
        <f>#REF!</f>
        <v>#REF!</v>
      </c>
      <c r="Z23" s="190" t="e">
        <f>#REF!</f>
        <v>#REF!</v>
      </c>
      <c r="AA23" s="190" t="e">
        <f>#REF!</f>
        <v>#REF!</v>
      </c>
      <c r="AB23" s="190" t="e">
        <f>#REF!</f>
        <v>#REF!</v>
      </c>
      <c r="AC23" s="190" t="e">
        <f>#REF!</f>
        <v>#REF!</v>
      </c>
      <c r="AD23" s="190" t="e">
        <f>#REF!</f>
        <v>#REF!</v>
      </c>
      <c r="AE23" s="190" t="e">
        <f>#REF!</f>
        <v>#REF!</v>
      </c>
      <c r="AF23" s="190" t="e">
        <f>#REF!</f>
        <v>#REF!</v>
      </c>
      <c r="AG23" s="190" t="e">
        <f>#REF!</f>
        <v>#REF!</v>
      </c>
      <c r="AH23" s="190" t="e">
        <f>#REF!</f>
        <v>#REF!</v>
      </c>
      <c r="AI23" s="190" t="e">
        <f>#REF!</f>
        <v>#REF!</v>
      </c>
      <c r="AJ23" s="190" t="e">
        <f>#REF!</f>
        <v>#REF!</v>
      </c>
      <c r="AK23" s="190" t="e">
        <f>#REF!</f>
        <v>#REF!</v>
      </c>
      <c r="AL23" s="190" t="e">
        <f>#REF!</f>
        <v>#REF!</v>
      </c>
      <c r="AM23" s="190" t="e">
        <f>#REF!</f>
        <v>#REF!</v>
      </c>
      <c r="AN23" s="190" t="e">
        <f>#REF!</f>
        <v>#REF!</v>
      </c>
      <c r="AO23" s="190" t="e">
        <f>#REF!</f>
        <v>#REF!</v>
      </c>
      <c r="AP23" s="190" t="e">
        <f>#REF!</f>
        <v>#REF!</v>
      </c>
      <c r="AQ23" s="190" t="e">
        <f>#REF!</f>
        <v>#REF!</v>
      </c>
      <c r="AR23" s="190" t="e">
        <f>#REF!</f>
        <v>#REF!</v>
      </c>
      <c r="AS23" s="190" t="e">
        <f>#REF!</f>
        <v>#REF!</v>
      </c>
      <c r="AT23" s="190" t="e">
        <f>#REF!</f>
        <v>#REF!</v>
      </c>
      <c r="AU23" s="190" t="e">
        <f>#REF!</f>
        <v>#REF!</v>
      </c>
      <c r="AV23" s="150" t="e">
        <f t="shared" si="0"/>
        <v>#REF!</v>
      </c>
    </row>
    <row r="24" spans="1:48" s="151" customFormat="1" ht="15" customHeight="1">
      <c r="A24" s="155">
        <v>13</v>
      </c>
      <c r="B24" s="156" t="s">
        <v>253</v>
      </c>
      <c r="C24" s="190" t="e">
        <f>#REF!</f>
        <v>#REF!</v>
      </c>
      <c r="D24" s="190" t="e">
        <f>#REF!</f>
        <v>#REF!</v>
      </c>
      <c r="E24" s="190" t="e">
        <f>#REF!</f>
        <v>#REF!</v>
      </c>
      <c r="F24" s="190" t="e">
        <f>#REF!</f>
        <v>#REF!</v>
      </c>
      <c r="G24" s="190" t="e">
        <f>#REF!</f>
        <v>#REF!</v>
      </c>
      <c r="H24" s="190" t="e">
        <f>#REF!</f>
        <v>#REF!</v>
      </c>
      <c r="I24" s="190" t="e">
        <f>#REF!</f>
        <v>#REF!</v>
      </c>
      <c r="J24" s="190" t="e">
        <f>#REF!</f>
        <v>#REF!</v>
      </c>
      <c r="K24" s="190" t="e">
        <f>#REF!</f>
        <v>#REF!</v>
      </c>
      <c r="L24" s="190" t="e">
        <f>#REF!</f>
        <v>#REF!</v>
      </c>
      <c r="M24" s="190" t="e">
        <f>#REF!</f>
        <v>#REF!</v>
      </c>
      <c r="N24" s="190" t="e">
        <f>#REF!</f>
        <v>#REF!</v>
      </c>
      <c r="O24" s="190" t="e">
        <f>#REF!</f>
        <v>#REF!</v>
      </c>
      <c r="P24" s="190" t="e">
        <f>#REF!</f>
        <v>#REF!</v>
      </c>
      <c r="Q24" s="190" t="e">
        <f>#REF!</f>
        <v>#REF!</v>
      </c>
      <c r="R24" s="190" t="e">
        <f>#REF!</f>
        <v>#REF!</v>
      </c>
      <c r="S24" s="190" t="e">
        <f>#REF!</f>
        <v>#REF!</v>
      </c>
      <c r="T24" s="190" t="e">
        <f>#REF!</f>
        <v>#REF!</v>
      </c>
      <c r="U24" s="190" t="e">
        <f>#REF!</f>
        <v>#REF!</v>
      </c>
      <c r="V24" s="190" t="e">
        <f>#REF!</f>
        <v>#REF!</v>
      </c>
      <c r="W24" s="190" t="e">
        <f>#REF!</f>
        <v>#REF!</v>
      </c>
      <c r="X24" s="190" t="e">
        <f>#REF!</f>
        <v>#REF!</v>
      </c>
      <c r="Y24" s="190" t="e">
        <f>#REF!</f>
        <v>#REF!</v>
      </c>
      <c r="Z24" s="190" t="e">
        <f>#REF!</f>
        <v>#REF!</v>
      </c>
      <c r="AA24" s="190" t="e">
        <f>#REF!</f>
        <v>#REF!</v>
      </c>
      <c r="AB24" s="190" t="e">
        <f>#REF!</f>
        <v>#REF!</v>
      </c>
      <c r="AC24" s="190" t="e">
        <f>#REF!</f>
        <v>#REF!</v>
      </c>
      <c r="AD24" s="190" t="e">
        <f>#REF!</f>
        <v>#REF!</v>
      </c>
      <c r="AE24" s="190" t="e">
        <f>#REF!</f>
        <v>#REF!</v>
      </c>
      <c r="AF24" s="190" t="e">
        <f>#REF!</f>
        <v>#REF!</v>
      </c>
      <c r="AG24" s="190" t="e">
        <f>#REF!</f>
        <v>#REF!</v>
      </c>
      <c r="AH24" s="190" t="e">
        <f>#REF!</f>
        <v>#REF!</v>
      </c>
      <c r="AI24" s="190" t="e">
        <f>#REF!</f>
        <v>#REF!</v>
      </c>
      <c r="AJ24" s="190" t="e">
        <f>#REF!</f>
        <v>#REF!</v>
      </c>
      <c r="AK24" s="190" t="e">
        <f>#REF!</f>
        <v>#REF!</v>
      </c>
      <c r="AL24" s="190" t="e">
        <f>#REF!</f>
        <v>#REF!</v>
      </c>
      <c r="AM24" s="190" t="e">
        <f>#REF!</f>
        <v>#REF!</v>
      </c>
      <c r="AN24" s="190" t="e">
        <f>#REF!</f>
        <v>#REF!</v>
      </c>
      <c r="AO24" s="190" t="e">
        <f>#REF!</f>
        <v>#REF!</v>
      </c>
      <c r="AP24" s="190" t="e">
        <f>#REF!</f>
        <v>#REF!</v>
      </c>
      <c r="AQ24" s="190" t="e">
        <f>#REF!</f>
        <v>#REF!</v>
      </c>
      <c r="AR24" s="190" t="e">
        <f>#REF!</f>
        <v>#REF!</v>
      </c>
      <c r="AS24" s="190" t="e">
        <f>#REF!</f>
        <v>#REF!</v>
      </c>
      <c r="AT24" s="190" t="e">
        <f>#REF!</f>
        <v>#REF!</v>
      </c>
      <c r="AU24" s="190" t="e">
        <f>#REF!</f>
        <v>#REF!</v>
      </c>
      <c r="AV24" s="150" t="e">
        <f t="shared" si="0"/>
        <v>#REF!</v>
      </c>
    </row>
    <row r="25" spans="1:48" s="151" customFormat="1" ht="15" customHeight="1">
      <c r="A25" s="152">
        <v>13.1</v>
      </c>
      <c r="B25" s="153" t="s">
        <v>254</v>
      </c>
      <c r="C25" s="190" t="e">
        <f>#REF!</f>
        <v>#REF!</v>
      </c>
      <c r="D25" s="190" t="e">
        <f>#REF!</f>
        <v>#REF!</v>
      </c>
      <c r="E25" s="190" t="e">
        <f>#REF!</f>
        <v>#REF!</v>
      </c>
      <c r="F25" s="190" t="e">
        <f>#REF!</f>
        <v>#REF!</v>
      </c>
      <c r="G25" s="190" t="e">
        <f>#REF!</f>
        <v>#REF!</v>
      </c>
      <c r="H25" s="190" t="e">
        <f>#REF!</f>
        <v>#REF!</v>
      </c>
      <c r="I25" s="190" t="e">
        <f>#REF!</f>
        <v>#REF!</v>
      </c>
      <c r="J25" s="190" t="e">
        <f>#REF!</f>
        <v>#REF!</v>
      </c>
      <c r="K25" s="190" t="e">
        <f>#REF!</f>
        <v>#REF!</v>
      </c>
      <c r="L25" s="190" t="e">
        <f>#REF!</f>
        <v>#REF!</v>
      </c>
      <c r="M25" s="190" t="e">
        <f>#REF!</f>
        <v>#REF!</v>
      </c>
      <c r="N25" s="190" t="e">
        <f>#REF!</f>
        <v>#REF!</v>
      </c>
      <c r="O25" s="190" t="e">
        <f>#REF!</f>
        <v>#REF!</v>
      </c>
      <c r="P25" s="190" t="e">
        <f>#REF!</f>
        <v>#REF!</v>
      </c>
      <c r="Q25" s="190" t="e">
        <f>#REF!</f>
        <v>#REF!</v>
      </c>
      <c r="R25" s="190" t="e">
        <f>#REF!</f>
        <v>#REF!</v>
      </c>
      <c r="S25" s="190" t="e">
        <f>#REF!</f>
        <v>#REF!</v>
      </c>
      <c r="T25" s="190" t="e">
        <f>#REF!</f>
        <v>#REF!</v>
      </c>
      <c r="U25" s="190" t="e">
        <f>#REF!</f>
        <v>#REF!</v>
      </c>
      <c r="V25" s="190" t="e">
        <f>#REF!</f>
        <v>#REF!</v>
      </c>
      <c r="W25" s="190" t="e">
        <f>#REF!</f>
        <v>#REF!</v>
      </c>
      <c r="X25" s="190" t="e">
        <f>#REF!</f>
        <v>#REF!</v>
      </c>
      <c r="Y25" s="190" t="e">
        <f>#REF!</f>
        <v>#REF!</v>
      </c>
      <c r="Z25" s="190" t="e">
        <f>#REF!</f>
        <v>#REF!</v>
      </c>
      <c r="AA25" s="190" t="e">
        <f>#REF!</f>
        <v>#REF!</v>
      </c>
      <c r="AB25" s="190" t="e">
        <f>#REF!</f>
        <v>#REF!</v>
      </c>
      <c r="AC25" s="190" t="e">
        <f>#REF!</f>
        <v>#REF!</v>
      </c>
      <c r="AD25" s="190" t="e">
        <f>#REF!</f>
        <v>#REF!</v>
      </c>
      <c r="AE25" s="190" t="e">
        <f>#REF!</f>
        <v>#REF!</v>
      </c>
      <c r="AF25" s="190" t="e">
        <f>#REF!</f>
        <v>#REF!</v>
      </c>
      <c r="AG25" s="190" t="e">
        <f>#REF!</f>
        <v>#REF!</v>
      </c>
      <c r="AH25" s="190" t="e">
        <f>#REF!</f>
        <v>#REF!</v>
      </c>
      <c r="AI25" s="190" t="e">
        <f>#REF!</f>
        <v>#REF!</v>
      </c>
      <c r="AJ25" s="190" t="e">
        <f>#REF!</f>
        <v>#REF!</v>
      </c>
      <c r="AK25" s="190" t="e">
        <f>#REF!</f>
        <v>#REF!</v>
      </c>
      <c r="AL25" s="190" t="e">
        <f>#REF!</f>
        <v>#REF!</v>
      </c>
      <c r="AM25" s="190" t="e">
        <f>#REF!</f>
        <v>#REF!</v>
      </c>
      <c r="AN25" s="190" t="e">
        <f>#REF!</f>
        <v>#REF!</v>
      </c>
      <c r="AO25" s="190" t="e">
        <f>#REF!</f>
        <v>#REF!</v>
      </c>
      <c r="AP25" s="190" t="e">
        <f>#REF!</f>
        <v>#REF!</v>
      </c>
      <c r="AQ25" s="190" t="e">
        <f>#REF!</f>
        <v>#REF!</v>
      </c>
      <c r="AR25" s="190" t="e">
        <f>#REF!</f>
        <v>#REF!</v>
      </c>
      <c r="AS25" s="190" t="e">
        <f>#REF!</f>
        <v>#REF!</v>
      </c>
      <c r="AT25" s="190" t="e">
        <f>#REF!</f>
        <v>#REF!</v>
      </c>
      <c r="AU25" s="190" t="e">
        <f>#REF!</f>
        <v>#REF!</v>
      </c>
      <c r="AV25" s="150" t="e">
        <f t="shared" si="0"/>
        <v>#REF!</v>
      </c>
    </row>
    <row r="26" spans="1:48" s="151" customFormat="1" ht="15" customHeight="1">
      <c r="A26" s="152">
        <v>13.2</v>
      </c>
      <c r="B26" s="153" t="s">
        <v>255</v>
      </c>
      <c r="C26" s="190" t="e">
        <f>#REF!</f>
        <v>#REF!</v>
      </c>
      <c r="D26" s="190" t="e">
        <f>#REF!</f>
        <v>#REF!</v>
      </c>
      <c r="E26" s="190" t="e">
        <f>#REF!</f>
        <v>#REF!</v>
      </c>
      <c r="F26" s="190" t="e">
        <f>#REF!</f>
        <v>#REF!</v>
      </c>
      <c r="G26" s="190" t="e">
        <f>#REF!</f>
        <v>#REF!</v>
      </c>
      <c r="H26" s="190" t="e">
        <f>#REF!</f>
        <v>#REF!</v>
      </c>
      <c r="I26" s="190" t="e">
        <f>#REF!</f>
        <v>#REF!</v>
      </c>
      <c r="J26" s="190" t="e">
        <f>#REF!</f>
        <v>#REF!</v>
      </c>
      <c r="K26" s="190" t="e">
        <f>#REF!</f>
        <v>#REF!</v>
      </c>
      <c r="L26" s="190" t="e">
        <f>#REF!</f>
        <v>#REF!</v>
      </c>
      <c r="M26" s="190" t="e">
        <f>#REF!</f>
        <v>#REF!</v>
      </c>
      <c r="N26" s="190" t="e">
        <f>#REF!</f>
        <v>#REF!</v>
      </c>
      <c r="O26" s="190" t="e">
        <f>#REF!</f>
        <v>#REF!</v>
      </c>
      <c r="P26" s="190" t="e">
        <f>#REF!</f>
        <v>#REF!</v>
      </c>
      <c r="Q26" s="190" t="e">
        <f>#REF!</f>
        <v>#REF!</v>
      </c>
      <c r="R26" s="190" t="e">
        <f>#REF!</f>
        <v>#REF!</v>
      </c>
      <c r="S26" s="190" t="e">
        <f>#REF!</f>
        <v>#REF!</v>
      </c>
      <c r="T26" s="190" t="e">
        <f>#REF!</f>
        <v>#REF!</v>
      </c>
      <c r="U26" s="190" t="e">
        <f>#REF!</f>
        <v>#REF!</v>
      </c>
      <c r="V26" s="190" t="e">
        <f>#REF!</f>
        <v>#REF!</v>
      </c>
      <c r="W26" s="190" t="e">
        <f>#REF!</f>
        <v>#REF!</v>
      </c>
      <c r="X26" s="190" t="e">
        <f>#REF!</f>
        <v>#REF!</v>
      </c>
      <c r="Y26" s="190" t="e">
        <f>#REF!</f>
        <v>#REF!</v>
      </c>
      <c r="Z26" s="190" t="e">
        <f>#REF!</f>
        <v>#REF!</v>
      </c>
      <c r="AA26" s="190" t="e">
        <f>#REF!</f>
        <v>#REF!</v>
      </c>
      <c r="AB26" s="190" t="e">
        <f>#REF!</f>
        <v>#REF!</v>
      </c>
      <c r="AC26" s="190" t="e">
        <f>#REF!</f>
        <v>#REF!</v>
      </c>
      <c r="AD26" s="190" t="e">
        <f>#REF!</f>
        <v>#REF!</v>
      </c>
      <c r="AE26" s="190" t="e">
        <f>#REF!</f>
        <v>#REF!</v>
      </c>
      <c r="AF26" s="190" t="e">
        <f>#REF!</f>
        <v>#REF!</v>
      </c>
      <c r="AG26" s="190" t="e">
        <f>#REF!</f>
        <v>#REF!</v>
      </c>
      <c r="AH26" s="190" t="e">
        <f>#REF!</f>
        <v>#REF!</v>
      </c>
      <c r="AI26" s="190" t="e">
        <f>#REF!</f>
        <v>#REF!</v>
      </c>
      <c r="AJ26" s="190" t="e">
        <f>#REF!</f>
        <v>#REF!</v>
      </c>
      <c r="AK26" s="190" t="e">
        <f>#REF!</f>
        <v>#REF!</v>
      </c>
      <c r="AL26" s="190" t="e">
        <f>#REF!</f>
        <v>#REF!</v>
      </c>
      <c r="AM26" s="190" t="e">
        <f>#REF!</f>
        <v>#REF!</v>
      </c>
      <c r="AN26" s="190" t="e">
        <f>#REF!</f>
        <v>#REF!</v>
      </c>
      <c r="AO26" s="190" t="e">
        <f>#REF!</f>
        <v>#REF!</v>
      </c>
      <c r="AP26" s="190" t="e">
        <f>#REF!</f>
        <v>#REF!</v>
      </c>
      <c r="AQ26" s="190" t="e">
        <f>#REF!</f>
        <v>#REF!</v>
      </c>
      <c r="AR26" s="190" t="e">
        <f>#REF!</f>
        <v>#REF!</v>
      </c>
      <c r="AS26" s="190" t="e">
        <f>#REF!</f>
        <v>#REF!</v>
      </c>
      <c r="AT26" s="190" t="e">
        <f>#REF!</f>
        <v>#REF!</v>
      </c>
      <c r="AU26" s="190" t="e">
        <f>#REF!</f>
        <v>#REF!</v>
      </c>
      <c r="AV26" s="150" t="e">
        <f t="shared" si="0"/>
        <v>#REF!</v>
      </c>
    </row>
    <row r="27" spans="1:48" s="151" customFormat="1" ht="15" customHeight="1">
      <c r="A27" s="152">
        <v>13.3</v>
      </c>
      <c r="B27" s="153" t="s">
        <v>256</v>
      </c>
      <c r="C27" s="190" t="e">
        <f>#REF!</f>
        <v>#REF!</v>
      </c>
      <c r="D27" s="190" t="e">
        <f>#REF!</f>
        <v>#REF!</v>
      </c>
      <c r="E27" s="190" t="e">
        <f>#REF!</f>
        <v>#REF!</v>
      </c>
      <c r="F27" s="190" t="e">
        <f>#REF!</f>
        <v>#REF!</v>
      </c>
      <c r="G27" s="190" t="e">
        <f>#REF!</f>
        <v>#REF!</v>
      </c>
      <c r="H27" s="190" t="e">
        <f>#REF!</f>
        <v>#REF!</v>
      </c>
      <c r="I27" s="190" t="e">
        <f>#REF!</f>
        <v>#REF!</v>
      </c>
      <c r="J27" s="190" t="e">
        <f>#REF!</f>
        <v>#REF!</v>
      </c>
      <c r="K27" s="190" t="e">
        <f>#REF!</f>
        <v>#REF!</v>
      </c>
      <c r="L27" s="190" t="e">
        <f>#REF!</f>
        <v>#REF!</v>
      </c>
      <c r="M27" s="190" t="e">
        <f>#REF!</f>
        <v>#REF!</v>
      </c>
      <c r="N27" s="190" t="e">
        <f>#REF!</f>
        <v>#REF!</v>
      </c>
      <c r="O27" s="190" t="e">
        <f>#REF!</f>
        <v>#REF!</v>
      </c>
      <c r="P27" s="190" t="e">
        <f>#REF!</f>
        <v>#REF!</v>
      </c>
      <c r="Q27" s="190" t="e">
        <f>#REF!</f>
        <v>#REF!</v>
      </c>
      <c r="R27" s="190" t="e">
        <f>#REF!</f>
        <v>#REF!</v>
      </c>
      <c r="S27" s="190" t="e">
        <f>#REF!</f>
        <v>#REF!</v>
      </c>
      <c r="T27" s="190" t="e">
        <f>#REF!</f>
        <v>#REF!</v>
      </c>
      <c r="U27" s="190" t="e">
        <f>#REF!</f>
        <v>#REF!</v>
      </c>
      <c r="V27" s="190" t="e">
        <f>#REF!</f>
        <v>#REF!</v>
      </c>
      <c r="W27" s="190" t="e">
        <f>#REF!</f>
        <v>#REF!</v>
      </c>
      <c r="X27" s="190" t="e">
        <f>#REF!</f>
        <v>#REF!</v>
      </c>
      <c r="Y27" s="190" t="e">
        <f>#REF!</f>
        <v>#REF!</v>
      </c>
      <c r="Z27" s="190" t="e">
        <f>#REF!</f>
        <v>#REF!</v>
      </c>
      <c r="AA27" s="190" t="e">
        <f>#REF!</f>
        <v>#REF!</v>
      </c>
      <c r="AB27" s="190" t="e">
        <f>#REF!</f>
        <v>#REF!</v>
      </c>
      <c r="AC27" s="190" t="e">
        <f>#REF!</f>
        <v>#REF!</v>
      </c>
      <c r="AD27" s="190" t="e">
        <f>#REF!</f>
        <v>#REF!</v>
      </c>
      <c r="AE27" s="190" t="e">
        <f>#REF!</f>
        <v>#REF!</v>
      </c>
      <c r="AF27" s="190" t="e">
        <f>#REF!</f>
        <v>#REF!</v>
      </c>
      <c r="AG27" s="190" t="e">
        <f>#REF!</f>
        <v>#REF!</v>
      </c>
      <c r="AH27" s="190" t="e">
        <f>#REF!</f>
        <v>#REF!</v>
      </c>
      <c r="AI27" s="190" t="e">
        <f>#REF!</f>
        <v>#REF!</v>
      </c>
      <c r="AJ27" s="190" t="e">
        <f>#REF!</f>
        <v>#REF!</v>
      </c>
      <c r="AK27" s="190" t="e">
        <f>#REF!</f>
        <v>#REF!</v>
      </c>
      <c r="AL27" s="190" t="e">
        <f>#REF!</f>
        <v>#REF!</v>
      </c>
      <c r="AM27" s="190" t="e">
        <f>#REF!</f>
        <v>#REF!</v>
      </c>
      <c r="AN27" s="190" t="e">
        <f>#REF!</f>
        <v>#REF!</v>
      </c>
      <c r="AO27" s="190" t="e">
        <f>#REF!</f>
        <v>#REF!</v>
      </c>
      <c r="AP27" s="190" t="e">
        <f>#REF!</f>
        <v>#REF!</v>
      </c>
      <c r="AQ27" s="190" t="e">
        <f>#REF!</f>
        <v>#REF!</v>
      </c>
      <c r="AR27" s="190" t="e">
        <f>#REF!</f>
        <v>#REF!</v>
      </c>
      <c r="AS27" s="190" t="e">
        <f>#REF!</f>
        <v>#REF!</v>
      </c>
      <c r="AT27" s="190" t="e">
        <f>#REF!</f>
        <v>#REF!</v>
      </c>
      <c r="AU27" s="190" t="e">
        <f>#REF!</f>
        <v>#REF!</v>
      </c>
      <c r="AV27" s="150" t="e">
        <f t="shared" si="0"/>
        <v>#REF!</v>
      </c>
    </row>
    <row r="28" spans="1:48" s="151" customFormat="1" ht="15" customHeight="1">
      <c r="A28" s="155">
        <v>14</v>
      </c>
      <c r="B28" s="156" t="s">
        <v>257</v>
      </c>
      <c r="C28" s="190" t="e">
        <f>#REF!</f>
        <v>#REF!</v>
      </c>
      <c r="D28" s="190" t="e">
        <f>#REF!</f>
        <v>#REF!</v>
      </c>
      <c r="E28" s="190" t="e">
        <f>#REF!</f>
        <v>#REF!</v>
      </c>
      <c r="F28" s="190" t="e">
        <f>#REF!</f>
        <v>#REF!</v>
      </c>
      <c r="G28" s="190" t="e">
        <f>#REF!</f>
        <v>#REF!</v>
      </c>
      <c r="H28" s="190" t="e">
        <f>#REF!</f>
        <v>#REF!</v>
      </c>
      <c r="I28" s="190" t="e">
        <f>#REF!</f>
        <v>#REF!</v>
      </c>
      <c r="J28" s="190" t="e">
        <f>#REF!</f>
        <v>#REF!</v>
      </c>
      <c r="K28" s="190" t="e">
        <f>#REF!</f>
        <v>#REF!</v>
      </c>
      <c r="L28" s="190" t="e">
        <f>#REF!</f>
        <v>#REF!</v>
      </c>
      <c r="M28" s="190" t="e">
        <f>#REF!</f>
        <v>#REF!</v>
      </c>
      <c r="N28" s="190" t="e">
        <f>#REF!</f>
        <v>#REF!</v>
      </c>
      <c r="O28" s="190" t="e">
        <f>#REF!</f>
        <v>#REF!</v>
      </c>
      <c r="P28" s="190" t="e">
        <f>#REF!</f>
        <v>#REF!</v>
      </c>
      <c r="Q28" s="190" t="e">
        <f>#REF!</f>
        <v>#REF!</v>
      </c>
      <c r="R28" s="190" t="e">
        <f>#REF!</f>
        <v>#REF!</v>
      </c>
      <c r="S28" s="190" t="e">
        <f>#REF!</f>
        <v>#REF!</v>
      </c>
      <c r="T28" s="190" t="e">
        <f>#REF!</f>
        <v>#REF!</v>
      </c>
      <c r="U28" s="190" t="e">
        <f>#REF!</f>
        <v>#REF!</v>
      </c>
      <c r="V28" s="190" t="e">
        <f>#REF!</f>
        <v>#REF!</v>
      </c>
      <c r="W28" s="190" t="e">
        <f>#REF!</f>
        <v>#REF!</v>
      </c>
      <c r="X28" s="190" t="e">
        <f>#REF!</f>
        <v>#REF!</v>
      </c>
      <c r="Y28" s="190" t="e">
        <f>#REF!</f>
        <v>#REF!</v>
      </c>
      <c r="Z28" s="190" t="e">
        <f>#REF!</f>
        <v>#REF!</v>
      </c>
      <c r="AA28" s="190" t="e">
        <f>#REF!</f>
        <v>#REF!</v>
      </c>
      <c r="AB28" s="190" t="e">
        <f>#REF!</f>
        <v>#REF!</v>
      </c>
      <c r="AC28" s="190" t="e">
        <f>#REF!</f>
        <v>#REF!</v>
      </c>
      <c r="AD28" s="190" t="e">
        <f>#REF!</f>
        <v>#REF!</v>
      </c>
      <c r="AE28" s="190" t="e">
        <f>#REF!</f>
        <v>#REF!</v>
      </c>
      <c r="AF28" s="190" t="e">
        <f>#REF!</f>
        <v>#REF!</v>
      </c>
      <c r="AG28" s="190" t="e">
        <f>#REF!</f>
        <v>#REF!</v>
      </c>
      <c r="AH28" s="190" t="e">
        <f>#REF!</f>
        <v>#REF!</v>
      </c>
      <c r="AI28" s="190" t="e">
        <f>#REF!</f>
        <v>#REF!</v>
      </c>
      <c r="AJ28" s="190" t="e">
        <f>#REF!</f>
        <v>#REF!</v>
      </c>
      <c r="AK28" s="190" t="e">
        <f>#REF!</f>
        <v>#REF!</v>
      </c>
      <c r="AL28" s="190" t="e">
        <f>#REF!</f>
        <v>#REF!</v>
      </c>
      <c r="AM28" s="190" t="e">
        <f>#REF!</f>
        <v>#REF!</v>
      </c>
      <c r="AN28" s="190" t="e">
        <f>#REF!</f>
        <v>#REF!</v>
      </c>
      <c r="AO28" s="190" t="e">
        <f>#REF!</f>
        <v>#REF!</v>
      </c>
      <c r="AP28" s="190" t="e">
        <f>#REF!</f>
        <v>#REF!</v>
      </c>
      <c r="AQ28" s="190" t="e">
        <f>#REF!</f>
        <v>#REF!</v>
      </c>
      <c r="AR28" s="190" t="e">
        <f>#REF!</f>
        <v>#REF!</v>
      </c>
      <c r="AS28" s="190" t="e">
        <f>#REF!</f>
        <v>#REF!</v>
      </c>
      <c r="AT28" s="190" t="e">
        <f>#REF!</f>
        <v>#REF!</v>
      </c>
      <c r="AU28" s="190" t="e">
        <f>#REF!</f>
        <v>#REF!</v>
      </c>
      <c r="AV28" s="150" t="e">
        <f t="shared" si="0"/>
        <v>#REF!</v>
      </c>
    </row>
    <row r="29" spans="1:48" s="151" customFormat="1" ht="15" customHeight="1">
      <c r="A29" s="152">
        <v>14.1</v>
      </c>
      <c r="B29" s="153" t="s">
        <v>258</v>
      </c>
      <c r="C29" s="190" t="e">
        <f>#REF!</f>
        <v>#REF!</v>
      </c>
      <c r="D29" s="190" t="e">
        <f>#REF!</f>
        <v>#REF!</v>
      </c>
      <c r="E29" s="190" t="e">
        <f>#REF!</f>
        <v>#REF!</v>
      </c>
      <c r="F29" s="190" t="e">
        <f>#REF!</f>
        <v>#REF!</v>
      </c>
      <c r="G29" s="190" t="e">
        <f>#REF!</f>
        <v>#REF!</v>
      </c>
      <c r="H29" s="190" t="e">
        <f>#REF!</f>
        <v>#REF!</v>
      </c>
      <c r="I29" s="190" t="e">
        <f>#REF!</f>
        <v>#REF!</v>
      </c>
      <c r="J29" s="190" t="e">
        <f>#REF!</f>
        <v>#REF!</v>
      </c>
      <c r="K29" s="190" t="e">
        <f>#REF!</f>
        <v>#REF!</v>
      </c>
      <c r="L29" s="190" t="e">
        <f>#REF!</f>
        <v>#REF!</v>
      </c>
      <c r="M29" s="190" t="e">
        <f>#REF!</f>
        <v>#REF!</v>
      </c>
      <c r="N29" s="190" t="e">
        <f>#REF!</f>
        <v>#REF!</v>
      </c>
      <c r="O29" s="190" t="e">
        <f>#REF!</f>
        <v>#REF!</v>
      </c>
      <c r="P29" s="190" t="e">
        <f>#REF!</f>
        <v>#REF!</v>
      </c>
      <c r="Q29" s="190" t="e">
        <f>#REF!</f>
        <v>#REF!</v>
      </c>
      <c r="R29" s="190" t="e">
        <f>#REF!</f>
        <v>#REF!</v>
      </c>
      <c r="S29" s="190" t="e">
        <f>#REF!</f>
        <v>#REF!</v>
      </c>
      <c r="T29" s="190" t="e">
        <f>#REF!</f>
        <v>#REF!</v>
      </c>
      <c r="U29" s="190" t="e">
        <f>#REF!</f>
        <v>#REF!</v>
      </c>
      <c r="V29" s="190" t="e">
        <f>#REF!</f>
        <v>#REF!</v>
      </c>
      <c r="W29" s="190" t="e">
        <f>#REF!</f>
        <v>#REF!</v>
      </c>
      <c r="X29" s="190" t="e">
        <f>#REF!</f>
        <v>#REF!</v>
      </c>
      <c r="Y29" s="190" t="e">
        <f>#REF!</f>
        <v>#REF!</v>
      </c>
      <c r="Z29" s="190" t="e">
        <f>#REF!</f>
        <v>#REF!</v>
      </c>
      <c r="AA29" s="190" t="e">
        <f>#REF!</f>
        <v>#REF!</v>
      </c>
      <c r="AB29" s="190" t="e">
        <f>#REF!</f>
        <v>#REF!</v>
      </c>
      <c r="AC29" s="190" t="e">
        <f>#REF!</f>
        <v>#REF!</v>
      </c>
      <c r="AD29" s="190" t="e">
        <f>#REF!</f>
        <v>#REF!</v>
      </c>
      <c r="AE29" s="190" t="e">
        <f>#REF!</f>
        <v>#REF!</v>
      </c>
      <c r="AF29" s="190" t="e">
        <f>#REF!</f>
        <v>#REF!</v>
      </c>
      <c r="AG29" s="190" t="e">
        <f>#REF!</f>
        <v>#REF!</v>
      </c>
      <c r="AH29" s="190" t="e">
        <f>#REF!</f>
        <v>#REF!</v>
      </c>
      <c r="AI29" s="190" t="e">
        <f>#REF!</f>
        <v>#REF!</v>
      </c>
      <c r="AJ29" s="190" t="e">
        <f>#REF!</f>
        <v>#REF!</v>
      </c>
      <c r="AK29" s="190" t="e">
        <f>#REF!</f>
        <v>#REF!</v>
      </c>
      <c r="AL29" s="190" t="e">
        <f>#REF!</f>
        <v>#REF!</v>
      </c>
      <c r="AM29" s="190" t="e">
        <f>#REF!</f>
        <v>#REF!</v>
      </c>
      <c r="AN29" s="190" t="e">
        <f>#REF!</f>
        <v>#REF!</v>
      </c>
      <c r="AO29" s="190" t="e">
        <f>#REF!</f>
        <v>#REF!</v>
      </c>
      <c r="AP29" s="190" t="e">
        <f>#REF!</f>
        <v>#REF!</v>
      </c>
      <c r="AQ29" s="190" t="e">
        <f>#REF!</f>
        <v>#REF!</v>
      </c>
      <c r="AR29" s="190" t="e">
        <f>#REF!</f>
        <v>#REF!</v>
      </c>
      <c r="AS29" s="190" t="e">
        <f>#REF!</f>
        <v>#REF!</v>
      </c>
      <c r="AT29" s="190" t="e">
        <f>#REF!</f>
        <v>#REF!</v>
      </c>
      <c r="AU29" s="190" t="e">
        <f>#REF!</f>
        <v>#REF!</v>
      </c>
      <c r="AV29" s="150" t="e">
        <f t="shared" si="0"/>
        <v>#REF!</v>
      </c>
    </row>
    <row r="30" spans="1:48" s="151" customFormat="1" ht="15" customHeight="1">
      <c r="A30" s="152">
        <v>14.2</v>
      </c>
      <c r="B30" s="153" t="s">
        <v>259</v>
      </c>
      <c r="C30" s="190" t="e">
        <f>#REF!</f>
        <v>#REF!</v>
      </c>
      <c r="D30" s="190" t="e">
        <f>#REF!</f>
        <v>#REF!</v>
      </c>
      <c r="E30" s="190" t="e">
        <f>#REF!</f>
        <v>#REF!</v>
      </c>
      <c r="F30" s="190" t="e">
        <f>#REF!</f>
        <v>#REF!</v>
      </c>
      <c r="G30" s="190" t="e">
        <f>#REF!</f>
        <v>#REF!</v>
      </c>
      <c r="H30" s="190" t="e">
        <f>#REF!</f>
        <v>#REF!</v>
      </c>
      <c r="I30" s="190" t="e">
        <f>#REF!</f>
        <v>#REF!</v>
      </c>
      <c r="J30" s="190" t="e">
        <f>#REF!</f>
        <v>#REF!</v>
      </c>
      <c r="K30" s="190" t="e">
        <f>#REF!</f>
        <v>#REF!</v>
      </c>
      <c r="L30" s="190" t="e">
        <f>#REF!</f>
        <v>#REF!</v>
      </c>
      <c r="M30" s="190" t="e">
        <f>#REF!</f>
        <v>#REF!</v>
      </c>
      <c r="N30" s="190" t="e">
        <f>#REF!</f>
        <v>#REF!</v>
      </c>
      <c r="O30" s="190" t="e">
        <f>#REF!</f>
        <v>#REF!</v>
      </c>
      <c r="P30" s="190" t="e">
        <f>#REF!</f>
        <v>#REF!</v>
      </c>
      <c r="Q30" s="190" t="e">
        <f>#REF!</f>
        <v>#REF!</v>
      </c>
      <c r="R30" s="190" t="e">
        <f>#REF!</f>
        <v>#REF!</v>
      </c>
      <c r="S30" s="190" t="e">
        <f>#REF!</f>
        <v>#REF!</v>
      </c>
      <c r="T30" s="190" t="e">
        <f>#REF!</f>
        <v>#REF!</v>
      </c>
      <c r="U30" s="190" t="e">
        <f>#REF!</f>
        <v>#REF!</v>
      </c>
      <c r="V30" s="190" t="e">
        <f>#REF!</f>
        <v>#REF!</v>
      </c>
      <c r="W30" s="190" t="e">
        <f>#REF!</f>
        <v>#REF!</v>
      </c>
      <c r="X30" s="190" t="e">
        <f>#REF!</f>
        <v>#REF!</v>
      </c>
      <c r="Y30" s="190" t="e">
        <f>#REF!</f>
        <v>#REF!</v>
      </c>
      <c r="Z30" s="190" t="e">
        <f>#REF!</f>
        <v>#REF!</v>
      </c>
      <c r="AA30" s="190" t="e">
        <f>#REF!</f>
        <v>#REF!</v>
      </c>
      <c r="AB30" s="190" t="e">
        <f>#REF!</f>
        <v>#REF!</v>
      </c>
      <c r="AC30" s="190" t="e">
        <f>#REF!</f>
        <v>#REF!</v>
      </c>
      <c r="AD30" s="190" t="e">
        <f>#REF!</f>
        <v>#REF!</v>
      </c>
      <c r="AE30" s="190" t="e">
        <f>#REF!</f>
        <v>#REF!</v>
      </c>
      <c r="AF30" s="190" t="e">
        <f>#REF!</f>
        <v>#REF!</v>
      </c>
      <c r="AG30" s="190" t="e">
        <f>#REF!</f>
        <v>#REF!</v>
      </c>
      <c r="AH30" s="190" t="e">
        <f>#REF!</f>
        <v>#REF!</v>
      </c>
      <c r="AI30" s="190" t="e">
        <f>#REF!</f>
        <v>#REF!</v>
      </c>
      <c r="AJ30" s="190" t="e">
        <f>#REF!</f>
        <v>#REF!</v>
      </c>
      <c r="AK30" s="190" t="e">
        <f>#REF!</f>
        <v>#REF!</v>
      </c>
      <c r="AL30" s="190" t="e">
        <f>#REF!</f>
        <v>#REF!</v>
      </c>
      <c r="AM30" s="190" t="e">
        <f>#REF!</f>
        <v>#REF!</v>
      </c>
      <c r="AN30" s="190" t="e">
        <f>#REF!</f>
        <v>#REF!</v>
      </c>
      <c r="AO30" s="190" t="e">
        <f>#REF!</f>
        <v>#REF!</v>
      </c>
      <c r="AP30" s="190" t="e">
        <f>#REF!</f>
        <v>#REF!</v>
      </c>
      <c r="AQ30" s="190" t="e">
        <f>#REF!</f>
        <v>#REF!</v>
      </c>
      <c r="AR30" s="190" t="e">
        <f>#REF!</f>
        <v>#REF!</v>
      </c>
      <c r="AS30" s="190" t="e">
        <f>#REF!</f>
        <v>#REF!</v>
      </c>
      <c r="AT30" s="190" t="e">
        <f>#REF!</f>
        <v>#REF!</v>
      </c>
      <c r="AU30" s="190" t="e">
        <f>#REF!</f>
        <v>#REF!</v>
      </c>
      <c r="AV30" s="150" t="e">
        <f t="shared" si="0"/>
        <v>#REF!</v>
      </c>
    </row>
    <row r="31" spans="1:48" s="151" customFormat="1" ht="15" customHeight="1">
      <c r="A31" s="158">
        <v>14.3</v>
      </c>
      <c r="B31" s="153" t="s">
        <v>260</v>
      </c>
      <c r="C31" s="190" t="e">
        <f>#REF!</f>
        <v>#REF!</v>
      </c>
      <c r="D31" s="190" t="e">
        <f>#REF!</f>
        <v>#REF!</v>
      </c>
      <c r="E31" s="190" t="e">
        <f>#REF!</f>
        <v>#REF!</v>
      </c>
      <c r="F31" s="190" t="e">
        <f>#REF!</f>
        <v>#REF!</v>
      </c>
      <c r="G31" s="190" t="e">
        <f>#REF!</f>
        <v>#REF!</v>
      </c>
      <c r="H31" s="190" t="e">
        <f>#REF!</f>
        <v>#REF!</v>
      </c>
      <c r="I31" s="190" t="e">
        <f>#REF!</f>
        <v>#REF!</v>
      </c>
      <c r="J31" s="190" t="e">
        <f>#REF!</f>
        <v>#REF!</v>
      </c>
      <c r="K31" s="190" t="e">
        <f>#REF!</f>
        <v>#REF!</v>
      </c>
      <c r="L31" s="190" t="e">
        <f>#REF!</f>
        <v>#REF!</v>
      </c>
      <c r="M31" s="190" t="e">
        <f>#REF!</f>
        <v>#REF!</v>
      </c>
      <c r="N31" s="190" t="e">
        <f>#REF!</f>
        <v>#REF!</v>
      </c>
      <c r="O31" s="190" t="e">
        <f>#REF!</f>
        <v>#REF!</v>
      </c>
      <c r="P31" s="190" t="e">
        <f>#REF!</f>
        <v>#REF!</v>
      </c>
      <c r="Q31" s="190" t="e">
        <f>#REF!</f>
        <v>#REF!</v>
      </c>
      <c r="R31" s="190" t="e">
        <f>#REF!</f>
        <v>#REF!</v>
      </c>
      <c r="S31" s="190" t="e">
        <f>#REF!</f>
        <v>#REF!</v>
      </c>
      <c r="T31" s="190" t="e">
        <f>#REF!</f>
        <v>#REF!</v>
      </c>
      <c r="U31" s="190" t="e">
        <f>#REF!</f>
        <v>#REF!</v>
      </c>
      <c r="V31" s="190" t="e">
        <f>#REF!</f>
        <v>#REF!</v>
      </c>
      <c r="W31" s="190" t="e">
        <f>#REF!</f>
        <v>#REF!</v>
      </c>
      <c r="X31" s="190" t="e">
        <f>#REF!</f>
        <v>#REF!</v>
      </c>
      <c r="Y31" s="190" t="e">
        <f>#REF!</f>
        <v>#REF!</v>
      </c>
      <c r="Z31" s="190" t="e">
        <f>#REF!</f>
        <v>#REF!</v>
      </c>
      <c r="AA31" s="190" t="e">
        <f>#REF!</f>
        <v>#REF!</v>
      </c>
      <c r="AB31" s="190" t="e">
        <f>#REF!</f>
        <v>#REF!</v>
      </c>
      <c r="AC31" s="190" t="e">
        <f>#REF!</f>
        <v>#REF!</v>
      </c>
      <c r="AD31" s="190" t="e">
        <f>#REF!</f>
        <v>#REF!</v>
      </c>
      <c r="AE31" s="190" t="e">
        <f>#REF!</f>
        <v>#REF!</v>
      </c>
      <c r="AF31" s="190" t="e">
        <f>#REF!</f>
        <v>#REF!</v>
      </c>
      <c r="AG31" s="190" t="e">
        <f>#REF!</f>
        <v>#REF!</v>
      </c>
      <c r="AH31" s="190" t="e">
        <f>#REF!</f>
        <v>#REF!</v>
      </c>
      <c r="AI31" s="190" t="e">
        <f>#REF!</f>
        <v>#REF!</v>
      </c>
      <c r="AJ31" s="190" t="e">
        <f>#REF!</f>
        <v>#REF!</v>
      </c>
      <c r="AK31" s="190" t="e">
        <f>#REF!</f>
        <v>#REF!</v>
      </c>
      <c r="AL31" s="190" t="e">
        <f>#REF!</f>
        <v>#REF!</v>
      </c>
      <c r="AM31" s="190" t="e">
        <f>#REF!</f>
        <v>#REF!</v>
      </c>
      <c r="AN31" s="190" t="e">
        <f>#REF!</f>
        <v>#REF!</v>
      </c>
      <c r="AO31" s="190" t="e">
        <f>#REF!</f>
        <v>#REF!</v>
      </c>
      <c r="AP31" s="190" t="e">
        <f>#REF!</f>
        <v>#REF!</v>
      </c>
      <c r="AQ31" s="190" t="e">
        <f>#REF!</f>
        <v>#REF!</v>
      </c>
      <c r="AR31" s="190" t="e">
        <f>#REF!</f>
        <v>#REF!</v>
      </c>
      <c r="AS31" s="190" t="e">
        <f>#REF!</f>
        <v>#REF!</v>
      </c>
      <c r="AT31" s="190" t="e">
        <f>#REF!</f>
        <v>#REF!</v>
      </c>
      <c r="AU31" s="190" t="e">
        <f>#REF!</f>
        <v>#REF!</v>
      </c>
      <c r="AV31" s="150" t="e">
        <f t="shared" si="0"/>
        <v>#REF!</v>
      </c>
    </row>
    <row r="32" spans="1:48" s="151" customFormat="1" ht="15" customHeight="1">
      <c r="A32" s="152">
        <v>15</v>
      </c>
      <c r="B32" s="153" t="s">
        <v>261</v>
      </c>
      <c r="C32" s="190" t="e">
        <f>#REF!</f>
        <v>#REF!</v>
      </c>
      <c r="D32" s="190" t="e">
        <f>#REF!</f>
        <v>#REF!</v>
      </c>
      <c r="E32" s="190" t="e">
        <f>#REF!</f>
        <v>#REF!</v>
      </c>
      <c r="F32" s="190" t="e">
        <f>#REF!</f>
        <v>#REF!</v>
      </c>
      <c r="G32" s="190" t="e">
        <f>#REF!</f>
        <v>#REF!</v>
      </c>
      <c r="H32" s="190" t="e">
        <f>#REF!</f>
        <v>#REF!</v>
      </c>
      <c r="I32" s="190" t="e">
        <f>#REF!</f>
        <v>#REF!</v>
      </c>
      <c r="J32" s="190" t="e">
        <f>#REF!</f>
        <v>#REF!</v>
      </c>
      <c r="K32" s="190" t="e">
        <f>#REF!</f>
        <v>#REF!</v>
      </c>
      <c r="L32" s="190" t="e">
        <f>#REF!</f>
        <v>#REF!</v>
      </c>
      <c r="M32" s="190" t="e">
        <f>#REF!</f>
        <v>#REF!</v>
      </c>
      <c r="N32" s="190" t="e">
        <f>#REF!</f>
        <v>#REF!</v>
      </c>
      <c r="O32" s="190" t="e">
        <f>#REF!</f>
        <v>#REF!</v>
      </c>
      <c r="P32" s="190" t="e">
        <f>#REF!</f>
        <v>#REF!</v>
      </c>
      <c r="Q32" s="190" t="e">
        <f>#REF!</f>
        <v>#REF!</v>
      </c>
      <c r="R32" s="190" t="e">
        <f>#REF!</f>
        <v>#REF!</v>
      </c>
      <c r="S32" s="190" t="e">
        <f>#REF!</f>
        <v>#REF!</v>
      </c>
      <c r="T32" s="190" t="e">
        <f>#REF!</f>
        <v>#REF!</v>
      </c>
      <c r="U32" s="190" t="e">
        <f>#REF!</f>
        <v>#REF!</v>
      </c>
      <c r="V32" s="190" t="e">
        <f>#REF!</f>
        <v>#REF!</v>
      </c>
      <c r="W32" s="190" t="e">
        <f>#REF!</f>
        <v>#REF!</v>
      </c>
      <c r="X32" s="190" t="e">
        <f>#REF!</f>
        <v>#REF!</v>
      </c>
      <c r="Y32" s="190" t="e">
        <f>#REF!</f>
        <v>#REF!</v>
      </c>
      <c r="Z32" s="190" t="e">
        <f>#REF!</f>
        <v>#REF!</v>
      </c>
      <c r="AA32" s="190" t="e">
        <f>#REF!</f>
        <v>#REF!</v>
      </c>
      <c r="AB32" s="190" t="e">
        <f>#REF!</f>
        <v>#REF!</v>
      </c>
      <c r="AC32" s="190" t="e">
        <f>#REF!</f>
        <v>#REF!</v>
      </c>
      <c r="AD32" s="190" t="e">
        <f>#REF!</f>
        <v>#REF!</v>
      </c>
      <c r="AE32" s="190" t="e">
        <f>#REF!</f>
        <v>#REF!</v>
      </c>
      <c r="AF32" s="190" t="e">
        <f>#REF!</f>
        <v>#REF!</v>
      </c>
      <c r="AG32" s="190" t="e">
        <f>#REF!</f>
        <v>#REF!</v>
      </c>
      <c r="AH32" s="190" t="e">
        <f>#REF!</f>
        <v>#REF!</v>
      </c>
      <c r="AI32" s="190" t="e">
        <f>#REF!</f>
        <v>#REF!</v>
      </c>
      <c r="AJ32" s="190" t="e">
        <f>#REF!</f>
        <v>#REF!</v>
      </c>
      <c r="AK32" s="190" t="e">
        <f>#REF!</f>
        <v>#REF!</v>
      </c>
      <c r="AL32" s="190" t="e">
        <f>#REF!</f>
        <v>#REF!</v>
      </c>
      <c r="AM32" s="190" t="e">
        <f>#REF!</f>
        <v>#REF!</v>
      </c>
      <c r="AN32" s="190" t="e">
        <f>#REF!</f>
        <v>#REF!</v>
      </c>
      <c r="AO32" s="190" t="e">
        <f>#REF!</f>
        <v>#REF!</v>
      </c>
      <c r="AP32" s="190" t="e">
        <f>#REF!</f>
        <v>#REF!</v>
      </c>
      <c r="AQ32" s="190" t="e">
        <f>#REF!</f>
        <v>#REF!</v>
      </c>
      <c r="AR32" s="190" t="e">
        <f>#REF!</f>
        <v>#REF!</v>
      </c>
      <c r="AS32" s="190" t="e">
        <f>#REF!</f>
        <v>#REF!</v>
      </c>
      <c r="AT32" s="190" t="e">
        <f>#REF!</f>
        <v>#REF!</v>
      </c>
      <c r="AU32" s="190" t="e">
        <f>#REF!</f>
        <v>#REF!</v>
      </c>
      <c r="AV32" s="150" t="e">
        <f t="shared" si="0"/>
        <v>#REF!</v>
      </c>
    </row>
    <row r="33" spans="1:48" s="151" customFormat="1" ht="15" customHeight="1">
      <c r="A33" s="152">
        <v>16</v>
      </c>
      <c r="B33" s="153" t="s">
        <v>262</v>
      </c>
      <c r="C33" s="190" t="e">
        <f>#REF!</f>
        <v>#REF!</v>
      </c>
      <c r="D33" s="190" t="e">
        <f>#REF!</f>
        <v>#REF!</v>
      </c>
      <c r="E33" s="190" t="e">
        <f>#REF!</f>
        <v>#REF!</v>
      </c>
      <c r="F33" s="190" t="e">
        <f>#REF!</f>
        <v>#REF!</v>
      </c>
      <c r="G33" s="190" t="e">
        <f>#REF!</f>
        <v>#REF!</v>
      </c>
      <c r="H33" s="190" t="e">
        <f>#REF!</f>
        <v>#REF!</v>
      </c>
      <c r="I33" s="190" t="e">
        <f>#REF!</f>
        <v>#REF!</v>
      </c>
      <c r="J33" s="190" t="e">
        <f>#REF!</f>
        <v>#REF!</v>
      </c>
      <c r="K33" s="190" t="e">
        <f>#REF!</f>
        <v>#REF!</v>
      </c>
      <c r="L33" s="190" t="e">
        <f>#REF!</f>
        <v>#REF!</v>
      </c>
      <c r="M33" s="190" t="e">
        <f>#REF!</f>
        <v>#REF!</v>
      </c>
      <c r="N33" s="190" t="e">
        <f>#REF!</f>
        <v>#REF!</v>
      </c>
      <c r="O33" s="190" t="e">
        <f>#REF!</f>
        <v>#REF!</v>
      </c>
      <c r="P33" s="190" t="e">
        <f>#REF!</f>
        <v>#REF!</v>
      </c>
      <c r="Q33" s="190" t="e">
        <f>#REF!</f>
        <v>#REF!</v>
      </c>
      <c r="R33" s="190" t="e">
        <f>#REF!</f>
        <v>#REF!</v>
      </c>
      <c r="S33" s="190" t="e">
        <f>#REF!</f>
        <v>#REF!</v>
      </c>
      <c r="T33" s="190" t="e">
        <f>#REF!</f>
        <v>#REF!</v>
      </c>
      <c r="U33" s="190" t="e">
        <f>#REF!</f>
        <v>#REF!</v>
      </c>
      <c r="V33" s="190" t="e">
        <f>#REF!</f>
        <v>#REF!</v>
      </c>
      <c r="W33" s="190" t="e">
        <f>#REF!</f>
        <v>#REF!</v>
      </c>
      <c r="X33" s="190" t="e">
        <f>#REF!</f>
        <v>#REF!</v>
      </c>
      <c r="Y33" s="190" t="e">
        <f>#REF!</f>
        <v>#REF!</v>
      </c>
      <c r="Z33" s="190" t="e">
        <f>#REF!</f>
        <v>#REF!</v>
      </c>
      <c r="AA33" s="190" t="e">
        <f>#REF!</f>
        <v>#REF!</v>
      </c>
      <c r="AB33" s="190" t="e">
        <f>#REF!</f>
        <v>#REF!</v>
      </c>
      <c r="AC33" s="190" t="e">
        <f>#REF!</f>
        <v>#REF!</v>
      </c>
      <c r="AD33" s="190" t="e">
        <f>#REF!</f>
        <v>#REF!</v>
      </c>
      <c r="AE33" s="190" t="e">
        <f>#REF!</f>
        <v>#REF!</v>
      </c>
      <c r="AF33" s="190" t="e">
        <f>#REF!</f>
        <v>#REF!</v>
      </c>
      <c r="AG33" s="190" t="e">
        <f>#REF!</f>
        <v>#REF!</v>
      </c>
      <c r="AH33" s="190" t="e">
        <f>#REF!</f>
        <v>#REF!</v>
      </c>
      <c r="AI33" s="190" t="e">
        <f>#REF!</f>
        <v>#REF!</v>
      </c>
      <c r="AJ33" s="190" t="e">
        <f>#REF!</f>
        <v>#REF!</v>
      </c>
      <c r="AK33" s="190" t="e">
        <f>#REF!</f>
        <v>#REF!</v>
      </c>
      <c r="AL33" s="190" t="e">
        <f>#REF!</f>
        <v>#REF!</v>
      </c>
      <c r="AM33" s="190" t="e">
        <f>#REF!</f>
        <v>#REF!</v>
      </c>
      <c r="AN33" s="190" t="e">
        <f>#REF!</f>
        <v>#REF!</v>
      </c>
      <c r="AO33" s="190" t="e">
        <f>#REF!</f>
        <v>#REF!</v>
      </c>
      <c r="AP33" s="190" t="e">
        <f>#REF!</f>
        <v>#REF!</v>
      </c>
      <c r="AQ33" s="190" t="e">
        <f>#REF!</f>
        <v>#REF!</v>
      </c>
      <c r="AR33" s="190" t="e">
        <f>#REF!</f>
        <v>#REF!</v>
      </c>
      <c r="AS33" s="190" t="e">
        <f>#REF!</f>
        <v>#REF!</v>
      </c>
      <c r="AT33" s="190" t="e">
        <f>#REF!</f>
        <v>#REF!</v>
      </c>
      <c r="AU33" s="190" t="e">
        <f>#REF!</f>
        <v>#REF!</v>
      </c>
      <c r="AV33" s="150" t="e">
        <f t="shared" si="0"/>
        <v>#REF!</v>
      </c>
    </row>
    <row r="34" spans="1:48" s="151" customFormat="1" ht="15" customHeight="1">
      <c r="A34" s="152">
        <v>17</v>
      </c>
      <c r="B34" s="153" t="s">
        <v>263</v>
      </c>
      <c r="C34" s="190" t="e">
        <f>#REF!</f>
        <v>#REF!</v>
      </c>
      <c r="D34" s="190" t="e">
        <f>#REF!</f>
        <v>#REF!</v>
      </c>
      <c r="E34" s="190" t="e">
        <f>#REF!</f>
        <v>#REF!</v>
      </c>
      <c r="F34" s="190" t="e">
        <f>#REF!</f>
        <v>#REF!</v>
      </c>
      <c r="G34" s="190" t="e">
        <f>#REF!</f>
        <v>#REF!</v>
      </c>
      <c r="H34" s="190" t="e">
        <f>#REF!</f>
        <v>#REF!</v>
      </c>
      <c r="I34" s="190" t="e">
        <f>#REF!</f>
        <v>#REF!</v>
      </c>
      <c r="J34" s="190" t="e">
        <f>#REF!</f>
        <v>#REF!</v>
      </c>
      <c r="K34" s="190" t="e">
        <f>#REF!</f>
        <v>#REF!</v>
      </c>
      <c r="L34" s="190" t="e">
        <f>#REF!</f>
        <v>#REF!</v>
      </c>
      <c r="M34" s="190" t="e">
        <f>#REF!</f>
        <v>#REF!</v>
      </c>
      <c r="N34" s="190" t="e">
        <f>#REF!</f>
        <v>#REF!</v>
      </c>
      <c r="O34" s="190" t="e">
        <f>#REF!</f>
        <v>#REF!</v>
      </c>
      <c r="P34" s="190" t="e">
        <f>#REF!</f>
        <v>#REF!</v>
      </c>
      <c r="Q34" s="190" t="e">
        <f>#REF!</f>
        <v>#REF!</v>
      </c>
      <c r="R34" s="190" t="e">
        <f>#REF!</f>
        <v>#REF!</v>
      </c>
      <c r="S34" s="190" t="e">
        <f>#REF!</f>
        <v>#REF!</v>
      </c>
      <c r="T34" s="190" t="e">
        <f>#REF!</f>
        <v>#REF!</v>
      </c>
      <c r="U34" s="190" t="e">
        <f>#REF!</f>
        <v>#REF!</v>
      </c>
      <c r="V34" s="190" t="e">
        <f>#REF!</f>
        <v>#REF!</v>
      </c>
      <c r="W34" s="190" t="e">
        <f>#REF!</f>
        <v>#REF!</v>
      </c>
      <c r="X34" s="190" t="e">
        <f>#REF!</f>
        <v>#REF!</v>
      </c>
      <c r="Y34" s="190" t="e">
        <f>#REF!</f>
        <v>#REF!</v>
      </c>
      <c r="Z34" s="190" t="e">
        <f>#REF!</f>
        <v>#REF!</v>
      </c>
      <c r="AA34" s="190" t="e">
        <f>#REF!</f>
        <v>#REF!</v>
      </c>
      <c r="AB34" s="190" t="e">
        <f>#REF!</f>
        <v>#REF!</v>
      </c>
      <c r="AC34" s="190" t="e">
        <f>#REF!</f>
        <v>#REF!</v>
      </c>
      <c r="AD34" s="190" t="e">
        <f>#REF!</f>
        <v>#REF!</v>
      </c>
      <c r="AE34" s="190" t="e">
        <f>#REF!</f>
        <v>#REF!</v>
      </c>
      <c r="AF34" s="190" t="e">
        <f>#REF!</f>
        <v>#REF!</v>
      </c>
      <c r="AG34" s="190" t="e">
        <f>#REF!</f>
        <v>#REF!</v>
      </c>
      <c r="AH34" s="190" t="e">
        <f>#REF!</f>
        <v>#REF!</v>
      </c>
      <c r="AI34" s="190" t="e">
        <f>#REF!</f>
        <v>#REF!</v>
      </c>
      <c r="AJ34" s="190" t="e">
        <f>#REF!</f>
        <v>#REF!</v>
      </c>
      <c r="AK34" s="190" t="e">
        <f>#REF!</f>
        <v>#REF!</v>
      </c>
      <c r="AL34" s="190" t="e">
        <f>#REF!</f>
        <v>#REF!</v>
      </c>
      <c r="AM34" s="190" t="e">
        <f>#REF!</f>
        <v>#REF!</v>
      </c>
      <c r="AN34" s="190" t="e">
        <f>#REF!</f>
        <v>#REF!</v>
      </c>
      <c r="AO34" s="190" t="e">
        <f>#REF!</f>
        <v>#REF!</v>
      </c>
      <c r="AP34" s="190" t="e">
        <f>#REF!</f>
        <v>#REF!</v>
      </c>
      <c r="AQ34" s="190" t="e">
        <f>#REF!</f>
        <v>#REF!</v>
      </c>
      <c r="AR34" s="190" t="e">
        <f>#REF!</f>
        <v>#REF!</v>
      </c>
      <c r="AS34" s="190" t="e">
        <f>#REF!</f>
        <v>#REF!</v>
      </c>
      <c r="AT34" s="190" t="e">
        <f>#REF!</f>
        <v>#REF!</v>
      </c>
      <c r="AU34" s="190" t="e">
        <f>#REF!</f>
        <v>#REF!</v>
      </c>
      <c r="AV34" s="150" t="e">
        <f t="shared" si="0"/>
        <v>#REF!</v>
      </c>
    </row>
    <row r="35" spans="1:48" s="151" customFormat="1" ht="15" customHeight="1">
      <c r="A35" s="152">
        <v>18</v>
      </c>
      <c r="B35" s="153" t="s">
        <v>264</v>
      </c>
      <c r="C35" s="190" t="e">
        <f>#REF!</f>
        <v>#REF!</v>
      </c>
      <c r="D35" s="190" t="e">
        <f>#REF!</f>
        <v>#REF!</v>
      </c>
      <c r="E35" s="190" t="e">
        <f>#REF!</f>
        <v>#REF!</v>
      </c>
      <c r="F35" s="190" t="e">
        <f>#REF!</f>
        <v>#REF!</v>
      </c>
      <c r="G35" s="190" t="e">
        <f>#REF!</f>
        <v>#REF!</v>
      </c>
      <c r="H35" s="190" t="e">
        <f>#REF!</f>
        <v>#REF!</v>
      </c>
      <c r="I35" s="190" t="e">
        <f>#REF!</f>
        <v>#REF!</v>
      </c>
      <c r="J35" s="190" t="e">
        <f>#REF!</f>
        <v>#REF!</v>
      </c>
      <c r="K35" s="190" t="e">
        <f>#REF!</f>
        <v>#REF!</v>
      </c>
      <c r="L35" s="190" t="e">
        <f>#REF!</f>
        <v>#REF!</v>
      </c>
      <c r="M35" s="190" t="e">
        <f>#REF!</f>
        <v>#REF!</v>
      </c>
      <c r="N35" s="190" t="e">
        <f>#REF!</f>
        <v>#REF!</v>
      </c>
      <c r="O35" s="190" t="e">
        <f>#REF!</f>
        <v>#REF!</v>
      </c>
      <c r="P35" s="190" t="e">
        <f>#REF!</f>
        <v>#REF!</v>
      </c>
      <c r="Q35" s="190" t="e">
        <f>#REF!</f>
        <v>#REF!</v>
      </c>
      <c r="R35" s="190" t="e">
        <f>#REF!</f>
        <v>#REF!</v>
      </c>
      <c r="S35" s="190" t="e">
        <f>#REF!</f>
        <v>#REF!</v>
      </c>
      <c r="T35" s="190" t="e">
        <f>#REF!</f>
        <v>#REF!</v>
      </c>
      <c r="U35" s="190" t="e">
        <f>#REF!</f>
        <v>#REF!</v>
      </c>
      <c r="V35" s="190" t="e">
        <f>#REF!</f>
        <v>#REF!</v>
      </c>
      <c r="W35" s="190" t="e">
        <f>#REF!</f>
        <v>#REF!</v>
      </c>
      <c r="X35" s="190" t="e">
        <f>#REF!</f>
        <v>#REF!</v>
      </c>
      <c r="Y35" s="190" t="e">
        <f>#REF!</f>
        <v>#REF!</v>
      </c>
      <c r="Z35" s="190" t="e">
        <f>#REF!</f>
        <v>#REF!</v>
      </c>
      <c r="AA35" s="190" t="e">
        <f>#REF!</f>
        <v>#REF!</v>
      </c>
      <c r="AB35" s="190" t="e">
        <f>#REF!</f>
        <v>#REF!</v>
      </c>
      <c r="AC35" s="190" t="e">
        <f>#REF!</f>
        <v>#REF!</v>
      </c>
      <c r="AD35" s="190" t="e">
        <f>#REF!</f>
        <v>#REF!</v>
      </c>
      <c r="AE35" s="190" t="e">
        <f>#REF!</f>
        <v>#REF!</v>
      </c>
      <c r="AF35" s="190" t="e">
        <f>#REF!</f>
        <v>#REF!</v>
      </c>
      <c r="AG35" s="190" t="e">
        <f>#REF!</f>
        <v>#REF!</v>
      </c>
      <c r="AH35" s="190" t="e">
        <f>#REF!</f>
        <v>#REF!</v>
      </c>
      <c r="AI35" s="190" t="e">
        <f>#REF!</f>
        <v>#REF!</v>
      </c>
      <c r="AJ35" s="190" t="e">
        <f>#REF!</f>
        <v>#REF!</v>
      </c>
      <c r="AK35" s="190" t="e">
        <f>#REF!</f>
        <v>#REF!</v>
      </c>
      <c r="AL35" s="190" t="e">
        <f>#REF!</f>
        <v>#REF!</v>
      </c>
      <c r="AM35" s="190" t="e">
        <f>#REF!</f>
        <v>#REF!</v>
      </c>
      <c r="AN35" s="190" t="e">
        <f>#REF!</f>
        <v>#REF!</v>
      </c>
      <c r="AO35" s="190" t="e">
        <f>#REF!</f>
        <v>#REF!</v>
      </c>
      <c r="AP35" s="190" t="e">
        <f>#REF!</f>
        <v>#REF!</v>
      </c>
      <c r="AQ35" s="190" t="e">
        <f>#REF!</f>
        <v>#REF!</v>
      </c>
      <c r="AR35" s="190" t="e">
        <f>#REF!</f>
        <v>#REF!</v>
      </c>
      <c r="AS35" s="190" t="e">
        <f>#REF!</f>
        <v>#REF!</v>
      </c>
      <c r="AT35" s="190" t="e">
        <f>#REF!</f>
        <v>#REF!</v>
      </c>
      <c r="AU35" s="190" t="e">
        <f>#REF!</f>
        <v>#REF!</v>
      </c>
      <c r="AV35" s="150" t="e">
        <f t="shared" si="0"/>
        <v>#REF!</v>
      </c>
    </row>
    <row r="36" spans="1:48" s="151" customFormat="1" ht="15" customHeight="1">
      <c r="A36" s="152">
        <v>19</v>
      </c>
      <c r="B36" s="153" t="s">
        <v>265</v>
      </c>
      <c r="C36" s="190" t="e">
        <f>#REF!</f>
        <v>#REF!</v>
      </c>
      <c r="D36" s="190" t="e">
        <f>#REF!</f>
        <v>#REF!</v>
      </c>
      <c r="E36" s="190" t="e">
        <f>#REF!</f>
        <v>#REF!</v>
      </c>
      <c r="F36" s="190" t="e">
        <f>#REF!</f>
        <v>#REF!</v>
      </c>
      <c r="G36" s="190" t="e">
        <f>#REF!</f>
        <v>#REF!</v>
      </c>
      <c r="H36" s="190" t="e">
        <f>#REF!</f>
        <v>#REF!</v>
      </c>
      <c r="I36" s="190" t="e">
        <f>#REF!</f>
        <v>#REF!</v>
      </c>
      <c r="J36" s="190" t="e">
        <f>#REF!</f>
        <v>#REF!</v>
      </c>
      <c r="K36" s="190" t="e">
        <f>#REF!</f>
        <v>#REF!</v>
      </c>
      <c r="L36" s="190" t="e">
        <f>#REF!</f>
        <v>#REF!</v>
      </c>
      <c r="M36" s="190" t="e">
        <f>#REF!</f>
        <v>#REF!</v>
      </c>
      <c r="N36" s="190" t="e">
        <f>#REF!</f>
        <v>#REF!</v>
      </c>
      <c r="O36" s="190" t="e">
        <f>#REF!</f>
        <v>#REF!</v>
      </c>
      <c r="P36" s="190" t="e">
        <f>#REF!</f>
        <v>#REF!</v>
      </c>
      <c r="Q36" s="190" t="e">
        <f>#REF!</f>
        <v>#REF!</v>
      </c>
      <c r="R36" s="190" t="e">
        <f>#REF!</f>
        <v>#REF!</v>
      </c>
      <c r="S36" s="190" t="e">
        <f>#REF!</f>
        <v>#REF!</v>
      </c>
      <c r="T36" s="190" t="e">
        <f>#REF!</f>
        <v>#REF!</v>
      </c>
      <c r="U36" s="190" t="e">
        <f>#REF!</f>
        <v>#REF!</v>
      </c>
      <c r="V36" s="190" t="e">
        <f>#REF!</f>
        <v>#REF!</v>
      </c>
      <c r="W36" s="190" t="e">
        <f>#REF!</f>
        <v>#REF!</v>
      </c>
      <c r="X36" s="190" t="e">
        <f>#REF!</f>
        <v>#REF!</v>
      </c>
      <c r="Y36" s="190" t="e">
        <f>#REF!</f>
        <v>#REF!</v>
      </c>
      <c r="Z36" s="190" t="e">
        <f>#REF!</f>
        <v>#REF!</v>
      </c>
      <c r="AA36" s="190" t="e">
        <f>#REF!</f>
        <v>#REF!</v>
      </c>
      <c r="AB36" s="190" t="e">
        <f>#REF!</f>
        <v>#REF!</v>
      </c>
      <c r="AC36" s="190" t="e">
        <f>#REF!</f>
        <v>#REF!</v>
      </c>
      <c r="AD36" s="190" t="e">
        <f>#REF!</f>
        <v>#REF!</v>
      </c>
      <c r="AE36" s="190" t="e">
        <f>#REF!</f>
        <v>#REF!</v>
      </c>
      <c r="AF36" s="190" t="e">
        <f>#REF!</f>
        <v>#REF!</v>
      </c>
      <c r="AG36" s="190" t="e">
        <f>#REF!</f>
        <v>#REF!</v>
      </c>
      <c r="AH36" s="190" t="e">
        <f>#REF!</f>
        <v>#REF!</v>
      </c>
      <c r="AI36" s="190" t="e">
        <f>#REF!</f>
        <v>#REF!</v>
      </c>
      <c r="AJ36" s="190" t="e">
        <f>#REF!</f>
        <v>#REF!</v>
      </c>
      <c r="AK36" s="190" t="e">
        <f>#REF!</f>
        <v>#REF!</v>
      </c>
      <c r="AL36" s="190" t="e">
        <f>#REF!</f>
        <v>#REF!</v>
      </c>
      <c r="AM36" s="190" t="e">
        <f>#REF!</f>
        <v>#REF!</v>
      </c>
      <c r="AN36" s="190" t="e">
        <f>#REF!</f>
        <v>#REF!</v>
      </c>
      <c r="AO36" s="190" t="e">
        <f>#REF!</f>
        <v>#REF!</v>
      </c>
      <c r="AP36" s="190" t="e">
        <f>#REF!</f>
        <v>#REF!</v>
      </c>
      <c r="AQ36" s="190" t="e">
        <f>#REF!</f>
        <v>#REF!</v>
      </c>
      <c r="AR36" s="190" t="e">
        <f>#REF!</f>
        <v>#REF!</v>
      </c>
      <c r="AS36" s="190" t="e">
        <f>#REF!</f>
        <v>#REF!</v>
      </c>
      <c r="AT36" s="190" t="e">
        <f>#REF!</f>
        <v>#REF!</v>
      </c>
      <c r="AU36" s="190" t="e">
        <f>#REF!</f>
        <v>#REF!</v>
      </c>
      <c r="AV36" s="150" t="e">
        <f t="shared" si="0"/>
        <v>#REF!</v>
      </c>
    </row>
    <row r="37" spans="1:48" s="151" customFormat="1" ht="15" customHeight="1">
      <c r="A37" s="152">
        <v>20</v>
      </c>
      <c r="B37" s="153" t="s">
        <v>266</v>
      </c>
      <c r="C37" s="190" t="e">
        <f>#REF!</f>
        <v>#REF!</v>
      </c>
      <c r="D37" s="190" t="e">
        <f>#REF!</f>
        <v>#REF!</v>
      </c>
      <c r="E37" s="190" t="e">
        <f>#REF!</f>
        <v>#REF!</v>
      </c>
      <c r="F37" s="190" t="e">
        <f>#REF!</f>
        <v>#REF!</v>
      </c>
      <c r="G37" s="190" t="e">
        <f>#REF!</f>
        <v>#REF!</v>
      </c>
      <c r="H37" s="190" t="e">
        <f>#REF!</f>
        <v>#REF!</v>
      </c>
      <c r="I37" s="190" t="e">
        <f>#REF!</f>
        <v>#REF!</v>
      </c>
      <c r="J37" s="190" t="e">
        <f>#REF!</f>
        <v>#REF!</v>
      </c>
      <c r="K37" s="190" t="e">
        <f>#REF!</f>
        <v>#REF!</v>
      </c>
      <c r="L37" s="190" t="e">
        <f>#REF!</f>
        <v>#REF!</v>
      </c>
      <c r="M37" s="190" t="e">
        <f>#REF!</f>
        <v>#REF!</v>
      </c>
      <c r="N37" s="190" t="e">
        <f>#REF!</f>
        <v>#REF!</v>
      </c>
      <c r="O37" s="190" t="e">
        <f>#REF!</f>
        <v>#REF!</v>
      </c>
      <c r="P37" s="190" t="e">
        <f>#REF!</f>
        <v>#REF!</v>
      </c>
      <c r="Q37" s="190" t="e">
        <f>#REF!</f>
        <v>#REF!</v>
      </c>
      <c r="R37" s="190" t="e">
        <f>#REF!</f>
        <v>#REF!</v>
      </c>
      <c r="S37" s="190" t="e">
        <f>#REF!</f>
        <v>#REF!</v>
      </c>
      <c r="T37" s="190" t="e">
        <f>#REF!</f>
        <v>#REF!</v>
      </c>
      <c r="U37" s="190" t="e">
        <f>#REF!</f>
        <v>#REF!</v>
      </c>
      <c r="V37" s="190" t="e">
        <f>#REF!</f>
        <v>#REF!</v>
      </c>
      <c r="W37" s="190" t="e">
        <f>#REF!</f>
        <v>#REF!</v>
      </c>
      <c r="X37" s="190" t="e">
        <f>#REF!</f>
        <v>#REF!</v>
      </c>
      <c r="Y37" s="190" t="e">
        <f>#REF!</f>
        <v>#REF!</v>
      </c>
      <c r="Z37" s="190" t="e">
        <f>#REF!</f>
        <v>#REF!</v>
      </c>
      <c r="AA37" s="190" t="e">
        <f>#REF!</f>
        <v>#REF!</v>
      </c>
      <c r="AB37" s="190" t="e">
        <f>#REF!</f>
        <v>#REF!</v>
      </c>
      <c r="AC37" s="190" t="e">
        <f>#REF!</f>
        <v>#REF!</v>
      </c>
      <c r="AD37" s="190" t="e">
        <f>#REF!</f>
        <v>#REF!</v>
      </c>
      <c r="AE37" s="190" t="e">
        <f>#REF!</f>
        <v>#REF!</v>
      </c>
      <c r="AF37" s="190" t="e">
        <f>#REF!</f>
        <v>#REF!</v>
      </c>
      <c r="AG37" s="190" t="e">
        <f>#REF!</f>
        <v>#REF!</v>
      </c>
      <c r="AH37" s="190" t="e">
        <f>#REF!</f>
        <v>#REF!</v>
      </c>
      <c r="AI37" s="190" t="e">
        <f>#REF!</f>
        <v>#REF!</v>
      </c>
      <c r="AJ37" s="190" t="e">
        <f>#REF!</f>
        <v>#REF!</v>
      </c>
      <c r="AK37" s="190" t="e">
        <f>#REF!</f>
        <v>#REF!</v>
      </c>
      <c r="AL37" s="190" t="e">
        <f>#REF!</f>
        <v>#REF!</v>
      </c>
      <c r="AM37" s="190" t="e">
        <f>#REF!</f>
        <v>#REF!</v>
      </c>
      <c r="AN37" s="190" t="e">
        <f>#REF!</f>
        <v>#REF!</v>
      </c>
      <c r="AO37" s="190" t="e">
        <f>#REF!</f>
        <v>#REF!</v>
      </c>
      <c r="AP37" s="190" t="e">
        <f>#REF!</f>
        <v>#REF!</v>
      </c>
      <c r="AQ37" s="190" t="e">
        <f>#REF!</f>
        <v>#REF!</v>
      </c>
      <c r="AR37" s="190" t="e">
        <f>#REF!</f>
        <v>#REF!</v>
      </c>
      <c r="AS37" s="190" t="e">
        <f>#REF!</f>
        <v>#REF!</v>
      </c>
      <c r="AT37" s="190" t="e">
        <f>#REF!</f>
        <v>#REF!</v>
      </c>
      <c r="AU37" s="190" t="e">
        <f>#REF!</f>
        <v>#REF!</v>
      </c>
      <c r="AV37" s="150" t="e">
        <f t="shared" si="0"/>
        <v>#REF!</v>
      </c>
    </row>
    <row r="38" spans="1:48" s="151" customFormat="1" ht="15" customHeight="1">
      <c r="A38" s="155">
        <v>21</v>
      </c>
      <c r="B38" s="156" t="s">
        <v>267</v>
      </c>
      <c r="C38" s="190" t="e">
        <f>#REF!</f>
        <v>#REF!</v>
      </c>
      <c r="D38" s="190" t="e">
        <f>#REF!</f>
        <v>#REF!</v>
      </c>
      <c r="E38" s="190" t="e">
        <f>#REF!</f>
        <v>#REF!</v>
      </c>
      <c r="F38" s="190" t="e">
        <f>#REF!</f>
        <v>#REF!</v>
      </c>
      <c r="G38" s="190" t="e">
        <f>#REF!</f>
        <v>#REF!</v>
      </c>
      <c r="H38" s="190" t="e">
        <f>#REF!</f>
        <v>#REF!</v>
      </c>
      <c r="I38" s="190" t="e">
        <f>#REF!</f>
        <v>#REF!</v>
      </c>
      <c r="J38" s="190" t="e">
        <f>#REF!</f>
        <v>#REF!</v>
      </c>
      <c r="K38" s="190" t="e">
        <f>#REF!</f>
        <v>#REF!</v>
      </c>
      <c r="L38" s="190" t="e">
        <f>#REF!</f>
        <v>#REF!</v>
      </c>
      <c r="M38" s="190" t="e">
        <f>#REF!</f>
        <v>#REF!</v>
      </c>
      <c r="N38" s="190" t="e">
        <f>#REF!</f>
        <v>#REF!</v>
      </c>
      <c r="O38" s="190" t="e">
        <f>#REF!</f>
        <v>#REF!</v>
      </c>
      <c r="P38" s="190" t="e">
        <f>#REF!</f>
        <v>#REF!</v>
      </c>
      <c r="Q38" s="190" t="e">
        <f>#REF!</f>
        <v>#REF!</v>
      </c>
      <c r="R38" s="190" t="e">
        <f>#REF!</f>
        <v>#REF!</v>
      </c>
      <c r="S38" s="190" t="e">
        <f>#REF!</f>
        <v>#REF!</v>
      </c>
      <c r="T38" s="190" t="e">
        <f>#REF!</f>
        <v>#REF!</v>
      </c>
      <c r="U38" s="190" t="e">
        <f>#REF!</f>
        <v>#REF!</v>
      </c>
      <c r="V38" s="190" t="e">
        <f>#REF!</f>
        <v>#REF!</v>
      </c>
      <c r="W38" s="190" t="e">
        <f>#REF!</f>
        <v>#REF!</v>
      </c>
      <c r="X38" s="190" t="e">
        <f>#REF!</f>
        <v>#REF!</v>
      </c>
      <c r="Y38" s="190" t="e">
        <f>#REF!</f>
        <v>#REF!</v>
      </c>
      <c r="Z38" s="190" t="e">
        <f>#REF!</f>
        <v>#REF!</v>
      </c>
      <c r="AA38" s="190" t="e">
        <f>#REF!</f>
        <v>#REF!</v>
      </c>
      <c r="AB38" s="190" t="e">
        <f>#REF!</f>
        <v>#REF!</v>
      </c>
      <c r="AC38" s="190" t="e">
        <f>#REF!</f>
        <v>#REF!</v>
      </c>
      <c r="AD38" s="190" t="e">
        <f>#REF!</f>
        <v>#REF!</v>
      </c>
      <c r="AE38" s="190" t="e">
        <f>#REF!</f>
        <v>#REF!</v>
      </c>
      <c r="AF38" s="190" t="e">
        <f>#REF!</f>
        <v>#REF!</v>
      </c>
      <c r="AG38" s="190" t="e">
        <f>#REF!</f>
        <v>#REF!</v>
      </c>
      <c r="AH38" s="190" t="e">
        <f>#REF!</f>
        <v>#REF!</v>
      </c>
      <c r="AI38" s="190" t="e">
        <f>#REF!</f>
        <v>#REF!</v>
      </c>
      <c r="AJ38" s="190" t="e">
        <f>#REF!</f>
        <v>#REF!</v>
      </c>
      <c r="AK38" s="190" t="e">
        <f>#REF!</f>
        <v>#REF!</v>
      </c>
      <c r="AL38" s="190" t="e">
        <f>#REF!</f>
        <v>#REF!</v>
      </c>
      <c r="AM38" s="190" t="e">
        <f>#REF!</f>
        <v>#REF!</v>
      </c>
      <c r="AN38" s="190" t="e">
        <f>#REF!</f>
        <v>#REF!</v>
      </c>
      <c r="AO38" s="190" t="e">
        <f>#REF!</f>
        <v>#REF!</v>
      </c>
      <c r="AP38" s="190" t="e">
        <f>#REF!</f>
        <v>#REF!</v>
      </c>
      <c r="AQ38" s="190" t="e">
        <f>#REF!</f>
        <v>#REF!</v>
      </c>
      <c r="AR38" s="190" t="e">
        <f>#REF!</f>
        <v>#REF!</v>
      </c>
      <c r="AS38" s="190" t="e">
        <f>#REF!</f>
        <v>#REF!</v>
      </c>
      <c r="AT38" s="190" t="e">
        <f>#REF!</f>
        <v>#REF!</v>
      </c>
      <c r="AU38" s="190" t="e">
        <f>#REF!</f>
        <v>#REF!</v>
      </c>
      <c r="AV38" s="150" t="e">
        <f t="shared" si="0"/>
        <v>#REF!</v>
      </c>
    </row>
    <row r="39" spans="1:48" s="151" customFormat="1" ht="15" customHeight="1">
      <c r="A39" s="152">
        <v>21.1</v>
      </c>
      <c r="B39" s="153" t="s">
        <v>268</v>
      </c>
      <c r="C39" s="190" t="e">
        <f>#REF!</f>
        <v>#REF!</v>
      </c>
      <c r="D39" s="190" t="e">
        <f>#REF!</f>
        <v>#REF!</v>
      </c>
      <c r="E39" s="190" t="e">
        <f>#REF!</f>
        <v>#REF!</v>
      </c>
      <c r="F39" s="190" t="e">
        <f>#REF!</f>
        <v>#REF!</v>
      </c>
      <c r="G39" s="190" t="e">
        <f>#REF!</f>
        <v>#REF!</v>
      </c>
      <c r="H39" s="190" t="e">
        <f>#REF!</f>
        <v>#REF!</v>
      </c>
      <c r="I39" s="190" t="e">
        <f>#REF!</f>
        <v>#REF!</v>
      </c>
      <c r="J39" s="190" t="e">
        <f>#REF!</f>
        <v>#REF!</v>
      </c>
      <c r="K39" s="190" t="e">
        <f>#REF!</f>
        <v>#REF!</v>
      </c>
      <c r="L39" s="190" t="e">
        <f>#REF!</f>
        <v>#REF!</v>
      </c>
      <c r="M39" s="190" t="e">
        <f>#REF!</f>
        <v>#REF!</v>
      </c>
      <c r="N39" s="190" t="e">
        <f>#REF!</f>
        <v>#REF!</v>
      </c>
      <c r="O39" s="190" t="e">
        <f>#REF!</f>
        <v>#REF!</v>
      </c>
      <c r="P39" s="190" t="e">
        <f>#REF!</f>
        <v>#REF!</v>
      </c>
      <c r="Q39" s="190" t="e">
        <f>#REF!</f>
        <v>#REF!</v>
      </c>
      <c r="R39" s="190" t="e">
        <f>#REF!</f>
        <v>#REF!</v>
      </c>
      <c r="S39" s="190" t="e">
        <f>#REF!</f>
        <v>#REF!</v>
      </c>
      <c r="T39" s="190" t="e">
        <f>#REF!</f>
        <v>#REF!</v>
      </c>
      <c r="U39" s="190" t="e">
        <f>#REF!</f>
        <v>#REF!</v>
      </c>
      <c r="V39" s="190" t="e">
        <f>#REF!</f>
        <v>#REF!</v>
      </c>
      <c r="W39" s="190" t="e">
        <f>#REF!</f>
        <v>#REF!</v>
      </c>
      <c r="X39" s="190" t="e">
        <f>#REF!</f>
        <v>#REF!</v>
      </c>
      <c r="Y39" s="190" t="e">
        <f>#REF!</f>
        <v>#REF!</v>
      </c>
      <c r="Z39" s="190" t="e">
        <f>#REF!</f>
        <v>#REF!</v>
      </c>
      <c r="AA39" s="190" t="e">
        <f>#REF!</f>
        <v>#REF!</v>
      </c>
      <c r="AB39" s="190" t="e">
        <f>#REF!</f>
        <v>#REF!</v>
      </c>
      <c r="AC39" s="190" t="e">
        <f>#REF!</f>
        <v>#REF!</v>
      </c>
      <c r="AD39" s="190" t="e">
        <f>#REF!</f>
        <v>#REF!</v>
      </c>
      <c r="AE39" s="190" t="e">
        <f>#REF!</f>
        <v>#REF!</v>
      </c>
      <c r="AF39" s="190" t="e">
        <f>#REF!</f>
        <v>#REF!</v>
      </c>
      <c r="AG39" s="190" t="e">
        <f>#REF!</f>
        <v>#REF!</v>
      </c>
      <c r="AH39" s="190" t="e">
        <f>#REF!</f>
        <v>#REF!</v>
      </c>
      <c r="AI39" s="190" t="e">
        <f>#REF!</f>
        <v>#REF!</v>
      </c>
      <c r="AJ39" s="190" t="e">
        <f>#REF!</f>
        <v>#REF!</v>
      </c>
      <c r="AK39" s="190" t="e">
        <f>#REF!</f>
        <v>#REF!</v>
      </c>
      <c r="AL39" s="190" t="e">
        <f>#REF!</f>
        <v>#REF!</v>
      </c>
      <c r="AM39" s="190" t="e">
        <f>#REF!</f>
        <v>#REF!</v>
      </c>
      <c r="AN39" s="190" t="e">
        <f>#REF!</f>
        <v>#REF!</v>
      </c>
      <c r="AO39" s="190" t="e">
        <f>#REF!</f>
        <v>#REF!</v>
      </c>
      <c r="AP39" s="190" t="e">
        <f>#REF!</f>
        <v>#REF!</v>
      </c>
      <c r="AQ39" s="190" t="e">
        <f>#REF!</f>
        <v>#REF!</v>
      </c>
      <c r="AR39" s="190" t="e">
        <f>#REF!</f>
        <v>#REF!</v>
      </c>
      <c r="AS39" s="190" t="e">
        <f>#REF!</f>
        <v>#REF!</v>
      </c>
      <c r="AT39" s="190" t="e">
        <f>#REF!</f>
        <v>#REF!</v>
      </c>
      <c r="AU39" s="190" t="e">
        <f>#REF!</f>
        <v>#REF!</v>
      </c>
      <c r="AV39" s="150" t="e">
        <f t="shared" si="0"/>
        <v>#REF!</v>
      </c>
    </row>
    <row r="40" spans="1:48" s="151" customFormat="1" ht="15" customHeight="1">
      <c r="A40" s="152">
        <v>21.2</v>
      </c>
      <c r="B40" s="153" t="s">
        <v>269</v>
      </c>
      <c r="C40" s="190" t="e">
        <f>#REF!</f>
        <v>#REF!</v>
      </c>
      <c r="D40" s="190" t="e">
        <f>#REF!</f>
        <v>#REF!</v>
      </c>
      <c r="E40" s="190" t="e">
        <f>#REF!</f>
        <v>#REF!</v>
      </c>
      <c r="F40" s="190" t="e">
        <f>#REF!</f>
        <v>#REF!</v>
      </c>
      <c r="G40" s="190" t="e">
        <f>#REF!</f>
        <v>#REF!</v>
      </c>
      <c r="H40" s="190" t="e">
        <f>#REF!</f>
        <v>#REF!</v>
      </c>
      <c r="I40" s="190" t="e">
        <f>#REF!</f>
        <v>#REF!</v>
      </c>
      <c r="J40" s="190" t="e">
        <f>#REF!</f>
        <v>#REF!</v>
      </c>
      <c r="K40" s="190" t="e">
        <f>#REF!</f>
        <v>#REF!</v>
      </c>
      <c r="L40" s="190" t="e">
        <f>#REF!</f>
        <v>#REF!</v>
      </c>
      <c r="M40" s="190" t="e">
        <f>#REF!</f>
        <v>#REF!</v>
      </c>
      <c r="N40" s="190" t="e">
        <f>#REF!</f>
        <v>#REF!</v>
      </c>
      <c r="O40" s="190" t="e">
        <f>#REF!</f>
        <v>#REF!</v>
      </c>
      <c r="P40" s="190" t="e">
        <f>#REF!</f>
        <v>#REF!</v>
      </c>
      <c r="Q40" s="190" t="e">
        <f>#REF!</f>
        <v>#REF!</v>
      </c>
      <c r="R40" s="190" t="e">
        <f>#REF!</f>
        <v>#REF!</v>
      </c>
      <c r="S40" s="190" t="e">
        <f>#REF!</f>
        <v>#REF!</v>
      </c>
      <c r="T40" s="190" t="e">
        <f>#REF!</f>
        <v>#REF!</v>
      </c>
      <c r="U40" s="190" t="e">
        <f>#REF!</f>
        <v>#REF!</v>
      </c>
      <c r="V40" s="190" t="e">
        <f>#REF!</f>
        <v>#REF!</v>
      </c>
      <c r="W40" s="190" t="e">
        <f>#REF!</f>
        <v>#REF!</v>
      </c>
      <c r="X40" s="190" t="e">
        <f>#REF!</f>
        <v>#REF!</v>
      </c>
      <c r="Y40" s="190" t="e">
        <f>#REF!</f>
        <v>#REF!</v>
      </c>
      <c r="Z40" s="190" t="e">
        <f>#REF!</f>
        <v>#REF!</v>
      </c>
      <c r="AA40" s="190" t="e">
        <f>#REF!</f>
        <v>#REF!</v>
      </c>
      <c r="AB40" s="190" t="e">
        <f>#REF!</f>
        <v>#REF!</v>
      </c>
      <c r="AC40" s="190" t="e">
        <f>#REF!</f>
        <v>#REF!</v>
      </c>
      <c r="AD40" s="190" t="e">
        <f>#REF!</f>
        <v>#REF!</v>
      </c>
      <c r="AE40" s="190" t="e">
        <f>#REF!</f>
        <v>#REF!</v>
      </c>
      <c r="AF40" s="190" t="e">
        <f>#REF!</f>
        <v>#REF!</v>
      </c>
      <c r="AG40" s="190" t="e">
        <f>#REF!</f>
        <v>#REF!</v>
      </c>
      <c r="AH40" s="190" t="e">
        <f>#REF!</f>
        <v>#REF!</v>
      </c>
      <c r="AI40" s="190" t="e">
        <f>#REF!</f>
        <v>#REF!</v>
      </c>
      <c r="AJ40" s="190" t="e">
        <f>#REF!</f>
        <v>#REF!</v>
      </c>
      <c r="AK40" s="190" t="e">
        <f>#REF!</f>
        <v>#REF!</v>
      </c>
      <c r="AL40" s="190" t="e">
        <f>#REF!</f>
        <v>#REF!</v>
      </c>
      <c r="AM40" s="190" t="e">
        <f>#REF!</f>
        <v>#REF!</v>
      </c>
      <c r="AN40" s="190" t="e">
        <f>#REF!</f>
        <v>#REF!</v>
      </c>
      <c r="AO40" s="190" t="e">
        <f>#REF!</f>
        <v>#REF!</v>
      </c>
      <c r="AP40" s="190" t="e">
        <f>#REF!</f>
        <v>#REF!</v>
      </c>
      <c r="AQ40" s="190" t="e">
        <f>#REF!</f>
        <v>#REF!</v>
      </c>
      <c r="AR40" s="190" t="e">
        <f>#REF!</f>
        <v>#REF!</v>
      </c>
      <c r="AS40" s="190" t="e">
        <f>#REF!</f>
        <v>#REF!</v>
      </c>
      <c r="AT40" s="190" t="e">
        <f>#REF!</f>
        <v>#REF!</v>
      </c>
      <c r="AU40" s="190" t="e">
        <f>#REF!</f>
        <v>#REF!</v>
      </c>
      <c r="AV40" s="150" t="e">
        <f t="shared" si="0"/>
        <v>#REF!</v>
      </c>
    </row>
    <row r="41" spans="1:48" s="151" customFormat="1" ht="15" customHeight="1">
      <c r="A41" s="152">
        <v>21.3</v>
      </c>
      <c r="B41" s="153" t="s">
        <v>270</v>
      </c>
      <c r="C41" s="190" t="e">
        <f>#REF!</f>
        <v>#REF!</v>
      </c>
      <c r="D41" s="190" t="e">
        <f>#REF!</f>
        <v>#REF!</v>
      </c>
      <c r="E41" s="190" t="e">
        <f>#REF!</f>
        <v>#REF!</v>
      </c>
      <c r="F41" s="190" t="e">
        <f>#REF!</f>
        <v>#REF!</v>
      </c>
      <c r="G41" s="190" t="e">
        <f>#REF!</f>
        <v>#REF!</v>
      </c>
      <c r="H41" s="190" t="e">
        <f>#REF!</f>
        <v>#REF!</v>
      </c>
      <c r="I41" s="190" t="e">
        <f>#REF!</f>
        <v>#REF!</v>
      </c>
      <c r="J41" s="190" t="e">
        <f>#REF!</f>
        <v>#REF!</v>
      </c>
      <c r="K41" s="190" t="e">
        <f>#REF!</f>
        <v>#REF!</v>
      </c>
      <c r="L41" s="190" t="e">
        <f>#REF!</f>
        <v>#REF!</v>
      </c>
      <c r="M41" s="190" t="e">
        <f>#REF!</f>
        <v>#REF!</v>
      </c>
      <c r="N41" s="190" t="e">
        <f>#REF!</f>
        <v>#REF!</v>
      </c>
      <c r="O41" s="190" t="e">
        <f>#REF!</f>
        <v>#REF!</v>
      </c>
      <c r="P41" s="190" t="e">
        <f>#REF!</f>
        <v>#REF!</v>
      </c>
      <c r="Q41" s="190" t="e">
        <f>#REF!</f>
        <v>#REF!</v>
      </c>
      <c r="R41" s="190" t="e">
        <f>#REF!</f>
        <v>#REF!</v>
      </c>
      <c r="S41" s="190" t="e">
        <f>#REF!</f>
        <v>#REF!</v>
      </c>
      <c r="T41" s="190" t="e">
        <f>#REF!</f>
        <v>#REF!</v>
      </c>
      <c r="U41" s="190" t="e">
        <f>#REF!</f>
        <v>#REF!</v>
      </c>
      <c r="V41" s="190" t="e">
        <f>#REF!</f>
        <v>#REF!</v>
      </c>
      <c r="W41" s="190" t="e">
        <f>#REF!</f>
        <v>#REF!</v>
      </c>
      <c r="X41" s="190" t="e">
        <f>#REF!</f>
        <v>#REF!</v>
      </c>
      <c r="Y41" s="190" t="e">
        <f>#REF!</f>
        <v>#REF!</v>
      </c>
      <c r="Z41" s="190" t="e">
        <f>#REF!</f>
        <v>#REF!</v>
      </c>
      <c r="AA41" s="190" t="e">
        <f>#REF!</f>
        <v>#REF!</v>
      </c>
      <c r="AB41" s="190" t="e">
        <f>#REF!</f>
        <v>#REF!</v>
      </c>
      <c r="AC41" s="190" t="e">
        <f>#REF!</f>
        <v>#REF!</v>
      </c>
      <c r="AD41" s="190" t="e">
        <f>#REF!</f>
        <v>#REF!</v>
      </c>
      <c r="AE41" s="190" t="e">
        <f>#REF!</f>
        <v>#REF!</v>
      </c>
      <c r="AF41" s="190" t="e">
        <f>#REF!</f>
        <v>#REF!</v>
      </c>
      <c r="AG41" s="190" t="e">
        <f>#REF!</f>
        <v>#REF!</v>
      </c>
      <c r="AH41" s="190" t="e">
        <f>#REF!</f>
        <v>#REF!</v>
      </c>
      <c r="AI41" s="190" t="e">
        <f>#REF!</f>
        <v>#REF!</v>
      </c>
      <c r="AJ41" s="190" t="e">
        <f>#REF!</f>
        <v>#REF!</v>
      </c>
      <c r="AK41" s="190" t="e">
        <f>#REF!</f>
        <v>#REF!</v>
      </c>
      <c r="AL41" s="190" t="e">
        <f>#REF!</f>
        <v>#REF!</v>
      </c>
      <c r="AM41" s="190" t="e">
        <f>#REF!</f>
        <v>#REF!</v>
      </c>
      <c r="AN41" s="190" t="e">
        <f>#REF!</f>
        <v>#REF!</v>
      </c>
      <c r="AO41" s="190" t="e">
        <f>#REF!</f>
        <v>#REF!</v>
      </c>
      <c r="AP41" s="190" t="e">
        <f>#REF!</f>
        <v>#REF!</v>
      </c>
      <c r="AQ41" s="190" t="e">
        <f>#REF!</f>
        <v>#REF!</v>
      </c>
      <c r="AR41" s="190" t="e">
        <f>#REF!</f>
        <v>#REF!</v>
      </c>
      <c r="AS41" s="190" t="e">
        <f>#REF!</f>
        <v>#REF!</v>
      </c>
      <c r="AT41" s="190" t="e">
        <f>#REF!</f>
        <v>#REF!</v>
      </c>
      <c r="AU41" s="190" t="e">
        <f>#REF!</f>
        <v>#REF!</v>
      </c>
      <c r="AV41" s="150" t="e">
        <f t="shared" si="0"/>
        <v>#REF!</v>
      </c>
    </row>
    <row r="42" spans="1:48" s="151" customFormat="1" ht="15" customHeight="1">
      <c r="A42" s="152">
        <v>21.4</v>
      </c>
      <c r="B42" s="153" t="s">
        <v>271</v>
      </c>
      <c r="C42" s="190" t="e">
        <f>#REF!</f>
        <v>#REF!</v>
      </c>
      <c r="D42" s="190" t="e">
        <f>#REF!</f>
        <v>#REF!</v>
      </c>
      <c r="E42" s="190" t="e">
        <f>#REF!</f>
        <v>#REF!</v>
      </c>
      <c r="F42" s="190" t="e">
        <f>#REF!</f>
        <v>#REF!</v>
      </c>
      <c r="G42" s="190" t="e">
        <f>#REF!</f>
        <v>#REF!</v>
      </c>
      <c r="H42" s="190" t="e">
        <f>#REF!</f>
        <v>#REF!</v>
      </c>
      <c r="I42" s="190" t="e">
        <f>#REF!</f>
        <v>#REF!</v>
      </c>
      <c r="J42" s="190" t="e">
        <f>#REF!</f>
        <v>#REF!</v>
      </c>
      <c r="K42" s="190" t="e">
        <f>#REF!</f>
        <v>#REF!</v>
      </c>
      <c r="L42" s="190" t="e">
        <f>#REF!</f>
        <v>#REF!</v>
      </c>
      <c r="M42" s="190" t="e">
        <f>#REF!</f>
        <v>#REF!</v>
      </c>
      <c r="N42" s="190" t="e">
        <f>#REF!</f>
        <v>#REF!</v>
      </c>
      <c r="O42" s="190" t="e">
        <f>#REF!</f>
        <v>#REF!</v>
      </c>
      <c r="P42" s="190" t="e">
        <f>#REF!</f>
        <v>#REF!</v>
      </c>
      <c r="Q42" s="190" t="e">
        <f>#REF!</f>
        <v>#REF!</v>
      </c>
      <c r="R42" s="190" t="e">
        <f>#REF!</f>
        <v>#REF!</v>
      </c>
      <c r="S42" s="190" t="e">
        <f>#REF!</f>
        <v>#REF!</v>
      </c>
      <c r="T42" s="190" t="e">
        <f>#REF!</f>
        <v>#REF!</v>
      </c>
      <c r="U42" s="190" t="e">
        <f>#REF!</f>
        <v>#REF!</v>
      </c>
      <c r="V42" s="190" t="e">
        <f>#REF!</f>
        <v>#REF!</v>
      </c>
      <c r="W42" s="190" t="e">
        <f>#REF!</f>
        <v>#REF!</v>
      </c>
      <c r="X42" s="190" t="e">
        <f>#REF!</f>
        <v>#REF!</v>
      </c>
      <c r="Y42" s="190" t="e">
        <f>#REF!</f>
        <v>#REF!</v>
      </c>
      <c r="Z42" s="190" t="e">
        <f>#REF!</f>
        <v>#REF!</v>
      </c>
      <c r="AA42" s="190" t="e">
        <f>#REF!</f>
        <v>#REF!</v>
      </c>
      <c r="AB42" s="190" t="e">
        <f>#REF!</f>
        <v>#REF!</v>
      </c>
      <c r="AC42" s="190" t="e">
        <f>#REF!</f>
        <v>#REF!</v>
      </c>
      <c r="AD42" s="190" t="e">
        <f>#REF!</f>
        <v>#REF!</v>
      </c>
      <c r="AE42" s="190" t="e">
        <f>#REF!</f>
        <v>#REF!</v>
      </c>
      <c r="AF42" s="190" t="e">
        <f>#REF!</f>
        <v>#REF!</v>
      </c>
      <c r="AG42" s="190" t="e">
        <f>#REF!</f>
        <v>#REF!</v>
      </c>
      <c r="AH42" s="190" t="e">
        <f>#REF!</f>
        <v>#REF!</v>
      </c>
      <c r="AI42" s="190" t="e">
        <f>#REF!</f>
        <v>#REF!</v>
      </c>
      <c r="AJ42" s="190" t="e">
        <f>#REF!</f>
        <v>#REF!</v>
      </c>
      <c r="AK42" s="190" t="e">
        <f>#REF!</f>
        <v>#REF!</v>
      </c>
      <c r="AL42" s="190" t="e">
        <f>#REF!</f>
        <v>#REF!</v>
      </c>
      <c r="AM42" s="190" t="e">
        <f>#REF!</f>
        <v>#REF!</v>
      </c>
      <c r="AN42" s="190" t="e">
        <f>#REF!</f>
        <v>#REF!</v>
      </c>
      <c r="AO42" s="190" t="e">
        <f>#REF!</f>
        <v>#REF!</v>
      </c>
      <c r="AP42" s="190" t="e">
        <f>#REF!</f>
        <v>#REF!</v>
      </c>
      <c r="AQ42" s="190" t="e">
        <f>#REF!</f>
        <v>#REF!</v>
      </c>
      <c r="AR42" s="190" t="e">
        <f>#REF!</f>
        <v>#REF!</v>
      </c>
      <c r="AS42" s="190" t="e">
        <f>#REF!</f>
        <v>#REF!</v>
      </c>
      <c r="AT42" s="190" t="e">
        <f>#REF!</f>
        <v>#REF!</v>
      </c>
      <c r="AU42" s="190" t="e">
        <f>#REF!</f>
        <v>#REF!</v>
      </c>
      <c r="AV42" s="150" t="e">
        <f t="shared" si="0"/>
        <v>#REF!</v>
      </c>
    </row>
    <row r="43" spans="1:48" s="151" customFormat="1" ht="15" customHeight="1">
      <c r="A43" s="152">
        <v>22</v>
      </c>
      <c r="B43" s="153" t="s">
        <v>423</v>
      </c>
      <c r="C43" s="190" t="e">
        <f>C38/C28%</f>
        <v>#REF!</v>
      </c>
      <c r="D43" s="190" t="e">
        <f>D38/D28%</f>
        <v>#REF!</v>
      </c>
      <c r="E43" s="190" t="e">
        <f>E38/E28%</f>
        <v>#REF!</v>
      </c>
      <c r="F43" s="190" t="e">
        <f>F38/F28%</f>
        <v>#REF!</v>
      </c>
      <c r="G43" s="190" t="e">
        <f>G38/G28%</f>
        <v>#REF!</v>
      </c>
      <c r="H43" s="190" t="e">
        <f t="shared" ref="H43:AV43" si="1">H38/H28%</f>
        <v>#REF!</v>
      </c>
      <c r="I43" s="190" t="e">
        <f t="shared" si="1"/>
        <v>#REF!</v>
      </c>
      <c r="J43" s="190" t="e">
        <f t="shared" si="1"/>
        <v>#REF!</v>
      </c>
      <c r="K43" s="190" t="e">
        <f t="shared" si="1"/>
        <v>#REF!</v>
      </c>
      <c r="L43" s="190" t="e">
        <f t="shared" si="1"/>
        <v>#REF!</v>
      </c>
      <c r="M43" s="190" t="e">
        <f t="shared" si="1"/>
        <v>#REF!</v>
      </c>
      <c r="N43" s="190" t="e">
        <f t="shared" si="1"/>
        <v>#REF!</v>
      </c>
      <c r="O43" s="190" t="e">
        <f t="shared" si="1"/>
        <v>#REF!</v>
      </c>
      <c r="P43" s="190" t="e">
        <f t="shared" si="1"/>
        <v>#REF!</v>
      </c>
      <c r="Q43" s="190" t="e">
        <f t="shared" si="1"/>
        <v>#REF!</v>
      </c>
      <c r="R43" s="190" t="e">
        <f t="shared" si="1"/>
        <v>#REF!</v>
      </c>
      <c r="S43" s="190" t="e">
        <f t="shared" si="1"/>
        <v>#REF!</v>
      </c>
      <c r="T43" s="190" t="e">
        <f t="shared" si="1"/>
        <v>#REF!</v>
      </c>
      <c r="U43" s="190" t="e">
        <f t="shared" si="1"/>
        <v>#REF!</v>
      </c>
      <c r="V43" s="190" t="e">
        <f t="shared" si="1"/>
        <v>#REF!</v>
      </c>
      <c r="W43" s="190" t="e">
        <f t="shared" si="1"/>
        <v>#REF!</v>
      </c>
      <c r="X43" s="190" t="e">
        <f t="shared" si="1"/>
        <v>#REF!</v>
      </c>
      <c r="Y43" s="190" t="e">
        <f t="shared" si="1"/>
        <v>#REF!</v>
      </c>
      <c r="Z43" s="190" t="e">
        <f t="shared" si="1"/>
        <v>#REF!</v>
      </c>
      <c r="AA43" s="190" t="e">
        <f t="shared" si="1"/>
        <v>#REF!</v>
      </c>
      <c r="AB43" s="190" t="e">
        <f t="shared" si="1"/>
        <v>#REF!</v>
      </c>
      <c r="AC43" s="190" t="e">
        <f t="shared" si="1"/>
        <v>#REF!</v>
      </c>
      <c r="AD43" s="190" t="e">
        <f t="shared" si="1"/>
        <v>#REF!</v>
      </c>
      <c r="AE43" s="190" t="e">
        <f t="shared" si="1"/>
        <v>#REF!</v>
      </c>
      <c r="AF43" s="190" t="e">
        <f t="shared" si="1"/>
        <v>#REF!</v>
      </c>
      <c r="AG43" s="190" t="e">
        <f t="shared" si="1"/>
        <v>#REF!</v>
      </c>
      <c r="AH43" s="190" t="e">
        <f t="shared" si="1"/>
        <v>#REF!</v>
      </c>
      <c r="AI43" s="190" t="e">
        <f t="shared" si="1"/>
        <v>#REF!</v>
      </c>
      <c r="AJ43" s="190" t="e">
        <f t="shared" si="1"/>
        <v>#REF!</v>
      </c>
      <c r="AK43" s="190" t="e">
        <f t="shared" si="1"/>
        <v>#REF!</v>
      </c>
      <c r="AL43" s="190" t="e">
        <f t="shared" si="1"/>
        <v>#REF!</v>
      </c>
      <c r="AM43" s="190" t="e">
        <f t="shared" ref="AM43:AU43" si="2">AM38/AM28%</f>
        <v>#REF!</v>
      </c>
      <c r="AN43" s="190" t="e">
        <f t="shared" si="2"/>
        <v>#REF!</v>
      </c>
      <c r="AO43" s="190" t="e">
        <f t="shared" si="2"/>
        <v>#REF!</v>
      </c>
      <c r="AP43" s="190" t="e">
        <f t="shared" si="2"/>
        <v>#REF!</v>
      </c>
      <c r="AQ43" s="190" t="e">
        <f t="shared" si="2"/>
        <v>#REF!</v>
      </c>
      <c r="AR43" s="190" t="e">
        <f t="shared" si="2"/>
        <v>#REF!</v>
      </c>
      <c r="AS43" s="190" t="e">
        <f t="shared" si="2"/>
        <v>#REF!</v>
      </c>
      <c r="AT43" s="190" t="e">
        <f t="shared" si="2"/>
        <v>#REF!</v>
      </c>
      <c r="AU43" s="190" t="e">
        <f t="shared" si="2"/>
        <v>#REF!</v>
      </c>
      <c r="AV43" s="190" t="e">
        <f t="shared" si="1"/>
        <v>#REF!</v>
      </c>
    </row>
    <row r="44" spans="1:48" s="151" customFormat="1" ht="15.75" customHeight="1" thickBot="1">
      <c r="A44" s="159">
        <v>23</v>
      </c>
      <c r="B44" s="191" t="s">
        <v>424</v>
      </c>
      <c r="C44" s="190" t="e">
        <f>C30/C28%</f>
        <v>#REF!</v>
      </c>
      <c r="D44" s="190" t="e">
        <f>D30/D28%</f>
        <v>#REF!</v>
      </c>
      <c r="E44" s="190" t="e">
        <f>E30/E28%</f>
        <v>#REF!</v>
      </c>
      <c r="F44" s="190" t="e">
        <f>F30/F28%</f>
        <v>#REF!</v>
      </c>
      <c r="G44" s="190" t="e">
        <f>G30/G28%</f>
        <v>#REF!</v>
      </c>
      <c r="H44" s="190" t="e">
        <f t="shared" ref="H44:AV44" si="3">H30/H28%</f>
        <v>#REF!</v>
      </c>
      <c r="I44" s="190" t="e">
        <f t="shared" si="3"/>
        <v>#REF!</v>
      </c>
      <c r="J44" s="190" t="e">
        <f t="shared" si="3"/>
        <v>#REF!</v>
      </c>
      <c r="K44" s="190" t="e">
        <f t="shared" si="3"/>
        <v>#REF!</v>
      </c>
      <c r="L44" s="190" t="e">
        <f t="shared" si="3"/>
        <v>#REF!</v>
      </c>
      <c r="M44" s="190" t="e">
        <f t="shared" si="3"/>
        <v>#REF!</v>
      </c>
      <c r="N44" s="190" t="e">
        <f t="shared" si="3"/>
        <v>#REF!</v>
      </c>
      <c r="O44" s="190" t="e">
        <f t="shared" si="3"/>
        <v>#REF!</v>
      </c>
      <c r="P44" s="190" t="e">
        <f t="shared" si="3"/>
        <v>#REF!</v>
      </c>
      <c r="Q44" s="190" t="e">
        <f t="shared" si="3"/>
        <v>#REF!</v>
      </c>
      <c r="R44" s="190" t="e">
        <f t="shared" si="3"/>
        <v>#REF!</v>
      </c>
      <c r="S44" s="190" t="e">
        <f t="shared" si="3"/>
        <v>#REF!</v>
      </c>
      <c r="T44" s="190" t="e">
        <f t="shared" si="3"/>
        <v>#REF!</v>
      </c>
      <c r="U44" s="190" t="e">
        <f t="shared" si="3"/>
        <v>#REF!</v>
      </c>
      <c r="V44" s="190" t="e">
        <f t="shared" si="3"/>
        <v>#REF!</v>
      </c>
      <c r="W44" s="190" t="e">
        <f t="shared" si="3"/>
        <v>#REF!</v>
      </c>
      <c r="X44" s="190" t="e">
        <f t="shared" si="3"/>
        <v>#REF!</v>
      </c>
      <c r="Y44" s="190" t="e">
        <f t="shared" si="3"/>
        <v>#REF!</v>
      </c>
      <c r="Z44" s="190" t="e">
        <f t="shared" si="3"/>
        <v>#REF!</v>
      </c>
      <c r="AA44" s="190" t="e">
        <f t="shared" si="3"/>
        <v>#REF!</v>
      </c>
      <c r="AB44" s="190" t="e">
        <f t="shared" si="3"/>
        <v>#REF!</v>
      </c>
      <c r="AC44" s="190" t="e">
        <f t="shared" si="3"/>
        <v>#REF!</v>
      </c>
      <c r="AD44" s="190" t="e">
        <f t="shared" si="3"/>
        <v>#REF!</v>
      </c>
      <c r="AE44" s="190" t="e">
        <f t="shared" si="3"/>
        <v>#REF!</v>
      </c>
      <c r="AF44" s="190" t="e">
        <f t="shared" si="3"/>
        <v>#REF!</v>
      </c>
      <c r="AG44" s="190" t="e">
        <f t="shared" si="3"/>
        <v>#REF!</v>
      </c>
      <c r="AH44" s="190" t="e">
        <f t="shared" si="3"/>
        <v>#REF!</v>
      </c>
      <c r="AI44" s="190" t="e">
        <f t="shared" si="3"/>
        <v>#REF!</v>
      </c>
      <c r="AJ44" s="190" t="e">
        <f t="shared" si="3"/>
        <v>#REF!</v>
      </c>
      <c r="AK44" s="190" t="e">
        <f t="shared" si="3"/>
        <v>#REF!</v>
      </c>
      <c r="AL44" s="190" t="e">
        <f t="shared" si="3"/>
        <v>#REF!</v>
      </c>
      <c r="AM44" s="190" t="e">
        <f t="shared" ref="AM44:AU44" si="4">AM30/AM28%</f>
        <v>#REF!</v>
      </c>
      <c r="AN44" s="190" t="e">
        <f t="shared" si="4"/>
        <v>#REF!</v>
      </c>
      <c r="AO44" s="190" t="e">
        <f t="shared" si="4"/>
        <v>#REF!</v>
      </c>
      <c r="AP44" s="190" t="e">
        <f t="shared" si="4"/>
        <v>#REF!</v>
      </c>
      <c r="AQ44" s="190" t="e">
        <f t="shared" si="4"/>
        <v>#REF!</v>
      </c>
      <c r="AR44" s="190" t="e">
        <f t="shared" si="4"/>
        <v>#REF!</v>
      </c>
      <c r="AS44" s="190" t="e">
        <f t="shared" si="4"/>
        <v>#REF!</v>
      </c>
      <c r="AT44" s="190" t="e">
        <f t="shared" si="4"/>
        <v>#REF!</v>
      </c>
      <c r="AU44" s="190" t="e">
        <f t="shared" si="4"/>
        <v>#REF!</v>
      </c>
      <c r="AV44" s="190" t="e">
        <f t="shared" si="3"/>
        <v>#REF!</v>
      </c>
    </row>
    <row r="45" spans="1:48" ht="15.75" thickTop="1">
      <c r="P45" s="161"/>
    </row>
    <row r="46" spans="1:48" ht="16.5" customHeight="1">
      <c r="P46" s="161"/>
    </row>
    <row r="47" spans="1:48">
      <c r="P47" s="161"/>
    </row>
    <row r="48" spans="1:48">
      <c r="C48" s="162"/>
      <c r="D48" s="162"/>
      <c r="E48" s="162"/>
      <c r="F48" s="162"/>
      <c r="G48" s="162"/>
      <c r="H48" s="162"/>
      <c r="I48" s="163"/>
      <c r="J48" s="162"/>
      <c r="K48" s="162"/>
      <c r="L48" s="163"/>
      <c r="M48" s="162"/>
      <c r="N48" s="162"/>
      <c r="O48" s="162"/>
      <c r="P48" s="164"/>
      <c r="Q48" s="162"/>
      <c r="R48" s="162"/>
      <c r="S48" s="162"/>
      <c r="T48" s="162"/>
      <c r="U48" s="162"/>
      <c r="V48" s="162"/>
      <c r="W48" s="162"/>
      <c r="X48" s="162"/>
      <c r="Y48" s="162"/>
      <c r="Z48" s="163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2"/>
      <c r="AV48" s="162"/>
    </row>
    <row r="49" spans="3:48">
      <c r="C49" s="162"/>
      <c r="D49" s="162"/>
      <c r="E49" s="162"/>
      <c r="F49" s="162"/>
      <c r="G49" s="162"/>
      <c r="H49" s="162"/>
      <c r="I49" s="163"/>
      <c r="J49" s="162"/>
      <c r="K49" s="162"/>
      <c r="L49" s="163"/>
      <c r="M49" s="162"/>
      <c r="N49" s="162"/>
      <c r="O49" s="162"/>
      <c r="P49" s="164"/>
      <c r="Q49" s="162"/>
      <c r="R49" s="162"/>
      <c r="S49" s="162"/>
      <c r="T49" s="162"/>
      <c r="U49" s="162"/>
      <c r="V49" s="162"/>
      <c r="W49" s="162"/>
      <c r="X49" s="162"/>
      <c r="Y49" s="162"/>
      <c r="Z49" s="163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</row>
    <row r="50" spans="3:48">
      <c r="C50" s="162"/>
      <c r="D50" s="162"/>
      <c r="E50" s="162"/>
      <c r="F50" s="162"/>
      <c r="G50" s="162"/>
      <c r="H50" s="162"/>
      <c r="I50" s="163"/>
      <c r="J50" s="162"/>
      <c r="K50" s="162"/>
      <c r="L50" s="163"/>
      <c r="M50" s="162"/>
      <c r="N50" s="162"/>
      <c r="O50" s="162"/>
      <c r="P50" s="164"/>
      <c r="Q50" s="162"/>
      <c r="R50" s="162"/>
      <c r="S50" s="162"/>
      <c r="T50" s="162"/>
      <c r="U50" s="162"/>
      <c r="V50" s="162"/>
      <c r="W50" s="162"/>
      <c r="X50" s="162"/>
      <c r="Y50" s="162"/>
      <c r="Z50" s="163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2"/>
      <c r="AV50" s="162"/>
    </row>
    <row r="51" spans="3:48">
      <c r="P51" s="161"/>
    </row>
    <row r="52" spans="3:48">
      <c r="P52" s="161"/>
    </row>
    <row r="53" spans="3:48">
      <c r="P53" s="161"/>
    </row>
    <row r="54" spans="3:48">
      <c r="P54" s="161"/>
    </row>
    <row r="55" spans="3:48">
      <c r="P55" s="161"/>
    </row>
    <row r="56" spans="3:48">
      <c r="P56" s="165"/>
    </row>
    <row r="57" spans="3:48">
      <c r="P57" s="165"/>
    </row>
    <row r="58" spans="3:48">
      <c r="P58" s="165"/>
    </row>
    <row r="59" spans="3:48">
      <c r="P59" s="165"/>
    </row>
    <row r="60" spans="3:48">
      <c r="P60" s="165"/>
    </row>
    <row r="61" spans="3:48">
      <c r="P61" s="165"/>
    </row>
    <row r="62" spans="3:48">
      <c r="P62" s="165"/>
    </row>
    <row r="63" spans="3:48">
      <c r="P63" s="165"/>
    </row>
    <row r="64" spans="3:48">
      <c r="P64" s="165"/>
    </row>
    <row r="65" spans="14:16">
      <c r="P65" s="165"/>
    </row>
    <row r="66" spans="14:16">
      <c r="P66" s="165"/>
    </row>
    <row r="67" spans="14:16">
      <c r="P67" s="165"/>
    </row>
    <row r="68" spans="14:16">
      <c r="P68" s="165"/>
    </row>
    <row r="69" spans="14:16">
      <c r="P69" s="165"/>
    </row>
    <row r="70" spans="14:16">
      <c r="P70" s="165"/>
    </row>
    <row r="71" spans="14:16">
      <c r="N71" s="166"/>
      <c r="P71" s="165"/>
    </row>
    <row r="72" spans="14:16">
      <c r="P72" s="165"/>
    </row>
    <row r="73" spans="14:16">
      <c r="P73" s="165"/>
    </row>
    <row r="74" spans="14:16">
      <c r="P74" s="165"/>
    </row>
    <row r="75" spans="14:16">
      <c r="P75" s="165"/>
    </row>
    <row r="76" spans="14:16">
      <c r="P76" s="165"/>
    </row>
    <row r="77" spans="14:16">
      <c r="P77" s="165"/>
    </row>
    <row r="78" spans="14:16">
      <c r="P78" s="165"/>
    </row>
    <row r="79" spans="14:16">
      <c r="P79" s="165"/>
    </row>
    <row r="80" spans="14:16">
      <c r="P80" s="165"/>
    </row>
    <row r="81" spans="16:16">
      <c r="P81" s="165"/>
    </row>
    <row r="82" spans="16:16">
      <c r="P82" s="165"/>
    </row>
    <row r="83" spans="16:16">
      <c r="P83" s="165"/>
    </row>
    <row r="84" spans="16:16">
      <c r="P84" s="165"/>
    </row>
    <row r="85" spans="16:16">
      <c r="P85" s="165"/>
    </row>
    <row r="86" spans="16:16">
      <c r="P86" s="165"/>
    </row>
    <row r="87" spans="16:16">
      <c r="P87" s="165"/>
    </row>
    <row r="88" spans="16:16">
      <c r="P88" s="165"/>
    </row>
    <row r="89" spans="16:16">
      <c r="P89" s="165"/>
    </row>
    <row r="90" spans="16:16">
      <c r="P90" s="165"/>
    </row>
    <row r="91" spans="16:16">
      <c r="P91" s="165"/>
    </row>
    <row r="92" spans="16:16">
      <c r="P92" s="165"/>
    </row>
    <row r="93" spans="16:16">
      <c r="P93" s="165"/>
    </row>
    <row r="94" spans="16:16">
      <c r="P94" s="165"/>
    </row>
    <row r="95" spans="16:16">
      <c r="P95" s="165"/>
    </row>
    <row r="96" spans="16:16">
      <c r="P96" s="165"/>
    </row>
    <row r="97" spans="16:16">
      <c r="P97" s="165"/>
    </row>
    <row r="98" spans="16:16">
      <c r="P98" s="165"/>
    </row>
    <row r="99" spans="16:16">
      <c r="P99" s="165"/>
    </row>
    <row r="100" spans="16:16">
      <c r="P100" s="165"/>
    </row>
    <row r="101" spans="16:16">
      <c r="P101" s="161"/>
    </row>
    <row r="102" spans="16:16">
      <c r="P102" s="161"/>
    </row>
    <row r="103" spans="16:16">
      <c r="P103" s="161"/>
    </row>
    <row r="104" spans="16:16">
      <c r="P104" s="161"/>
    </row>
    <row r="105" spans="16:16">
      <c r="P105" s="161"/>
    </row>
    <row r="106" spans="16:16">
      <c r="P106" s="161"/>
    </row>
    <row r="107" spans="16:16">
      <c r="P107" s="161"/>
    </row>
    <row r="108" spans="16:16">
      <c r="P108" s="161"/>
    </row>
    <row r="109" spans="16:16">
      <c r="P109" s="161"/>
    </row>
    <row r="110" spans="16:16">
      <c r="P110" s="161"/>
    </row>
    <row r="111" spans="16:16">
      <c r="P111" s="161"/>
    </row>
    <row r="112" spans="16:16">
      <c r="P112" s="161"/>
    </row>
    <row r="113" spans="16:16">
      <c r="P113" s="161"/>
    </row>
    <row r="114" spans="16:16">
      <c r="P114" s="161"/>
    </row>
    <row r="115" spans="16:16">
      <c r="P115" s="161"/>
    </row>
    <row r="116" spans="16:16">
      <c r="P116" s="161"/>
    </row>
    <row r="117" spans="16:16">
      <c r="P117" s="161"/>
    </row>
    <row r="118" spans="16:16">
      <c r="P118" s="161"/>
    </row>
    <row r="119" spans="16:16">
      <c r="P119" s="161"/>
    </row>
    <row r="120" spans="16:16">
      <c r="P120" s="161"/>
    </row>
    <row r="121" spans="16:16">
      <c r="P121" s="161"/>
    </row>
    <row r="122" spans="16:16">
      <c r="P122" s="161"/>
    </row>
    <row r="123" spans="16:16">
      <c r="P123" s="161"/>
    </row>
    <row r="124" spans="16:16">
      <c r="P124" s="161"/>
    </row>
    <row r="125" spans="16:16">
      <c r="P125" s="161"/>
    </row>
    <row r="126" spans="16:16">
      <c r="P126" s="161"/>
    </row>
    <row r="127" spans="16:16">
      <c r="P127" s="161"/>
    </row>
    <row r="128" spans="16:16">
      <c r="P128" s="161"/>
    </row>
    <row r="129" spans="16:16">
      <c r="P129" s="161"/>
    </row>
    <row r="130" spans="16:16">
      <c r="P130" s="161"/>
    </row>
    <row r="131" spans="16:16">
      <c r="P131" s="161"/>
    </row>
    <row r="132" spans="16:16">
      <c r="P132" s="161"/>
    </row>
    <row r="133" spans="16:16">
      <c r="P133" s="161"/>
    </row>
    <row r="134" spans="16:16">
      <c r="P134" s="161"/>
    </row>
    <row r="135" spans="16:16">
      <c r="P135" s="161"/>
    </row>
    <row r="136" spans="16:16">
      <c r="P136" s="161"/>
    </row>
    <row r="137" spans="16:16">
      <c r="P137" s="161"/>
    </row>
    <row r="138" spans="16:16">
      <c r="P138" s="161"/>
    </row>
    <row r="139" spans="16:16">
      <c r="P139" s="161"/>
    </row>
    <row r="140" spans="16:16">
      <c r="P140" s="161"/>
    </row>
    <row r="141" spans="16:16">
      <c r="P141" s="161"/>
    </row>
    <row r="142" spans="16:16">
      <c r="P142" s="161"/>
    </row>
    <row r="143" spans="16:16">
      <c r="P143" s="161"/>
    </row>
    <row r="144" spans="16:16">
      <c r="P144" s="161"/>
    </row>
    <row r="145" spans="16:16">
      <c r="P145" s="161"/>
    </row>
    <row r="146" spans="16:16">
      <c r="P146" s="161"/>
    </row>
    <row r="147" spans="16:16">
      <c r="P147" s="161"/>
    </row>
    <row r="148" spans="16:16">
      <c r="P148" s="161"/>
    </row>
    <row r="149" spans="16:16">
      <c r="P149" s="161"/>
    </row>
    <row r="150" spans="16:16">
      <c r="P150" s="161"/>
    </row>
    <row r="151" spans="16:16">
      <c r="P151" s="161"/>
    </row>
    <row r="152" spans="16:16">
      <c r="P152" s="161"/>
    </row>
    <row r="153" spans="16:16">
      <c r="P153" s="161"/>
    </row>
    <row r="154" spans="16:16">
      <c r="P154" s="161"/>
    </row>
    <row r="155" spans="16:16">
      <c r="P155" s="161"/>
    </row>
    <row r="156" spans="16:16">
      <c r="P156" s="161"/>
    </row>
    <row r="157" spans="16:16">
      <c r="P157" s="161"/>
    </row>
    <row r="158" spans="16:16">
      <c r="P158" s="161"/>
    </row>
    <row r="159" spans="16:16">
      <c r="P159" s="161"/>
    </row>
    <row r="160" spans="16:16">
      <c r="P160" s="161"/>
    </row>
    <row r="161" spans="16:16">
      <c r="P161" s="161"/>
    </row>
    <row r="162" spans="16:16">
      <c r="P162" s="161"/>
    </row>
    <row r="163" spans="16:16">
      <c r="P163" s="161"/>
    </row>
    <row r="164" spans="16:16">
      <c r="P164" s="161"/>
    </row>
    <row r="165" spans="16:16">
      <c r="P165" s="161"/>
    </row>
    <row r="166" spans="16:16">
      <c r="P166" s="161"/>
    </row>
    <row r="167" spans="16:16">
      <c r="P167" s="161"/>
    </row>
    <row r="168" spans="16:16">
      <c r="P168" s="161"/>
    </row>
    <row r="169" spans="16:16">
      <c r="P169" s="161"/>
    </row>
    <row r="170" spans="16:16">
      <c r="P170" s="161"/>
    </row>
    <row r="171" spans="16:16">
      <c r="P171" s="161"/>
    </row>
    <row r="172" spans="16:16">
      <c r="P172" s="161"/>
    </row>
    <row r="173" spans="16:16">
      <c r="P173" s="161"/>
    </row>
    <row r="174" spans="16:16">
      <c r="P174" s="161"/>
    </row>
    <row r="175" spans="16:16">
      <c r="P175" s="161"/>
    </row>
    <row r="176" spans="16:16">
      <c r="P176" s="161"/>
    </row>
    <row r="177" spans="16:16">
      <c r="P177" s="161"/>
    </row>
    <row r="178" spans="16:16">
      <c r="P178" s="161"/>
    </row>
    <row r="179" spans="16:16">
      <c r="P179" s="161"/>
    </row>
    <row r="180" spans="16:16">
      <c r="P180" s="165"/>
    </row>
    <row r="181" spans="16:16">
      <c r="P181" s="165"/>
    </row>
    <row r="182" spans="16:16">
      <c r="P182" s="165"/>
    </row>
    <row r="183" spans="16:16">
      <c r="P183" s="165"/>
    </row>
    <row r="184" spans="16:16">
      <c r="P184" s="165"/>
    </row>
    <row r="185" spans="16:16">
      <c r="P185" s="165"/>
    </row>
    <row r="186" spans="16:16">
      <c r="P186" s="165"/>
    </row>
    <row r="187" spans="16:16">
      <c r="P187" s="165"/>
    </row>
    <row r="188" spans="16:16">
      <c r="P188" s="165"/>
    </row>
    <row r="189" spans="16:16">
      <c r="P189" s="165"/>
    </row>
    <row r="190" spans="16:16">
      <c r="P190" s="165"/>
    </row>
    <row r="191" spans="16:16">
      <c r="P191" s="165"/>
    </row>
    <row r="192" spans="16:16">
      <c r="P192" s="165"/>
    </row>
    <row r="193" spans="14:16">
      <c r="P193" s="165"/>
    </row>
    <row r="194" spans="14:16">
      <c r="P194" s="165"/>
    </row>
    <row r="195" spans="14:16">
      <c r="P195" s="165"/>
    </row>
    <row r="196" spans="14:16">
      <c r="P196" s="165"/>
    </row>
    <row r="197" spans="14:16">
      <c r="P197" s="165"/>
    </row>
    <row r="198" spans="14:16">
      <c r="P198" s="165"/>
    </row>
    <row r="199" spans="14:16">
      <c r="P199" s="165"/>
    </row>
    <row r="200" spans="14:16">
      <c r="P200" s="165"/>
    </row>
    <row r="201" spans="14:16">
      <c r="P201" s="165"/>
    </row>
    <row r="202" spans="14:16">
      <c r="P202" s="165"/>
    </row>
    <row r="203" spans="14:16">
      <c r="P203" s="165"/>
    </row>
    <row r="204" spans="14:16">
      <c r="P204" s="165"/>
    </row>
    <row r="205" spans="14:16">
      <c r="P205" s="165"/>
    </row>
    <row r="206" spans="14:16">
      <c r="P206" s="165"/>
    </row>
    <row r="207" spans="14:16">
      <c r="N207" s="166"/>
      <c r="P207" s="165"/>
    </row>
    <row r="208" spans="14:16">
      <c r="P208" s="165"/>
    </row>
    <row r="209" spans="16:16">
      <c r="P209" s="165"/>
    </row>
    <row r="210" spans="16:16">
      <c r="P210" s="165"/>
    </row>
    <row r="211" spans="16:16">
      <c r="P211" s="165"/>
    </row>
    <row r="212" spans="16:16">
      <c r="P212" s="165"/>
    </row>
    <row r="213" spans="16:16">
      <c r="P213" s="165"/>
    </row>
    <row r="214" spans="16:16">
      <c r="P214" s="165"/>
    </row>
    <row r="215" spans="16:16">
      <c r="P215" s="165"/>
    </row>
    <row r="216" spans="16:16">
      <c r="P216" s="165"/>
    </row>
    <row r="217" spans="16:16">
      <c r="P217" s="165"/>
    </row>
    <row r="218" spans="16:16">
      <c r="P218" s="165"/>
    </row>
    <row r="219" spans="16:16">
      <c r="P219" s="165"/>
    </row>
    <row r="220" spans="16:16">
      <c r="P220" s="165"/>
    </row>
    <row r="221" spans="16:16">
      <c r="P221" s="165"/>
    </row>
    <row r="222" spans="16:16">
      <c r="P222" s="165"/>
    </row>
    <row r="223" spans="16:16">
      <c r="P223" s="165"/>
    </row>
    <row r="224" spans="16:16">
      <c r="P224" s="165"/>
    </row>
    <row r="225" spans="16:16">
      <c r="P225" s="165"/>
    </row>
    <row r="226" spans="16:16">
      <c r="P226" s="165"/>
    </row>
    <row r="227" spans="16:16">
      <c r="P227" s="165"/>
    </row>
    <row r="228" spans="16:16">
      <c r="P228" s="165"/>
    </row>
    <row r="229" spans="16:16">
      <c r="P229" s="165"/>
    </row>
    <row r="230" spans="16:16">
      <c r="P230" s="165"/>
    </row>
    <row r="231" spans="16:16">
      <c r="P231" s="165"/>
    </row>
    <row r="232" spans="16:16">
      <c r="P232" s="165"/>
    </row>
    <row r="233" spans="16:16">
      <c r="P233" s="165"/>
    </row>
    <row r="234" spans="16:16">
      <c r="P234" s="165"/>
    </row>
    <row r="235" spans="16:16">
      <c r="P235" s="165"/>
    </row>
    <row r="236" spans="16:16">
      <c r="P236" s="165"/>
    </row>
  </sheetData>
  <mergeCells count="49">
    <mergeCell ref="A5:AQ5"/>
    <mergeCell ref="AT7:AT8"/>
    <mergeCell ref="AU7:AU8"/>
    <mergeCell ref="Z7:Z8"/>
    <mergeCell ref="AG7:AG8"/>
    <mergeCell ref="AQ7:AQ8"/>
    <mergeCell ref="AR7:AR8"/>
    <mergeCell ref="AS7:AS8"/>
    <mergeCell ref="AB7:AB8"/>
    <mergeCell ref="AC7:AC8"/>
    <mergeCell ref="AD7:AD8"/>
    <mergeCell ref="AF7:AF8"/>
    <mergeCell ref="A6:A8"/>
    <mergeCell ref="B7:B8"/>
    <mergeCell ref="K7:K8"/>
    <mergeCell ref="G7:G8"/>
    <mergeCell ref="H7:H8"/>
    <mergeCell ref="D7:D8"/>
    <mergeCell ref="E7:E8"/>
    <mergeCell ref="AJ7:AJ8"/>
    <mergeCell ref="AK7:AK8"/>
    <mergeCell ref="AL7:AL8"/>
    <mergeCell ref="C7:C8"/>
    <mergeCell ref="F7:F8"/>
    <mergeCell ref="L7:L8"/>
    <mergeCell ref="M7:M8"/>
    <mergeCell ref="AI7:AI8"/>
    <mergeCell ref="U7:U8"/>
    <mergeCell ref="AE7:AE8"/>
    <mergeCell ref="AH7:AH8"/>
    <mergeCell ref="I7:I8"/>
    <mergeCell ref="J7:J8"/>
    <mergeCell ref="T7:T8"/>
    <mergeCell ref="N7:N8"/>
    <mergeCell ref="V7:V8"/>
    <mergeCell ref="W7:W8"/>
    <mergeCell ref="X7:X8"/>
    <mergeCell ref="Y7:Y8"/>
    <mergeCell ref="AA7:AA8"/>
    <mergeCell ref="AV7:AV8"/>
    <mergeCell ref="O7:O8"/>
    <mergeCell ref="P7:P8"/>
    <mergeCell ref="Q7:Q8"/>
    <mergeCell ref="R7:R8"/>
    <mergeCell ref="S7:S8"/>
    <mergeCell ref="AM7:AM8"/>
    <mergeCell ref="AN7:AN8"/>
    <mergeCell ref="AO7:AO8"/>
    <mergeCell ref="AP7:AP8"/>
  </mergeCells>
  <phoneticPr fontId="1" type="noConversion"/>
  <pageMargins left="0.45" right="0" top="0.75" bottom="0.25" header="0.3" footer="0.3"/>
  <pageSetup scale="64" orientation="landscape" r:id="rId1"/>
  <headerFooter alignWithMargins="0"/>
</worksheet>
</file>

<file path=xl/worksheets/sheet1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K87"/>
  <sheetViews>
    <sheetView workbookViewId="0">
      <pane xSplit="2" ySplit="5" topLeftCell="C12" activePane="bottomRight" state="frozen"/>
      <selection pane="topRight" activeCell="C1" sqref="C1"/>
      <selection pane="bottomLeft" activeCell="A6" sqref="A6"/>
      <selection pane="bottomRight" activeCell="G5" sqref="G5"/>
    </sheetView>
  </sheetViews>
  <sheetFormatPr defaultRowHeight="15"/>
  <cols>
    <col min="1" max="1" width="9.140625" style="160"/>
    <col min="2" max="2" width="29.28515625" style="160" customWidth="1"/>
    <col min="3" max="3" width="11.42578125" style="160" bestFit="1" customWidth="1"/>
    <col min="4" max="4" width="11.28515625" style="160" customWidth="1"/>
    <col min="5" max="11" width="12.42578125" style="160" customWidth="1"/>
    <col min="12" max="16384" width="9.140625" style="160"/>
  </cols>
  <sheetData>
    <row r="1" spans="1:11" s="137" customFormat="1" ht="14.25">
      <c r="B1" s="69" t="s">
        <v>0</v>
      </c>
      <c r="C1" s="69"/>
      <c r="D1" s="69"/>
      <c r="E1" s="69"/>
      <c r="F1" s="69"/>
      <c r="G1" s="69"/>
      <c r="H1" s="69"/>
      <c r="I1" s="69"/>
      <c r="J1" s="69"/>
      <c r="K1" s="69"/>
    </row>
    <row r="2" spans="1:11" s="137" customFormat="1" ht="14.25">
      <c r="B2" s="69" t="s">
        <v>1</v>
      </c>
      <c r="C2" s="69"/>
      <c r="D2" s="69"/>
      <c r="E2" s="69"/>
      <c r="F2" s="69"/>
      <c r="G2" s="69"/>
      <c r="H2" s="69"/>
      <c r="I2" s="69"/>
      <c r="J2" s="69"/>
      <c r="K2" s="69"/>
    </row>
    <row r="3" spans="1:11" s="137" customFormat="1" ht="14.25">
      <c r="B3" s="72" t="s">
        <v>134</v>
      </c>
      <c r="C3" s="72"/>
      <c r="D3" s="73"/>
      <c r="E3" s="73"/>
      <c r="F3" s="73"/>
      <c r="G3" s="73"/>
      <c r="H3" s="73"/>
      <c r="I3" s="73"/>
      <c r="J3" s="73"/>
      <c r="K3" s="73"/>
    </row>
    <row r="4" spans="1:11" s="137" customFormat="1" ht="25.5">
      <c r="B4" s="75" t="s">
        <v>240</v>
      </c>
      <c r="C4" s="75"/>
      <c r="D4" s="76"/>
      <c r="E4" s="75"/>
      <c r="F4" s="75"/>
      <c r="G4" s="75"/>
      <c r="H4" s="75"/>
      <c r="I4" s="75"/>
      <c r="J4" s="75"/>
      <c r="K4" s="75"/>
    </row>
    <row r="5" spans="1:11" s="137" customFormat="1" ht="14.25">
      <c r="A5" s="760" t="str">
        <f>'2074 Asar'!B4</f>
        <v>At the End of Asar 2074</v>
      </c>
      <c r="B5" s="760"/>
      <c r="C5" s="760"/>
      <c r="D5" s="760"/>
      <c r="E5" s="78"/>
      <c r="F5" s="78"/>
      <c r="G5" s="78"/>
      <c r="H5" s="78"/>
      <c r="I5" s="78"/>
      <c r="J5" s="78"/>
      <c r="K5" s="78"/>
    </row>
    <row r="6" spans="1:11" s="137" customFormat="1" ht="14.25">
      <c r="A6" s="761" t="s">
        <v>241</v>
      </c>
      <c r="B6" s="81"/>
      <c r="C6" s="81">
        <v>1</v>
      </c>
      <c r="D6" s="81">
        <v>2</v>
      </c>
      <c r="E6" s="81">
        <v>3</v>
      </c>
      <c r="F6" s="81">
        <v>10</v>
      </c>
      <c r="G6" s="81">
        <v>11</v>
      </c>
      <c r="H6" s="81">
        <v>12</v>
      </c>
      <c r="I6" s="81">
        <v>13</v>
      </c>
      <c r="J6" s="81">
        <v>14</v>
      </c>
      <c r="K6" s="81">
        <v>15</v>
      </c>
    </row>
    <row r="7" spans="1:11" s="137" customFormat="1" ht="27" customHeight="1">
      <c r="A7" s="761"/>
      <c r="B7" s="676" t="s">
        <v>136</v>
      </c>
      <c r="C7" s="676" t="s">
        <v>133</v>
      </c>
      <c r="D7" s="676" t="s">
        <v>137</v>
      </c>
      <c r="E7" s="676" t="s">
        <v>125</v>
      </c>
      <c r="F7" s="755" t="s">
        <v>144</v>
      </c>
      <c r="G7" s="676" t="s">
        <v>145</v>
      </c>
      <c r="H7" s="676" t="s">
        <v>146</v>
      </c>
      <c r="I7" s="676" t="s">
        <v>147</v>
      </c>
      <c r="J7" s="757" t="s">
        <v>148</v>
      </c>
      <c r="K7" s="676" t="s">
        <v>149</v>
      </c>
    </row>
    <row r="8" spans="1:11" s="137" customFormat="1" ht="14.25">
      <c r="A8" s="761"/>
      <c r="B8" s="677"/>
      <c r="C8" s="677"/>
      <c r="D8" s="677"/>
      <c r="E8" s="677"/>
      <c r="F8" s="756"/>
      <c r="G8" s="677"/>
      <c r="H8" s="677"/>
      <c r="I8" s="677"/>
      <c r="J8" s="758"/>
      <c r="K8" s="677"/>
    </row>
    <row r="9" spans="1:11" s="151" customFormat="1" ht="19.5" customHeight="1">
      <c r="A9" s="253">
        <v>1</v>
      </c>
      <c r="B9" s="153" t="s">
        <v>243</v>
      </c>
      <c r="C9" s="254" t="e">
        <f>'Progress (Formulla)'!C9</f>
        <v>#REF!</v>
      </c>
      <c r="D9" s="254" t="e">
        <f>'Progress (Formulla)'!D9</f>
        <v>#REF!</v>
      </c>
      <c r="E9" s="254" t="e">
        <f>'Progress (Formulla)'!E9</f>
        <v>#REF!</v>
      </c>
      <c r="F9" s="254" t="e">
        <f>'Progress (Formulla)'!L9</f>
        <v>#REF!</v>
      </c>
      <c r="G9" s="254" t="e">
        <f>'Progress (Formulla)'!M9</f>
        <v>#REF!</v>
      </c>
      <c r="H9" s="254" t="e">
        <f>'Progress (Formulla)'!N9</f>
        <v>#REF!</v>
      </c>
      <c r="I9" s="254" t="e">
        <f>'Progress (Formulla)'!O9</f>
        <v>#REF!</v>
      </c>
      <c r="J9" s="254" t="e">
        <f>'Progress (Formulla)'!P9</f>
        <v>#REF!</v>
      </c>
      <c r="K9" s="254" t="e">
        <f>'Progress (Formulla)'!Q9</f>
        <v>#REF!</v>
      </c>
    </row>
    <row r="10" spans="1:11" s="151" customFormat="1" ht="19.5" customHeight="1">
      <c r="A10" s="253">
        <v>2</v>
      </c>
      <c r="B10" s="153" t="s">
        <v>244</v>
      </c>
      <c r="C10" s="254" t="e">
        <f>'Progress (Formulla)'!C10</f>
        <v>#REF!</v>
      </c>
      <c r="D10" s="254" t="e">
        <f>'Progress (Formulla)'!D10</f>
        <v>#REF!</v>
      </c>
      <c r="E10" s="254" t="e">
        <f>'Progress (Formulla)'!E10</f>
        <v>#REF!</v>
      </c>
      <c r="F10" s="254" t="e">
        <f>'Progress (Formulla)'!L10</f>
        <v>#REF!</v>
      </c>
      <c r="G10" s="254" t="e">
        <f>'Progress (Formulla)'!M10</f>
        <v>#REF!</v>
      </c>
      <c r="H10" s="254" t="e">
        <f>'Progress (Formulla)'!N10</f>
        <v>#REF!</v>
      </c>
      <c r="I10" s="254" t="e">
        <f>'Progress (Formulla)'!O10</f>
        <v>#REF!</v>
      </c>
      <c r="J10" s="254" t="e">
        <f>'Progress (Formulla)'!P10</f>
        <v>#REF!</v>
      </c>
      <c r="K10" s="254" t="e">
        <f>'Progress (Formulla)'!Q10</f>
        <v>#REF!</v>
      </c>
    </row>
    <row r="11" spans="1:11" s="151" customFormat="1" ht="19.5" customHeight="1">
      <c r="A11" s="253">
        <v>3</v>
      </c>
      <c r="B11" s="153" t="s">
        <v>245</v>
      </c>
      <c r="C11" s="254" t="e">
        <f>'Progress (Formulla)'!C11</f>
        <v>#REF!</v>
      </c>
      <c r="D11" s="254" t="e">
        <f>'Progress (Formulla)'!D11</f>
        <v>#REF!</v>
      </c>
      <c r="E11" s="254" t="e">
        <f>'Progress (Formulla)'!E11</f>
        <v>#REF!</v>
      </c>
      <c r="F11" s="254" t="e">
        <f>'Progress (Formulla)'!L11</f>
        <v>#REF!</v>
      </c>
      <c r="G11" s="254" t="e">
        <f>'Progress (Formulla)'!M11</f>
        <v>#REF!</v>
      </c>
      <c r="H11" s="254" t="e">
        <f>'Progress (Formulla)'!N11</f>
        <v>#REF!</v>
      </c>
      <c r="I11" s="254" t="e">
        <f>'Progress (Formulla)'!O11</f>
        <v>#REF!</v>
      </c>
      <c r="J11" s="254" t="e">
        <f>'Progress (Formulla)'!P11</f>
        <v>#REF!</v>
      </c>
      <c r="K11" s="254" t="e">
        <f>'Progress (Formulla)'!Q11</f>
        <v>#REF!</v>
      </c>
    </row>
    <row r="12" spans="1:11" s="151" customFormat="1" ht="19.5" customHeight="1">
      <c r="A12" s="253">
        <v>4</v>
      </c>
      <c r="B12" s="153" t="s">
        <v>246</v>
      </c>
      <c r="C12" s="254" t="e">
        <f>'Progress (Formulla)'!C12</f>
        <v>#REF!</v>
      </c>
      <c r="D12" s="254" t="e">
        <f>'Progress (Formulla)'!D12</f>
        <v>#REF!</v>
      </c>
      <c r="E12" s="254" t="e">
        <f>'Progress (Formulla)'!E12</f>
        <v>#REF!</v>
      </c>
      <c r="F12" s="254" t="e">
        <f>'Progress (Formulla)'!L12</f>
        <v>#REF!</v>
      </c>
      <c r="G12" s="254" t="e">
        <f>'Progress (Formulla)'!M12</f>
        <v>#REF!</v>
      </c>
      <c r="H12" s="254" t="e">
        <f>'Progress (Formulla)'!N12</f>
        <v>#REF!</v>
      </c>
      <c r="I12" s="254" t="e">
        <f>'Progress (Formulla)'!O12</f>
        <v>#REF!</v>
      </c>
      <c r="J12" s="254" t="e">
        <f>'Progress (Formulla)'!P12</f>
        <v>#REF!</v>
      </c>
      <c r="K12" s="254" t="e">
        <f>'Progress (Formulla)'!Q12</f>
        <v>#REF!</v>
      </c>
    </row>
    <row r="13" spans="1:11" s="151" customFormat="1" ht="19.5" customHeight="1">
      <c r="A13" s="253">
        <v>5</v>
      </c>
      <c r="B13" s="153" t="s">
        <v>117</v>
      </c>
      <c r="C13" s="254" t="e">
        <f>'Progress (Formulla)'!C13</f>
        <v>#REF!</v>
      </c>
      <c r="D13" s="254" t="e">
        <f>'Progress (Formulla)'!D13</f>
        <v>#REF!</v>
      </c>
      <c r="E13" s="254" t="e">
        <f>'Progress (Formulla)'!E13</f>
        <v>#REF!</v>
      </c>
      <c r="F13" s="254" t="e">
        <f>'Progress (Formulla)'!L13</f>
        <v>#REF!</v>
      </c>
      <c r="G13" s="254" t="e">
        <f>'Progress (Formulla)'!M13</f>
        <v>#REF!</v>
      </c>
      <c r="H13" s="254" t="e">
        <f>'Progress (Formulla)'!N13</f>
        <v>#REF!</v>
      </c>
      <c r="I13" s="254" t="e">
        <f>'Progress (Formulla)'!O13</f>
        <v>#REF!</v>
      </c>
      <c r="J13" s="254" t="e">
        <f>'Progress (Formulla)'!P13</f>
        <v>#REF!</v>
      </c>
      <c r="K13" s="254" t="e">
        <f>'Progress (Formulla)'!Q13</f>
        <v>#REF!</v>
      </c>
    </row>
    <row r="14" spans="1:11" s="151" customFormat="1" ht="19.5" customHeight="1">
      <c r="A14" s="253">
        <v>6</v>
      </c>
      <c r="B14" s="153" t="s">
        <v>119</v>
      </c>
      <c r="C14" s="254" t="e">
        <f>'Progress (Formulla)'!C14</f>
        <v>#REF!</v>
      </c>
      <c r="D14" s="254" t="e">
        <f>'Progress (Formulla)'!D14</f>
        <v>#REF!</v>
      </c>
      <c r="E14" s="254" t="e">
        <f>'Progress (Formulla)'!E14</f>
        <v>#REF!</v>
      </c>
      <c r="F14" s="254" t="e">
        <f>'Progress (Formulla)'!L14</f>
        <v>#REF!</v>
      </c>
      <c r="G14" s="254" t="e">
        <f>'Progress (Formulla)'!M14</f>
        <v>#REF!</v>
      </c>
      <c r="H14" s="254" t="e">
        <f>'Progress (Formulla)'!N14</f>
        <v>#REF!</v>
      </c>
      <c r="I14" s="254" t="e">
        <f>'Progress (Formulla)'!O14</f>
        <v>#REF!</v>
      </c>
      <c r="J14" s="254" t="e">
        <f>'Progress (Formulla)'!P14</f>
        <v>#REF!</v>
      </c>
      <c r="K14" s="254" t="e">
        <f>'Progress (Formulla)'!Q14</f>
        <v>#REF!</v>
      </c>
    </row>
    <row r="15" spans="1:11" s="151" customFormat="1" ht="19.5" customHeight="1">
      <c r="A15" s="253">
        <v>7</v>
      </c>
      <c r="B15" s="153" t="s">
        <v>120</v>
      </c>
      <c r="C15" s="254" t="e">
        <f>'Progress (Formulla)'!C15</f>
        <v>#REF!</v>
      </c>
      <c r="D15" s="254" t="e">
        <f>'Progress (Formulla)'!D15</f>
        <v>#REF!</v>
      </c>
      <c r="E15" s="254" t="e">
        <f>'Progress (Formulla)'!E15</f>
        <v>#REF!</v>
      </c>
      <c r="F15" s="254" t="e">
        <f>'Progress (Formulla)'!L15</f>
        <v>#REF!</v>
      </c>
      <c r="G15" s="254" t="e">
        <f>'Progress (Formulla)'!M15</f>
        <v>#REF!</v>
      </c>
      <c r="H15" s="254" t="e">
        <f>'Progress (Formulla)'!N15</f>
        <v>#REF!</v>
      </c>
      <c r="I15" s="254" t="e">
        <f>'Progress (Formulla)'!O15</f>
        <v>#REF!</v>
      </c>
      <c r="J15" s="254" t="e">
        <f>'Progress (Formulla)'!P15</f>
        <v>#REF!</v>
      </c>
      <c r="K15" s="254" t="e">
        <f>'Progress (Formulla)'!Q15</f>
        <v>#REF!</v>
      </c>
    </row>
    <row r="16" spans="1:11" s="151" customFormat="1" ht="19.5" customHeight="1">
      <c r="A16" s="253">
        <v>8</v>
      </c>
      <c r="B16" s="153" t="s">
        <v>247</v>
      </c>
      <c r="C16" s="254" t="e">
        <f>'Progress (Formulla)'!C16</f>
        <v>#REF!</v>
      </c>
      <c r="D16" s="254" t="e">
        <f>'Progress (Formulla)'!D16</f>
        <v>#REF!</v>
      </c>
      <c r="E16" s="254" t="e">
        <f>'Progress (Formulla)'!E16</f>
        <v>#REF!</v>
      </c>
      <c r="F16" s="254" t="e">
        <f>'Progress (Formulla)'!L16</f>
        <v>#REF!</v>
      </c>
      <c r="G16" s="254" t="e">
        <f>'Progress (Formulla)'!M16</f>
        <v>#REF!</v>
      </c>
      <c r="H16" s="254" t="e">
        <f>'Progress (Formulla)'!N16</f>
        <v>#REF!</v>
      </c>
      <c r="I16" s="254" t="e">
        <f>'Progress (Formulla)'!O16</f>
        <v>#REF!</v>
      </c>
      <c r="J16" s="254" t="e">
        <f>'Progress (Formulla)'!P16</f>
        <v>#REF!</v>
      </c>
      <c r="K16" s="254" t="e">
        <f>'Progress (Formulla)'!Q16</f>
        <v>#REF!</v>
      </c>
    </row>
    <row r="17" spans="1:11" s="151" customFormat="1" ht="19.5" customHeight="1">
      <c r="A17" s="253">
        <v>9</v>
      </c>
      <c r="B17" s="153" t="s">
        <v>121</v>
      </c>
      <c r="C17" s="254" t="e">
        <f>'Progress (Formulla)'!C17</f>
        <v>#REF!</v>
      </c>
      <c r="D17" s="254" t="e">
        <f>'Progress (Formulla)'!D17</f>
        <v>#REF!</v>
      </c>
      <c r="E17" s="254" t="e">
        <f>'Progress (Formulla)'!E17</f>
        <v>#REF!</v>
      </c>
      <c r="F17" s="254" t="e">
        <f>'Progress (Formulla)'!L17</f>
        <v>#REF!</v>
      </c>
      <c r="G17" s="254" t="e">
        <f>'Progress (Formulla)'!M17</f>
        <v>#REF!</v>
      </c>
      <c r="H17" s="254" t="e">
        <f>'Progress (Formulla)'!N17</f>
        <v>#REF!</v>
      </c>
      <c r="I17" s="254" t="e">
        <f>'Progress (Formulla)'!O17</f>
        <v>#REF!</v>
      </c>
      <c r="J17" s="254" t="e">
        <f>'Progress (Formulla)'!P17</f>
        <v>#REF!</v>
      </c>
      <c r="K17" s="254" t="e">
        <f>'Progress (Formulla)'!Q17</f>
        <v>#REF!</v>
      </c>
    </row>
    <row r="18" spans="1:11" s="151" customFormat="1" ht="19.5" customHeight="1">
      <c r="A18" s="253">
        <v>10</v>
      </c>
      <c r="B18" s="153" t="s">
        <v>248</v>
      </c>
      <c r="C18" s="254" t="e">
        <f>'Progress (Formulla)'!C18</f>
        <v>#REF!</v>
      </c>
      <c r="D18" s="254" t="e">
        <f>'Progress (Formulla)'!D18</f>
        <v>#REF!</v>
      </c>
      <c r="E18" s="254" t="e">
        <f>'Progress (Formulla)'!E18</f>
        <v>#REF!</v>
      </c>
      <c r="F18" s="254" t="s">
        <v>626</v>
      </c>
      <c r="G18" s="254" t="e">
        <f>'Progress (Formulla)'!M18</f>
        <v>#REF!</v>
      </c>
      <c r="H18" s="254" t="e">
        <f>'Progress (Formulla)'!N18</f>
        <v>#REF!</v>
      </c>
      <c r="I18" s="254" t="e">
        <f>'Progress (Formulla)'!O18</f>
        <v>#REF!</v>
      </c>
      <c r="J18" s="254" t="e">
        <f>'Progress (Formulla)'!P18</f>
        <v>#REF!</v>
      </c>
      <c r="K18" s="254" t="e">
        <f>'Progress (Formulla)'!Q18</f>
        <v>#REF!</v>
      </c>
    </row>
    <row r="19" spans="1:11" s="151" customFormat="1" ht="19.5" customHeight="1">
      <c r="A19" s="253">
        <v>11</v>
      </c>
      <c r="B19" s="153" t="s">
        <v>122</v>
      </c>
      <c r="C19" s="254" t="e">
        <f>'Progress (Formulla)'!C19</f>
        <v>#REF!</v>
      </c>
      <c r="D19" s="254" t="e">
        <f>'Progress (Formulla)'!D19</f>
        <v>#REF!</v>
      </c>
      <c r="E19" s="254" t="e">
        <f>'Progress (Formulla)'!E19</f>
        <v>#REF!</v>
      </c>
      <c r="F19" s="254" t="e">
        <f>'Progress (Formulla)'!L19</f>
        <v>#REF!</v>
      </c>
      <c r="G19" s="254" t="e">
        <f>'Progress (Formulla)'!M19</f>
        <v>#REF!</v>
      </c>
      <c r="H19" s="254" t="e">
        <f>'Progress (Formulla)'!N19</f>
        <v>#REF!</v>
      </c>
      <c r="I19" s="254" t="e">
        <f>'Progress (Formulla)'!O19</f>
        <v>#REF!</v>
      </c>
      <c r="J19" s="254" t="e">
        <f>'Progress (Formulla)'!P19</f>
        <v>#REF!</v>
      </c>
      <c r="K19" s="254" t="e">
        <f>'Progress (Formulla)'!Q19</f>
        <v>#REF!</v>
      </c>
    </row>
    <row r="20" spans="1:11" s="151" customFormat="1" ht="19.5" customHeight="1">
      <c r="A20" s="255"/>
      <c r="B20" s="156"/>
      <c r="C20" s="157"/>
      <c r="D20" s="157"/>
      <c r="E20" s="157"/>
      <c r="F20" s="157"/>
      <c r="G20" s="157"/>
      <c r="H20" s="157"/>
      <c r="I20" s="157"/>
      <c r="J20" s="157"/>
      <c r="K20" s="157"/>
    </row>
    <row r="21" spans="1:11" s="151" customFormat="1" ht="15" customHeight="1">
      <c r="A21" s="761" t="s">
        <v>241</v>
      </c>
      <c r="B21" s="81"/>
      <c r="C21" s="81">
        <v>4</v>
      </c>
      <c r="D21" s="81">
        <v>5</v>
      </c>
      <c r="E21" s="81">
        <v>6</v>
      </c>
      <c r="F21" s="81">
        <v>16</v>
      </c>
      <c r="G21" s="81">
        <v>17</v>
      </c>
      <c r="H21" s="81">
        <v>18</v>
      </c>
      <c r="I21" s="81">
        <v>19</v>
      </c>
      <c r="J21" s="81">
        <v>20</v>
      </c>
      <c r="K21" s="81">
        <v>21</v>
      </c>
    </row>
    <row r="22" spans="1:11" s="151" customFormat="1" ht="15" customHeight="1">
      <c r="A22" s="761"/>
      <c r="B22" s="676" t="s">
        <v>136</v>
      </c>
      <c r="C22" s="676" t="s">
        <v>138</v>
      </c>
      <c r="D22" s="676" t="s">
        <v>139</v>
      </c>
      <c r="E22" s="676" t="s">
        <v>140</v>
      </c>
      <c r="F22" s="676" t="s">
        <v>150</v>
      </c>
      <c r="G22" s="676" t="s">
        <v>151</v>
      </c>
      <c r="H22" s="676" t="s">
        <v>152</v>
      </c>
      <c r="I22" s="676" t="s">
        <v>91</v>
      </c>
      <c r="J22" s="251" t="s">
        <v>153</v>
      </c>
      <c r="K22" s="251" t="s">
        <v>154</v>
      </c>
    </row>
    <row r="23" spans="1:11" s="151" customFormat="1" ht="15" customHeight="1">
      <c r="A23" s="761"/>
      <c r="B23" s="677"/>
      <c r="C23" s="677"/>
      <c r="D23" s="677"/>
      <c r="E23" s="677"/>
      <c r="F23" s="677"/>
      <c r="G23" s="677"/>
      <c r="H23" s="676"/>
      <c r="I23" s="676"/>
      <c r="J23" s="251" t="s">
        <v>162</v>
      </c>
      <c r="K23" s="251" t="s">
        <v>163</v>
      </c>
    </row>
    <row r="24" spans="1:11" s="151" customFormat="1" ht="20.25" customHeight="1">
      <c r="A24" s="253" t="s">
        <v>625</v>
      </c>
      <c r="B24" s="153" t="s">
        <v>243</v>
      </c>
      <c r="C24" s="254" t="e">
        <f>'Progress (Formulla)'!F9</f>
        <v>#REF!</v>
      </c>
      <c r="D24" s="254" t="e">
        <f>'Progress (Formulla)'!G9</f>
        <v>#REF!</v>
      </c>
      <c r="E24" s="254" t="e">
        <f>'Progress (Formulla)'!H9</f>
        <v>#REF!</v>
      </c>
      <c r="F24" s="254" t="e">
        <f>'Progress (Formulla)'!R9</f>
        <v>#REF!</v>
      </c>
      <c r="G24" s="254" t="e">
        <f>'Progress (Formulla)'!S9</f>
        <v>#REF!</v>
      </c>
      <c r="H24" s="254" t="e">
        <f>'Progress (Formulla)'!T9</f>
        <v>#REF!</v>
      </c>
      <c r="I24" s="254" t="e">
        <f>'Progress (Formulla)'!U9</f>
        <v>#REF!</v>
      </c>
      <c r="J24" s="254" t="e">
        <f>'Progress (Formulla)'!V9</f>
        <v>#REF!</v>
      </c>
      <c r="K24" s="254" t="e">
        <f>'Progress (Formulla)'!W9</f>
        <v>#REF!</v>
      </c>
    </row>
    <row r="25" spans="1:11" s="151" customFormat="1" ht="20.25" customHeight="1">
      <c r="A25" s="253">
        <v>2</v>
      </c>
      <c r="B25" s="153" t="s">
        <v>244</v>
      </c>
      <c r="C25" s="254" t="e">
        <f>'Progress (Formulla)'!F10</f>
        <v>#REF!</v>
      </c>
      <c r="D25" s="254" t="e">
        <f>'Progress (Formulla)'!G10</f>
        <v>#REF!</v>
      </c>
      <c r="E25" s="254" t="e">
        <f>'Progress (Formulla)'!H10</f>
        <v>#REF!</v>
      </c>
      <c r="F25" s="254" t="e">
        <f>'Progress (Formulla)'!R10</f>
        <v>#REF!</v>
      </c>
      <c r="G25" s="254" t="e">
        <f>'Progress (Formulla)'!S10</f>
        <v>#REF!</v>
      </c>
      <c r="H25" s="254" t="e">
        <f>'Progress (Formulla)'!T10</f>
        <v>#REF!</v>
      </c>
      <c r="I25" s="254" t="e">
        <f>'Progress (Formulla)'!U10</f>
        <v>#REF!</v>
      </c>
      <c r="J25" s="254" t="e">
        <f>'Progress (Formulla)'!V10</f>
        <v>#REF!</v>
      </c>
      <c r="K25" s="254" t="e">
        <f>'Progress (Formulla)'!W10</f>
        <v>#REF!</v>
      </c>
    </row>
    <row r="26" spans="1:11" s="151" customFormat="1" ht="20.25" customHeight="1">
      <c r="A26" s="253">
        <v>3</v>
      </c>
      <c r="B26" s="153" t="s">
        <v>245</v>
      </c>
      <c r="C26" s="254" t="e">
        <f>'Progress (Formulla)'!F11</f>
        <v>#REF!</v>
      </c>
      <c r="D26" s="254" t="e">
        <f>'Progress (Formulla)'!G11</f>
        <v>#REF!</v>
      </c>
      <c r="E26" s="254" t="e">
        <f>'Progress (Formulla)'!H11</f>
        <v>#REF!</v>
      </c>
      <c r="F26" s="254" t="e">
        <f>'Progress (Formulla)'!R11</f>
        <v>#REF!</v>
      </c>
      <c r="G26" s="254" t="e">
        <f>'Progress (Formulla)'!S11</f>
        <v>#REF!</v>
      </c>
      <c r="H26" s="254" t="e">
        <f>'Progress (Formulla)'!T11</f>
        <v>#REF!</v>
      </c>
      <c r="I26" s="254" t="e">
        <f>'Progress (Formulla)'!U11</f>
        <v>#REF!</v>
      </c>
      <c r="J26" s="254" t="e">
        <f>'Progress (Formulla)'!V11</f>
        <v>#REF!</v>
      </c>
      <c r="K26" s="254" t="e">
        <f>'Progress (Formulla)'!W11</f>
        <v>#REF!</v>
      </c>
    </row>
    <row r="27" spans="1:11" s="151" customFormat="1" ht="20.25" customHeight="1">
      <c r="A27" s="253">
        <v>4</v>
      </c>
      <c r="B27" s="153" t="s">
        <v>246</v>
      </c>
      <c r="C27" s="254" t="e">
        <f>'Progress (Formulla)'!F12</f>
        <v>#REF!</v>
      </c>
      <c r="D27" s="254" t="e">
        <f>'Progress (Formulla)'!G12</f>
        <v>#REF!</v>
      </c>
      <c r="E27" s="254" t="e">
        <f>'Progress (Formulla)'!H12</f>
        <v>#REF!</v>
      </c>
      <c r="F27" s="254" t="e">
        <f>'Progress (Formulla)'!R12</f>
        <v>#REF!</v>
      </c>
      <c r="G27" s="254" t="e">
        <f>'Progress (Formulla)'!S12</f>
        <v>#REF!</v>
      </c>
      <c r="H27" s="254" t="e">
        <f>'Progress (Formulla)'!T12</f>
        <v>#REF!</v>
      </c>
      <c r="I27" s="254" t="e">
        <f>'Progress (Formulla)'!U12</f>
        <v>#REF!</v>
      </c>
      <c r="J27" s="254" t="e">
        <f>'Progress (Formulla)'!V12</f>
        <v>#REF!</v>
      </c>
      <c r="K27" s="254" t="e">
        <f>'Progress (Formulla)'!W12</f>
        <v>#REF!</v>
      </c>
    </row>
    <row r="28" spans="1:11" s="151" customFormat="1" ht="20.25" customHeight="1">
      <c r="A28" s="253">
        <v>5</v>
      </c>
      <c r="B28" s="153" t="s">
        <v>117</v>
      </c>
      <c r="C28" s="254" t="e">
        <f>'Progress (Formulla)'!F13</f>
        <v>#REF!</v>
      </c>
      <c r="D28" s="254" t="e">
        <f>'Progress (Formulla)'!G13</f>
        <v>#REF!</v>
      </c>
      <c r="E28" s="254" t="e">
        <f>'Progress (Formulla)'!H13</f>
        <v>#REF!</v>
      </c>
      <c r="F28" s="254" t="e">
        <f>'Progress (Formulla)'!R13</f>
        <v>#REF!</v>
      </c>
      <c r="G28" s="254" t="e">
        <f>'Progress (Formulla)'!S13</f>
        <v>#REF!</v>
      </c>
      <c r="H28" s="254" t="e">
        <f>'Progress (Formulla)'!T13</f>
        <v>#REF!</v>
      </c>
      <c r="I28" s="254" t="e">
        <f>'Progress (Formulla)'!U13</f>
        <v>#REF!</v>
      </c>
      <c r="J28" s="254" t="e">
        <f>'Progress (Formulla)'!V13</f>
        <v>#REF!</v>
      </c>
      <c r="K28" s="254" t="e">
        <f>'Progress (Formulla)'!W13</f>
        <v>#REF!</v>
      </c>
    </row>
    <row r="29" spans="1:11" s="151" customFormat="1" ht="20.25" customHeight="1">
      <c r="A29" s="253">
        <v>6</v>
      </c>
      <c r="B29" s="153" t="s">
        <v>119</v>
      </c>
      <c r="C29" s="254" t="e">
        <f>'Progress (Formulla)'!F14</f>
        <v>#REF!</v>
      </c>
      <c r="D29" s="254" t="e">
        <f>'Progress (Formulla)'!G14</f>
        <v>#REF!</v>
      </c>
      <c r="E29" s="254" t="e">
        <f>'Progress (Formulla)'!H14</f>
        <v>#REF!</v>
      </c>
      <c r="F29" s="254" t="e">
        <f>'Progress (Formulla)'!R14</f>
        <v>#REF!</v>
      </c>
      <c r="G29" s="254" t="e">
        <f>'Progress (Formulla)'!S14</f>
        <v>#REF!</v>
      </c>
      <c r="H29" s="254" t="e">
        <f>'Progress (Formulla)'!T14</f>
        <v>#REF!</v>
      </c>
      <c r="I29" s="254" t="e">
        <f>'Progress (Formulla)'!U14</f>
        <v>#REF!</v>
      </c>
      <c r="J29" s="254" t="e">
        <f>'Progress (Formulla)'!V14</f>
        <v>#REF!</v>
      </c>
      <c r="K29" s="254" t="e">
        <f>'Progress (Formulla)'!W14</f>
        <v>#REF!</v>
      </c>
    </row>
    <row r="30" spans="1:11" s="151" customFormat="1" ht="20.25" customHeight="1">
      <c r="A30" s="253">
        <v>7</v>
      </c>
      <c r="B30" s="153" t="s">
        <v>120</v>
      </c>
      <c r="C30" s="254" t="e">
        <f>'Progress (Formulla)'!F15</f>
        <v>#REF!</v>
      </c>
      <c r="D30" s="254" t="e">
        <f>'Progress (Formulla)'!G15</f>
        <v>#REF!</v>
      </c>
      <c r="E30" s="254" t="e">
        <f>'Progress (Formulla)'!H15</f>
        <v>#REF!</v>
      </c>
      <c r="F30" s="254" t="e">
        <f>'Progress (Formulla)'!R15</f>
        <v>#REF!</v>
      </c>
      <c r="G30" s="254" t="e">
        <f>'Progress (Formulla)'!S15</f>
        <v>#REF!</v>
      </c>
      <c r="H30" s="254" t="e">
        <f>'Progress (Formulla)'!T15</f>
        <v>#REF!</v>
      </c>
      <c r="I30" s="254" t="e">
        <f>'Progress (Formulla)'!U15</f>
        <v>#REF!</v>
      </c>
      <c r="J30" s="254" t="e">
        <f>'Progress (Formulla)'!V15</f>
        <v>#REF!</v>
      </c>
      <c r="K30" s="254" t="e">
        <f>'Progress (Formulla)'!W15</f>
        <v>#REF!</v>
      </c>
    </row>
    <row r="31" spans="1:11" s="151" customFormat="1" ht="20.25" customHeight="1">
      <c r="A31" s="253">
        <v>8</v>
      </c>
      <c r="B31" s="153" t="s">
        <v>247</v>
      </c>
      <c r="C31" s="254" t="e">
        <f>'Progress (Formulla)'!F16</f>
        <v>#REF!</v>
      </c>
      <c r="D31" s="254" t="e">
        <f>'Progress (Formulla)'!G16</f>
        <v>#REF!</v>
      </c>
      <c r="E31" s="254" t="e">
        <f>'Progress (Formulla)'!H16</f>
        <v>#REF!</v>
      </c>
      <c r="F31" s="254" t="e">
        <f>'Progress (Formulla)'!R16</f>
        <v>#REF!</v>
      </c>
      <c r="G31" s="254" t="e">
        <f>'Progress (Formulla)'!S16</f>
        <v>#REF!</v>
      </c>
      <c r="H31" s="254" t="e">
        <f>'Progress (Formulla)'!T16</f>
        <v>#REF!</v>
      </c>
      <c r="I31" s="254" t="e">
        <f>'Progress (Formulla)'!U16</f>
        <v>#REF!</v>
      </c>
      <c r="J31" s="254" t="e">
        <f>'Progress (Formulla)'!V16</f>
        <v>#REF!</v>
      </c>
      <c r="K31" s="254" t="e">
        <f>'Progress (Formulla)'!W16</f>
        <v>#REF!</v>
      </c>
    </row>
    <row r="32" spans="1:11" s="151" customFormat="1" ht="20.25" customHeight="1">
      <c r="A32" s="253">
        <v>9</v>
      </c>
      <c r="B32" s="153" t="s">
        <v>121</v>
      </c>
      <c r="C32" s="254" t="e">
        <f>'Progress (Formulla)'!F17</f>
        <v>#REF!</v>
      </c>
      <c r="D32" s="254" t="e">
        <f>'Progress (Formulla)'!G17</f>
        <v>#REF!</v>
      </c>
      <c r="E32" s="254" t="e">
        <f>'Progress (Formulla)'!H17</f>
        <v>#REF!</v>
      </c>
      <c r="F32" s="254" t="e">
        <f>'Progress (Formulla)'!R17</f>
        <v>#REF!</v>
      </c>
      <c r="G32" s="254" t="e">
        <f>'Progress (Formulla)'!S17</f>
        <v>#REF!</v>
      </c>
      <c r="H32" s="254" t="e">
        <f>'Progress (Formulla)'!T17</f>
        <v>#REF!</v>
      </c>
      <c r="I32" s="254" t="e">
        <f>'Progress (Formulla)'!U17</f>
        <v>#REF!</v>
      </c>
      <c r="J32" s="254" t="e">
        <f>'Progress (Formulla)'!V17</f>
        <v>#REF!</v>
      </c>
      <c r="K32" s="254" t="e">
        <f>'Progress (Formulla)'!W17</f>
        <v>#REF!</v>
      </c>
    </row>
    <row r="33" spans="1:11" s="151" customFormat="1" ht="20.25" customHeight="1">
      <c r="A33" s="253">
        <v>10</v>
      </c>
      <c r="B33" s="153" t="s">
        <v>248</v>
      </c>
      <c r="C33" s="254" t="e">
        <f>'Progress (Formulla)'!F18</f>
        <v>#REF!</v>
      </c>
      <c r="D33" s="254" t="e">
        <f>'Progress (Formulla)'!G18</f>
        <v>#REF!</v>
      </c>
      <c r="E33" s="254" t="e">
        <f>'Progress (Formulla)'!H18</f>
        <v>#REF!</v>
      </c>
      <c r="F33" s="254" t="e">
        <f>'Progress (Formulla)'!R18</f>
        <v>#REF!</v>
      </c>
      <c r="G33" s="254" t="e">
        <f>'Progress (Formulla)'!S18</f>
        <v>#REF!</v>
      </c>
      <c r="H33" s="254" t="e">
        <f>'Progress (Formulla)'!T18</f>
        <v>#REF!</v>
      </c>
      <c r="I33" s="254" t="e">
        <f>'Progress (Formulla)'!U18</f>
        <v>#REF!</v>
      </c>
      <c r="J33" s="254" t="e">
        <f>'Progress (Formulla)'!V18</f>
        <v>#REF!</v>
      </c>
      <c r="K33" s="254" t="e">
        <f>'Progress (Formulla)'!W18</f>
        <v>#REF!</v>
      </c>
    </row>
    <row r="34" spans="1:11" s="151" customFormat="1" ht="20.25" customHeight="1">
      <c r="A34" s="253">
        <v>11</v>
      </c>
      <c r="B34" s="153" t="s">
        <v>122</v>
      </c>
      <c r="C34" s="254" t="e">
        <f>'Progress (Formulla)'!F19</f>
        <v>#REF!</v>
      </c>
      <c r="D34" s="254" t="e">
        <f>'Progress (Formulla)'!G19</f>
        <v>#REF!</v>
      </c>
      <c r="E34" s="254" t="e">
        <f>'Progress (Formulla)'!H19</f>
        <v>#REF!</v>
      </c>
      <c r="F34" s="254" t="e">
        <f>'Progress (Formulla)'!R19</f>
        <v>#REF!</v>
      </c>
      <c r="G34" s="254" t="e">
        <f>'Progress (Formulla)'!S19</f>
        <v>#REF!</v>
      </c>
      <c r="H34" s="254" t="e">
        <f>'Progress (Formulla)'!T19</f>
        <v>#REF!</v>
      </c>
      <c r="I34" s="254" t="e">
        <f>'Progress (Formulla)'!U19</f>
        <v>#REF!</v>
      </c>
      <c r="J34" s="254" t="e">
        <f>'Progress (Formulla)'!V19</f>
        <v>#REF!</v>
      </c>
      <c r="K34" s="254" t="e">
        <f>'Progress (Formulla)'!W19</f>
        <v>#REF!</v>
      </c>
    </row>
    <row r="35" spans="1:11" s="151" customFormat="1" ht="20.25" customHeight="1">
      <c r="A35" s="152"/>
      <c r="B35" s="153"/>
      <c r="C35" s="190"/>
      <c r="D35" s="190"/>
      <c r="E35" s="190"/>
      <c r="F35" s="190"/>
      <c r="G35" s="190"/>
      <c r="H35" s="190"/>
      <c r="I35" s="190"/>
      <c r="J35" s="190"/>
      <c r="K35" s="190"/>
    </row>
    <row r="36" spans="1:11" s="151" customFormat="1" ht="15" customHeight="1">
      <c r="A36" s="155"/>
      <c r="B36" s="156"/>
      <c r="C36" s="190"/>
      <c r="D36" s="190"/>
      <c r="E36" s="190"/>
      <c r="F36" s="190"/>
      <c r="G36" s="190"/>
      <c r="H36" s="190"/>
      <c r="I36" s="190"/>
      <c r="J36" s="190"/>
      <c r="K36" s="190"/>
    </row>
    <row r="37" spans="1:11" s="151" customFormat="1" ht="15" customHeight="1">
      <c r="A37" s="761" t="s">
        <v>241</v>
      </c>
      <c r="B37" s="81"/>
      <c r="C37" s="81">
        <v>7</v>
      </c>
      <c r="D37" s="81">
        <v>8</v>
      </c>
      <c r="E37" s="81">
        <v>9</v>
      </c>
      <c r="F37" s="81">
        <v>22</v>
      </c>
      <c r="G37" s="81">
        <v>23</v>
      </c>
      <c r="H37" s="81">
        <v>24</v>
      </c>
      <c r="I37" s="81">
        <v>25</v>
      </c>
      <c r="J37" s="81">
        <v>26</v>
      </c>
      <c r="K37" s="81">
        <v>27</v>
      </c>
    </row>
    <row r="38" spans="1:11" s="151" customFormat="1" ht="15" customHeight="1">
      <c r="A38" s="761"/>
      <c r="B38" s="676" t="s">
        <v>136</v>
      </c>
      <c r="C38" s="755" t="s">
        <v>141</v>
      </c>
      <c r="D38" s="676" t="s">
        <v>142</v>
      </c>
      <c r="E38" s="676" t="s">
        <v>143</v>
      </c>
      <c r="F38" s="81" t="s">
        <v>155</v>
      </c>
      <c r="G38" s="251" t="s">
        <v>156</v>
      </c>
      <c r="H38" s="252" t="s">
        <v>157</v>
      </c>
      <c r="I38" s="251" t="s">
        <v>158</v>
      </c>
      <c r="J38" s="251" t="s">
        <v>159</v>
      </c>
      <c r="K38" s="251" t="s">
        <v>160</v>
      </c>
    </row>
    <row r="39" spans="1:11" s="151" customFormat="1" ht="15" customHeight="1">
      <c r="A39" s="761"/>
      <c r="B39" s="677"/>
      <c r="C39" s="756"/>
      <c r="D39" s="677"/>
      <c r="E39" s="677"/>
      <c r="F39" s="251" t="s">
        <v>164</v>
      </c>
      <c r="G39" s="251" t="s">
        <v>162</v>
      </c>
      <c r="H39" s="252" t="s">
        <v>165</v>
      </c>
      <c r="I39" s="251" t="s">
        <v>166</v>
      </c>
      <c r="J39" s="251" t="s">
        <v>162</v>
      </c>
      <c r="K39" s="251" t="s">
        <v>128</v>
      </c>
    </row>
    <row r="40" spans="1:11" s="151" customFormat="1" ht="15" customHeight="1">
      <c r="A40" s="253">
        <v>1</v>
      </c>
      <c r="B40" s="153" t="s">
        <v>243</v>
      </c>
      <c r="C40" s="254" t="e">
        <f>'Progress (Formulla)'!I9</f>
        <v>#REF!</v>
      </c>
      <c r="D40" s="254" t="e">
        <f>'Progress (Formulla)'!J9</f>
        <v>#REF!</v>
      </c>
      <c r="E40" s="254" t="e">
        <f>'Progress (Formulla)'!K9</f>
        <v>#REF!</v>
      </c>
      <c r="F40" s="254" t="e">
        <f>'Progress (Formulla)'!X9</f>
        <v>#REF!</v>
      </c>
      <c r="G40" s="254" t="e">
        <f>'Progress (Formulla)'!Y9</f>
        <v>#REF!</v>
      </c>
      <c r="H40" s="254" t="e">
        <f>'Progress (Formulla)'!Z9</f>
        <v>#REF!</v>
      </c>
      <c r="I40" s="254" t="e">
        <f>'Progress (Formulla)'!AA9</f>
        <v>#REF!</v>
      </c>
      <c r="J40" s="254" t="e">
        <f>'Progress (Formulla)'!AB9</f>
        <v>#REF!</v>
      </c>
      <c r="K40" s="254" t="e">
        <f>'Progress (Formulla)'!AC9</f>
        <v>#REF!</v>
      </c>
    </row>
    <row r="41" spans="1:11" s="151" customFormat="1" ht="15" customHeight="1">
      <c r="A41" s="253">
        <v>2</v>
      </c>
      <c r="B41" s="153" t="s">
        <v>244</v>
      </c>
      <c r="C41" s="254" t="e">
        <f>'Progress (Formulla)'!I10</f>
        <v>#REF!</v>
      </c>
      <c r="D41" s="254" t="e">
        <f>'Progress (Formulla)'!J10</f>
        <v>#REF!</v>
      </c>
      <c r="E41" s="254" t="e">
        <f>'Progress (Formulla)'!K10</f>
        <v>#REF!</v>
      </c>
      <c r="F41" s="254" t="e">
        <f>'Progress (Formulla)'!X10</f>
        <v>#REF!</v>
      </c>
      <c r="G41" s="254" t="e">
        <f>'Progress (Formulla)'!Y10</f>
        <v>#REF!</v>
      </c>
      <c r="H41" s="254" t="e">
        <f>'Progress (Formulla)'!Z10</f>
        <v>#REF!</v>
      </c>
      <c r="I41" s="254" t="e">
        <f>'Progress (Formulla)'!AA10</f>
        <v>#REF!</v>
      </c>
      <c r="J41" s="254" t="e">
        <f>'Progress (Formulla)'!AB10</f>
        <v>#REF!</v>
      </c>
      <c r="K41" s="254" t="e">
        <f>'Progress (Formulla)'!AC10</f>
        <v>#REF!</v>
      </c>
    </row>
    <row r="42" spans="1:11" s="151" customFormat="1" ht="15.75" customHeight="1">
      <c r="A42" s="253">
        <v>3</v>
      </c>
      <c r="B42" s="153" t="s">
        <v>245</v>
      </c>
      <c r="C42" s="254" t="e">
        <f>'Progress (Formulla)'!I11</f>
        <v>#REF!</v>
      </c>
      <c r="D42" s="254" t="e">
        <f>'Progress (Formulla)'!J11</f>
        <v>#REF!</v>
      </c>
      <c r="E42" s="254" t="e">
        <f>'Progress (Formulla)'!K11</f>
        <v>#REF!</v>
      </c>
      <c r="F42" s="254" t="e">
        <f>'Progress (Formulla)'!X11</f>
        <v>#REF!</v>
      </c>
      <c r="G42" s="254" t="e">
        <f>'Progress (Formulla)'!Y11</f>
        <v>#REF!</v>
      </c>
      <c r="H42" s="254" t="e">
        <f>'Progress (Formulla)'!Z11</f>
        <v>#REF!</v>
      </c>
      <c r="I42" s="254" t="e">
        <f>'Progress (Formulla)'!AA11</f>
        <v>#REF!</v>
      </c>
      <c r="J42" s="254" t="e">
        <f>'Progress (Formulla)'!AB11</f>
        <v>#REF!</v>
      </c>
      <c r="K42" s="254" t="e">
        <f>'Progress (Formulla)'!AC11</f>
        <v>#REF!</v>
      </c>
    </row>
    <row r="43" spans="1:11" ht="18">
      <c r="A43" s="253">
        <v>4</v>
      </c>
      <c r="B43" s="153" t="s">
        <v>246</v>
      </c>
      <c r="C43" s="254" t="e">
        <f>'Progress (Formulla)'!I12</f>
        <v>#REF!</v>
      </c>
      <c r="D43" s="254" t="e">
        <f>'Progress (Formulla)'!J12</f>
        <v>#REF!</v>
      </c>
      <c r="E43" s="254" t="e">
        <f>'Progress (Formulla)'!K12</f>
        <v>#REF!</v>
      </c>
      <c r="F43" s="254" t="e">
        <f>'Progress (Formulla)'!X12</f>
        <v>#REF!</v>
      </c>
      <c r="G43" s="254" t="e">
        <f>'Progress (Formulla)'!Y12</f>
        <v>#REF!</v>
      </c>
      <c r="H43" s="254" t="e">
        <f>'Progress (Formulla)'!Z12</f>
        <v>#REF!</v>
      </c>
      <c r="I43" s="254" t="e">
        <f>'Progress (Formulla)'!AA12</f>
        <v>#REF!</v>
      </c>
      <c r="J43" s="254" t="e">
        <f>'Progress (Formulla)'!AB12</f>
        <v>#REF!</v>
      </c>
      <c r="K43" s="254" t="e">
        <f>'Progress (Formulla)'!AC12</f>
        <v>#REF!</v>
      </c>
    </row>
    <row r="44" spans="1:11" ht="16.5" customHeight="1">
      <c r="A44" s="253">
        <v>5</v>
      </c>
      <c r="B44" s="153" t="s">
        <v>117</v>
      </c>
      <c r="C44" s="254" t="e">
        <f>'Progress (Formulla)'!I13</f>
        <v>#REF!</v>
      </c>
      <c r="D44" s="254" t="e">
        <f>'Progress (Formulla)'!J13</f>
        <v>#REF!</v>
      </c>
      <c r="E44" s="254" t="e">
        <f>'Progress (Formulla)'!K13</f>
        <v>#REF!</v>
      </c>
      <c r="F44" s="254" t="e">
        <f>'Progress (Formulla)'!X13</f>
        <v>#REF!</v>
      </c>
      <c r="G44" s="254" t="e">
        <f>'Progress (Formulla)'!Y13</f>
        <v>#REF!</v>
      </c>
      <c r="H44" s="254" t="e">
        <f>'Progress (Formulla)'!Z13</f>
        <v>#REF!</v>
      </c>
      <c r="I44" s="254" t="e">
        <f>'Progress (Formulla)'!AA13</f>
        <v>#REF!</v>
      </c>
      <c r="J44" s="254" t="e">
        <f>'Progress (Formulla)'!AB13</f>
        <v>#REF!</v>
      </c>
      <c r="K44" s="254" t="e">
        <f>'Progress (Formulla)'!AC13</f>
        <v>#REF!</v>
      </c>
    </row>
    <row r="45" spans="1:11" ht="18">
      <c r="A45" s="253">
        <v>6</v>
      </c>
      <c r="B45" s="153" t="s">
        <v>119</v>
      </c>
      <c r="C45" s="254" t="e">
        <f>'Progress (Formulla)'!I14</f>
        <v>#REF!</v>
      </c>
      <c r="D45" s="254" t="e">
        <f>'Progress (Formulla)'!J14</f>
        <v>#REF!</v>
      </c>
      <c r="E45" s="254" t="e">
        <f>'Progress (Formulla)'!K14</f>
        <v>#REF!</v>
      </c>
      <c r="F45" s="254" t="e">
        <f>'Progress (Formulla)'!X14</f>
        <v>#REF!</v>
      </c>
      <c r="G45" s="254" t="e">
        <f>'Progress (Formulla)'!Y14</f>
        <v>#REF!</v>
      </c>
      <c r="H45" s="254" t="e">
        <f>'Progress (Formulla)'!Z14</f>
        <v>#REF!</v>
      </c>
      <c r="I45" s="254" t="e">
        <f>'Progress (Formulla)'!AA14</f>
        <v>#REF!</v>
      </c>
      <c r="J45" s="254" t="e">
        <f>'Progress (Formulla)'!AB14</f>
        <v>#REF!</v>
      </c>
      <c r="K45" s="254" t="e">
        <f>'Progress (Formulla)'!AC14</f>
        <v>#REF!</v>
      </c>
    </row>
    <row r="46" spans="1:11" ht="18">
      <c r="A46" s="253">
        <v>7</v>
      </c>
      <c r="B46" s="153" t="s">
        <v>120</v>
      </c>
      <c r="C46" s="254" t="e">
        <f>'Progress (Formulla)'!I15</f>
        <v>#REF!</v>
      </c>
      <c r="D46" s="254" t="e">
        <f>'Progress (Formulla)'!J15</f>
        <v>#REF!</v>
      </c>
      <c r="E46" s="254" t="e">
        <f>'Progress (Formulla)'!K15</f>
        <v>#REF!</v>
      </c>
      <c r="F46" s="254" t="e">
        <f>'Progress (Formulla)'!X15</f>
        <v>#REF!</v>
      </c>
      <c r="G46" s="254" t="e">
        <f>'Progress (Formulla)'!Y15</f>
        <v>#REF!</v>
      </c>
      <c r="H46" s="254" t="e">
        <f>'Progress (Formulla)'!Z15</f>
        <v>#REF!</v>
      </c>
      <c r="I46" s="254" t="e">
        <f>'Progress (Formulla)'!AA15</f>
        <v>#REF!</v>
      </c>
      <c r="J46" s="254" t="e">
        <f>'Progress (Formulla)'!AB15</f>
        <v>#REF!</v>
      </c>
      <c r="K46" s="254" t="e">
        <f>'Progress (Formulla)'!AC15</f>
        <v>#REF!</v>
      </c>
    </row>
    <row r="47" spans="1:11" ht="18">
      <c r="A47" s="253">
        <v>8</v>
      </c>
      <c r="B47" s="153" t="s">
        <v>247</v>
      </c>
      <c r="C47" s="254" t="e">
        <f>'Progress (Formulla)'!I16</f>
        <v>#REF!</v>
      </c>
      <c r="D47" s="254" t="e">
        <f>'Progress (Formulla)'!J16</f>
        <v>#REF!</v>
      </c>
      <c r="E47" s="254" t="e">
        <f>'Progress (Formulla)'!K16</f>
        <v>#REF!</v>
      </c>
      <c r="F47" s="254" t="e">
        <f>'Progress (Formulla)'!X16</f>
        <v>#REF!</v>
      </c>
      <c r="G47" s="254" t="e">
        <f>'Progress (Formulla)'!Y16</f>
        <v>#REF!</v>
      </c>
      <c r="H47" s="254" t="e">
        <f>'Progress (Formulla)'!Z16</f>
        <v>#REF!</v>
      </c>
      <c r="I47" s="254" t="e">
        <f>'Progress (Formulla)'!AA16</f>
        <v>#REF!</v>
      </c>
      <c r="J47" s="254" t="e">
        <f>'Progress (Formulla)'!AB16</f>
        <v>#REF!</v>
      </c>
      <c r="K47" s="254" t="e">
        <f>'Progress (Formulla)'!AC16</f>
        <v>#REF!</v>
      </c>
    </row>
    <row r="48" spans="1:11" ht="18">
      <c r="A48" s="253">
        <v>9</v>
      </c>
      <c r="B48" s="153" t="s">
        <v>121</v>
      </c>
      <c r="C48" s="254" t="e">
        <f>'Progress (Formulla)'!I17</f>
        <v>#REF!</v>
      </c>
      <c r="D48" s="254" t="e">
        <f>'Progress (Formulla)'!J17</f>
        <v>#REF!</v>
      </c>
      <c r="E48" s="254" t="e">
        <f>'Progress (Formulla)'!K17</f>
        <v>#REF!</v>
      </c>
      <c r="F48" s="254" t="e">
        <f>'Progress (Formulla)'!X17</f>
        <v>#REF!</v>
      </c>
      <c r="G48" s="254" t="e">
        <f>'Progress (Formulla)'!Y17</f>
        <v>#REF!</v>
      </c>
      <c r="H48" s="254" t="e">
        <f>'Progress (Formulla)'!Z17</f>
        <v>#REF!</v>
      </c>
      <c r="I48" s="254" t="e">
        <f>'Progress (Formulla)'!AA17</f>
        <v>#REF!</v>
      </c>
      <c r="J48" s="254" t="e">
        <f>'Progress (Formulla)'!AB17</f>
        <v>#REF!</v>
      </c>
      <c r="K48" s="254" t="e">
        <f>'Progress (Formulla)'!AC17</f>
        <v>#REF!</v>
      </c>
    </row>
    <row r="49" spans="1:11" ht="18">
      <c r="A49" s="253">
        <v>10</v>
      </c>
      <c r="B49" s="153" t="s">
        <v>248</v>
      </c>
      <c r="C49" s="254" t="e">
        <f>'Progress (Formulla)'!I18</f>
        <v>#REF!</v>
      </c>
      <c r="D49" s="254" t="e">
        <f>'Progress (Formulla)'!J18</f>
        <v>#REF!</v>
      </c>
      <c r="E49" s="254" t="e">
        <f>'Progress (Formulla)'!K18</f>
        <v>#REF!</v>
      </c>
      <c r="F49" s="254" t="e">
        <f>'Progress (Formulla)'!X18</f>
        <v>#REF!</v>
      </c>
      <c r="G49" s="254" t="e">
        <f>'Progress (Formulla)'!Y18</f>
        <v>#REF!</v>
      </c>
      <c r="H49" s="254" t="e">
        <f>'Progress (Formulla)'!Z18</f>
        <v>#REF!</v>
      </c>
      <c r="I49" s="254" t="e">
        <f>'Progress (Formulla)'!AA18</f>
        <v>#REF!</v>
      </c>
      <c r="J49" s="254" t="e">
        <f>'Progress (Formulla)'!AB18</f>
        <v>#REF!</v>
      </c>
      <c r="K49" s="254" t="e">
        <f>'Progress (Formulla)'!AC18</f>
        <v>#REF!</v>
      </c>
    </row>
    <row r="50" spans="1:11" ht="18">
      <c r="A50" s="253">
        <v>11</v>
      </c>
      <c r="B50" s="153" t="s">
        <v>122</v>
      </c>
      <c r="C50" s="254" t="e">
        <f>'Progress (Formulla)'!I19</f>
        <v>#REF!</v>
      </c>
      <c r="D50" s="254" t="e">
        <f>'Progress (Formulla)'!J19</f>
        <v>#REF!</v>
      </c>
      <c r="E50" s="254" t="e">
        <f>'Progress (Formulla)'!K19</f>
        <v>#REF!</v>
      </c>
      <c r="F50" s="254" t="e">
        <f>'Progress (Formulla)'!X19</f>
        <v>#REF!</v>
      </c>
      <c r="G50" s="254" t="e">
        <f>'Progress (Formulla)'!Y19</f>
        <v>#REF!</v>
      </c>
      <c r="H50" s="254" t="e">
        <f>'Progress (Formulla)'!Z19</f>
        <v>#REF!</v>
      </c>
      <c r="I50" s="254" t="e">
        <f>'Progress (Formulla)'!AA19</f>
        <v>#REF!</v>
      </c>
      <c r="J50" s="254" t="e">
        <f>'Progress (Formulla)'!AB19</f>
        <v>#REF!</v>
      </c>
      <c r="K50" s="254" t="e">
        <f>'Progress (Formulla)'!AC19</f>
        <v>#REF!</v>
      </c>
    </row>
    <row r="53" spans="1:11">
      <c r="A53" s="761" t="s">
        <v>241</v>
      </c>
      <c r="B53" s="81"/>
      <c r="C53" s="81">
        <v>28</v>
      </c>
      <c r="D53" s="81">
        <v>29</v>
      </c>
      <c r="E53" s="81">
        <v>30</v>
      </c>
      <c r="F53" s="81">
        <v>31</v>
      </c>
      <c r="G53" s="81">
        <v>32</v>
      </c>
      <c r="H53" s="81">
        <v>33</v>
      </c>
      <c r="I53" s="81">
        <v>34</v>
      </c>
      <c r="J53" s="81">
        <v>35</v>
      </c>
      <c r="K53" s="81">
        <v>36</v>
      </c>
    </row>
    <row r="54" spans="1:11">
      <c r="A54" s="761"/>
      <c r="B54" s="676" t="s">
        <v>136</v>
      </c>
      <c r="C54" s="256" t="s">
        <v>161</v>
      </c>
      <c r="D54" s="676" t="s">
        <v>242</v>
      </c>
      <c r="E54" s="251" t="s">
        <v>126</v>
      </c>
      <c r="F54" s="251" t="s">
        <v>127</v>
      </c>
      <c r="G54" s="676" t="s">
        <v>128</v>
      </c>
      <c r="H54" s="676" t="s">
        <v>129</v>
      </c>
      <c r="I54" s="676" t="s">
        <v>429</v>
      </c>
      <c r="J54" s="676" t="s">
        <v>430</v>
      </c>
      <c r="K54" s="676" t="s">
        <v>428</v>
      </c>
    </row>
    <row r="55" spans="1:11" ht="25.5">
      <c r="A55" s="761"/>
      <c r="B55" s="677"/>
      <c r="C55" s="251" t="s">
        <v>164</v>
      </c>
      <c r="D55" s="676"/>
      <c r="E55" s="251" t="s">
        <v>162</v>
      </c>
      <c r="F55" s="251" t="s">
        <v>164</v>
      </c>
      <c r="G55" s="676"/>
      <c r="H55" s="676"/>
      <c r="I55" s="676"/>
      <c r="J55" s="676"/>
      <c r="K55" s="676"/>
    </row>
    <row r="56" spans="1:11" ht="18">
      <c r="A56" s="253">
        <v>1</v>
      </c>
      <c r="B56" s="153" t="s">
        <v>243</v>
      </c>
      <c r="C56" s="257" t="e">
        <f>'Progress (Formulla)'!AD9</f>
        <v>#REF!</v>
      </c>
      <c r="D56" s="257" t="e">
        <f>'Progress (Formulla)'!AE9</f>
        <v>#REF!</v>
      </c>
      <c r="E56" s="257" t="e">
        <f>'Progress (Formulla)'!AF9</f>
        <v>#REF!</v>
      </c>
      <c r="F56" s="257" t="e">
        <f>'Progress (Formulla)'!AG9</f>
        <v>#REF!</v>
      </c>
      <c r="G56" s="257" t="e">
        <f>'Progress (Formulla)'!AH9</f>
        <v>#REF!</v>
      </c>
      <c r="H56" s="257" t="e">
        <f>'Progress (Formulla)'!AI9</f>
        <v>#REF!</v>
      </c>
      <c r="I56" s="257" t="e">
        <f>'Progress (Formulla)'!AJ9</f>
        <v>#REF!</v>
      </c>
      <c r="J56" s="257" t="e">
        <f>'Progress (Formulla)'!AK9</f>
        <v>#REF!</v>
      </c>
      <c r="K56" s="257" t="e">
        <f>'Progress (Formulla)'!AL9</f>
        <v>#REF!</v>
      </c>
    </row>
    <row r="57" spans="1:11" ht="18">
      <c r="A57" s="253">
        <v>2</v>
      </c>
      <c r="B57" s="153" t="s">
        <v>244</v>
      </c>
      <c r="C57" s="257" t="e">
        <f>'Progress (Formulla)'!AD10</f>
        <v>#REF!</v>
      </c>
      <c r="D57" s="257" t="e">
        <f>'Progress (Formulla)'!AE10</f>
        <v>#REF!</v>
      </c>
      <c r="E57" s="257" t="e">
        <f>'Progress (Formulla)'!AF10</f>
        <v>#REF!</v>
      </c>
      <c r="F57" s="257" t="e">
        <f>'Progress (Formulla)'!AG10</f>
        <v>#REF!</v>
      </c>
      <c r="G57" s="257" t="e">
        <f>'Progress (Formulla)'!AH10</f>
        <v>#REF!</v>
      </c>
      <c r="H57" s="257" t="e">
        <f>'Progress (Formulla)'!AI10</f>
        <v>#REF!</v>
      </c>
      <c r="I57" s="257" t="e">
        <f>'Progress (Formulla)'!AJ10</f>
        <v>#REF!</v>
      </c>
      <c r="J57" s="257" t="e">
        <f>'Progress (Formulla)'!AK10</f>
        <v>#REF!</v>
      </c>
      <c r="K57" s="257" t="e">
        <f>'Progress (Formulla)'!AL10</f>
        <v>#REF!</v>
      </c>
    </row>
    <row r="58" spans="1:11" ht="24" customHeight="1">
      <c r="A58" s="253">
        <v>3</v>
      </c>
      <c r="B58" s="153" t="s">
        <v>245</v>
      </c>
      <c r="C58" s="257" t="e">
        <f>'Progress (Formulla)'!AD11</f>
        <v>#REF!</v>
      </c>
      <c r="D58" s="257" t="e">
        <f>'Progress (Formulla)'!AE11</f>
        <v>#REF!</v>
      </c>
      <c r="E58" s="257" t="e">
        <f>'Progress (Formulla)'!AF11</f>
        <v>#REF!</v>
      </c>
      <c r="F58" s="257" t="e">
        <f>'Progress (Formulla)'!AG11</f>
        <v>#REF!</v>
      </c>
      <c r="G58" s="257" t="e">
        <f>'Progress (Formulla)'!AH11</f>
        <v>#REF!</v>
      </c>
      <c r="H58" s="257" t="e">
        <f>'Progress (Formulla)'!AI11</f>
        <v>#REF!</v>
      </c>
      <c r="I58" s="257" t="e">
        <f>'Progress (Formulla)'!AJ11</f>
        <v>#REF!</v>
      </c>
      <c r="J58" s="257" t="e">
        <f>'Progress (Formulla)'!AK11</f>
        <v>#REF!</v>
      </c>
      <c r="K58" s="257" t="e">
        <f>'Progress (Formulla)'!AL11</f>
        <v>#REF!</v>
      </c>
    </row>
    <row r="59" spans="1:11" ht="18">
      <c r="A59" s="253">
        <v>4</v>
      </c>
      <c r="B59" s="153" t="s">
        <v>246</v>
      </c>
      <c r="C59" s="257" t="e">
        <f>'Progress (Formulla)'!AD12</f>
        <v>#REF!</v>
      </c>
      <c r="D59" s="257" t="e">
        <f>'Progress (Formulla)'!AE12</f>
        <v>#REF!</v>
      </c>
      <c r="E59" s="257" t="e">
        <f>'Progress (Formulla)'!AF12</f>
        <v>#REF!</v>
      </c>
      <c r="F59" s="257" t="e">
        <f>'Progress (Formulla)'!AG12</f>
        <v>#REF!</v>
      </c>
      <c r="G59" s="257" t="e">
        <f>'Progress (Formulla)'!AH12</f>
        <v>#REF!</v>
      </c>
      <c r="H59" s="257" t="e">
        <f>'Progress (Formulla)'!AI12</f>
        <v>#REF!</v>
      </c>
      <c r="I59" s="257" t="e">
        <f>'Progress (Formulla)'!AJ12</f>
        <v>#REF!</v>
      </c>
      <c r="J59" s="257" t="e">
        <f>'Progress (Formulla)'!AK12</f>
        <v>#REF!</v>
      </c>
      <c r="K59" s="257" t="e">
        <f>'Progress (Formulla)'!AL12</f>
        <v>#REF!</v>
      </c>
    </row>
    <row r="60" spans="1:11" ht="18">
      <c r="A60" s="253">
        <v>5</v>
      </c>
      <c r="B60" s="153" t="s">
        <v>117</v>
      </c>
      <c r="C60" s="257" t="e">
        <f>'Progress (Formulla)'!AD13</f>
        <v>#REF!</v>
      </c>
      <c r="D60" s="257" t="e">
        <f>'Progress (Formulla)'!AE13</f>
        <v>#REF!</v>
      </c>
      <c r="E60" s="257" t="e">
        <f>'Progress (Formulla)'!AF13</f>
        <v>#REF!</v>
      </c>
      <c r="F60" s="257" t="e">
        <f>'Progress (Formulla)'!AG13</f>
        <v>#REF!</v>
      </c>
      <c r="G60" s="257" t="e">
        <f>'Progress (Formulla)'!AH13</f>
        <v>#REF!</v>
      </c>
      <c r="H60" s="257" t="e">
        <f>'Progress (Formulla)'!AI13</f>
        <v>#REF!</v>
      </c>
      <c r="I60" s="257" t="e">
        <f>'Progress (Formulla)'!AJ13</f>
        <v>#REF!</v>
      </c>
      <c r="J60" s="257" t="e">
        <f>'Progress (Formulla)'!AK13</f>
        <v>#REF!</v>
      </c>
      <c r="K60" s="257" t="e">
        <f>'Progress (Formulla)'!AL13</f>
        <v>#REF!</v>
      </c>
    </row>
    <row r="61" spans="1:11" ht="18">
      <c r="A61" s="253">
        <v>6</v>
      </c>
      <c r="B61" s="153" t="s">
        <v>119</v>
      </c>
      <c r="C61" s="257" t="e">
        <f>'Progress (Formulla)'!AD14</f>
        <v>#REF!</v>
      </c>
      <c r="D61" s="257" t="e">
        <f>'Progress (Formulla)'!AE14</f>
        <v>#REF!</v>
      </c>
      <c r="E61" s="257" t="e">
        <f>'Progress (Formulla)'!AF14</f>
        <v>#REF!</v>
      </c>
      <c r="F61" s="257" t="e">
        <f>'Progress (Formulla)'!AG14</f>
        <v>#REF!</v>
      </c>
      <c r="G61" s="257" t="e">
        <f>'Progress (Formulla)'!AH14</f>
        <v>#REF!</v>
      </c>
      <c r="H61" s="257" t="e">
        <f>'Progress (Formulla)'!AI14</f>
        <v>#REF!</v>
      </c>
      <c r="I61" s="257" t="e">
        <f>'Progress (Formulla)'!AJ14</f>
        <v>#REF!</v>
      </c>
      <c r="J61" s="257" t="e">
        <f>'Progress (Formulla)'!AK14</f>
        <v>#REF!</v>
      </c>
      <c r="K61" s="257" t="e">
        <f>'Progress (Formulla)'!AL14</f>
        <v>#REF!</v>
      </c>
    </row>
    <row r="62" spans="1:11" ht="18">
      <c r="A62" s="253">
        <v>7</v>
      </c>
      <c r="B62" s="153" t="s">
        <v>120</v>
      </c>
      <c r="C62" s="257" t="e">
        <f>'Progress (Formulla)'!AD15</f>
        <v>#REF!</v>
      </c>
      <c r="D62" s="257" t="e">
        <f>'Progress (Formulla)'!AE15</f>
        <v>#REF!</v>
      </c>
      <c r="E62" s="257" t="e">
        <f>'Progress (Formulla)'!AF15</f>
        <v>#REF!</v>
      </c>
      <c r="F62" s="257" t="e">
        <f>'Progress (Formulla)'!AG15</f>
        <v>#REF!</v>
      </c>
      <c r="G62" s="257" t="e">
        <f>'Progress (Formulla)'!AH15</f>
        <v>#REF!</v>
      </c>
      <c r="H62" s="257" t="e">
        <f>'Progress (Formulla)'!AI15</f>
        <v>#REF!</v>
      </c>
      <c r="I62" s="257" t="e">
        <f>'Progress (Formulla)'!AJ15</f>
        <v>#REF!</v>
      </c>
      <c r="J62" s="257" t="e">
        <f>'Progress (Formulla)'!AK15</f>
        <v>#REF!</v>
      </c>
      <c r="K62" s="257" t="e">
        <f>'Progress (Formulla)'!AL15</f>
        <v>#REF!</v>
      </c>
    </row>
    <row r="63" spans="1:11" ht="18">
      <c r="A63" s="253">
        <v>8</v>
      </c>
      <c r="B63" s="153" t="s">
        <v>247</v>
      </c>
      <c r="C63" s="257" t="e">
        <f>'Progress (Formulla)'!AD16</f>
        <v>#REF!</v>
      </c>
      <c r="D63" s="257" t="e">
        <f>'Progress (Formulla)'!AE16</f>
        <v>#REF!</v>
      </c>
      <c r="E63" s="257" t="e">
        <f>'Progress (Formulla)'!AF16</f>
        <v>#REF!</v>
      </c>
      <c r="F63" s="257" t="e">
        <f>'Progress (Formulla)'!AG16</f>
        <v>#REF!</v>
      </c>
      <c r="G63" s="257" t="e">
        <f>'Progress (Formulla)'!AH16</f>
        <v>#REF!</v>
      </c>
      <c r="H63" s="257" t="e">
        <f>'Progress (Formulla)'!AI16</f>
        <v>#REF!</v>
      </c>
      <c r="I63" s="257" t="e">
        <f>'Progress (Formulla)'!AJ16</f>
        <v>#REF!</v>
      </c>
      <c r="J63" s="257" t="e">
        <f>'Progress (Formulla)'!AK16</f>
        <v>#REF!</v>
      </c>
      <c r="K63" s="257" t="e">
        <f>'Progress (Formulla)'!AL16</f>
        <v>#REF!</v>
      </c>
    </row>
    <row r="64" spans="1:11" ht="18">
      <c r="A64" s="253">
        <v>9</v>
      </c>
      <c r="B64" s="153" t="s">
        <v>121</v>
      </c>
      <c r="C64" s="257" t="e">
        <f>'Progress (Formulla)'!AD17</f>
        <v>#REF!</v>
      </c>
      <c r="D64" s="257" t="e">
        <f>'Progress (Formulla)'!AE17</f>
        <v>#REF!</v>
      </c>
      <c r="E64" s="257" t="e">
        <f>'Progress (Formulla)'!AF17</f>
        <v>#REF!</v>
      </c>
      <c r="F64" s="257" t="e">
        <f>'Progress (Formulla)'!AG17</f>
        <v>#REF!</v>
      </c>
      <c r="G64" s="257" t="e">
        <f>'Progress (Formulla)'!AH17</f>
        <v>#REF!</v>
      </c>
      <c r="H64" s="257" t="e">
        <f>'Progress (Formulla)'!AI17</f>
        <v>#REF!</v>
      </c>
      <c r="I64" s="257" t="e">
        <f>'Progress (Formulla)'!AJ17</f>
        <v>#REF!</v>
      </c>
      <c r="J64" s="257" t="e">
        <f>'Progress (Formulla)'!AK17</f>
        <v>#REF!</v>
      </c>
      <c r="K64" s="257" t="e">
        <f>'Progress (Formulla)'!AL17</f>
        <v>#REF!</v>
      </c>
    </row>
    <row r="65" spans="1:11" ht="18">
      <c r="A65" s="253">
        <v>10</v>
      </c>
      <c r="B65" s="153" t="s">
        <v>248</v>
      </c>
      <c r="C65" s="257" t="e">
        <f>'Progress (Formulla)'!AD18</f>
        <v>#REF!</v>
      </c>
      <c r="D65" s="257" t="e">
        <f>'Progress (Formulla)'!AE18</f>
        <v>#REF!</v>
      </c>
      <c r="E65" s="257" t="e">
        <f>'Progress (Formulla)'!AF18</f>
        <v>#REF!</v>
      </c>
      <c r="F65" s="257" t="e">
        <f>'Progress (Formulla)'!AG18</f>
        <v>#REF!</v>
      </c>
      <c r="G65" s="257" t="e">
        <f>'Progress (Formulla)'!AH18</f>
        <v>#REF!</v>
      </c>
      <c r="H65" s="257" t="e">
        <f>'Progress (Formulla)'!AI18</f>
        <v>#REF!</v>
      </c>
      <c r="I65" s="257" t="e">
        <f>'Progress (Formulla)'!AJ18</f>
        <v>#REF!</v>
      </c>
      <c r="J65" s="257" t="e">
        <f>'Progress (Formulla)'!AK18</f>
        <v>#REF!</v>
      </c>
      <c r="K65" s="257" t="e">
        <f>'Progress (Formulla)'!AL18</f>
        <v>#REF!</v>
      </c>
    </row>
    <row r="66" spans="1:11" ht="18">
      <c r="A66" s="253">
        <v>11</v>
      </c>
      <c r="B66" s="153" t="s">
        <v>122</v>
      </c>
      <c r="C66" s="257" t="e">
        <f>'Progress (Formulla)'!AD19</f>
        <v>#REF!</v>
      </c>
      <c r="D66" s="257" t="e">
        <f>'Progress (Formulla)'!AE19</f>
        <v>#REF!</v>
      </c>
      <c r="E66" s="257" t="e">
        <f>'Progress (Formulla)'!AF19</f>
        <v>#REF!</v>
      </c>
      <c r="F66" s="257" t="e">
        <f>'Progress (Formulla)'!AG19</f>
        <v>#REF!</v>
      </c>
      <c r="G66" s="257" t="e">
        <f>'Progress (Formulla)'!AH19</f>
        <v>#REF!</v>
      </c>
      <c r="H66" s="257" t="e">
        <f>'Progress (Formulla)'!AI19</f>
        <v>#REF!</v>
      </c>
      <c r="I66" s="257" t="e">
        <f>'Progress (Formulla)'!AJ19</f>
        <v>#REF!</v>
      </c>
      <c r="J66" s="257" t="e">
        <f>'Progress (Formulla)'!AK19</f>
        <v>#REF!</v>
      </c>
      <c r="K66" s="257" t="e">
        <f>'Progress (Formulla)'!AL19</f>
        <v>#REF!</v>
      </c>
    </row>
    <row r="74" spans="1:11">
      <c r="A74" s="761" t="s">
        <v>241</v>
      </c>
      <c r="B74" s="81"/>
      <c r="C74" s="81">
        <v>37</v>
      </c>
      <c r="D74" s="81">
        <v>38</v>
      </c>
      <c r="E74" s="81">
        <v>39</v>
      </c>
      <c r="F74" s="81">
        <v>40</v>
      </c>
      <c r="G74" s="81">
        <v>41</v>
      </c>
      <c r="H74" s="81">
        <v>42</v>
      </c>
      <c r="I74" s="81">
        <v>43</v>
      </c>
      <c r="J74" s="81">
        <v>44</v>
      </c>
      <c r="K74" s="81">
        <v>45</v>
      </c>
    </row>
    <row r="75" spans="1:11">
      <c r="A75" s="761"/>
      <c r="B75" s="676" t="s">
        <v>136</v>
      </c>
      <c r="C75" s="676" t="s">
        <v>621</v>
      </c>
      <c r="D75" s="676" t="s">
        <v>622</v>
      </c>
      <c r="E75" s="676" t="s">
        <v>623</v>
      </c>
      <c r="F75" s="674" t="s">
        <v>624</v>
      </c>
      <c r="G75" s="674" t="s">
        <v>652</v>
      </c>
      <c r="H75" s="674"/>
      <c r="I75" s="674"/>
      <c r="J75" s="674"/>
      <c r="K75" s="674"/>
    </row>
    <row r="76" spans="1:11">
      <c r="A76" s="761"/>
      <c r="B76" s="677"/>
      <c r="C76" s="676"/>
      <c r="D76" s="676"/>
      <c r="E76" s="676"/>
      <c r="F76" s="675"/>
      <c r="G76" s="675"/>
      <c r="H76" s="675"/>
      <c r="I76" s="675"/>
      <c r="J76" s="675"/>
      <c r="K76" s="675"/>
    </row>
    <row r="77" spans="1:11" ht="18">
      <c r="A77" s="253">
        <v>1</v>
      </c>
      <c r="B77" s="153" t="s">
        <v>243</v>
      </c>
      <c r="C77" s="257" t="e">
        <f>'Progress (Formulla)'!AM9</f>
        <v>#REF!</v>
      </c>
      <c r="D77" s="257" t="e">
        <f>'Progress (Formulla)'!AN9</f>
        <v>#REF!</v>
      </c>
      <c r="E77" s="257" t="e">
        <f>'Progress (Formulla)'!AO9</f>
        <v>#REF!</v>
      </c>
      <c r="F77" s="257" t="e">
        <f>'Progress (Formulla)'!AP9</f>
        <v>#REF!</v>
      </c>
      <c r="G77" s="257" t="e">
        <f>'Progress (Formulla)'!AQ9</f>
        <v>#REF!</v>
      </c>
      <c r="H77" s="257" t="e">
        <f>'Progress (Formulla)'!AR9</f>
        <v>#REF!</v>
      </c>
      <c r="I77" s="257" t="e">
        <f>'Progress (Formulla)'!AS9</f>
        <v>#REF!</v>
      </c>
      <c r="J77" s="257" t="e">
        <f>'Progress (Formulla)'!AT9</f>
        <v>#REF!</v>
      </c>
      <c r="K77" s="257" t="e">
        <f>'Progress (Formulla)'!AU9</f>
        <v>#REF!</v>
      </c>
    </row>
    <row r="78" spans="1:11" ht="18">
      <c r="A78" s="253">
        <v>2</v>
      </c>
      <c r="B78" s="153" t="s">
        <v>244</v>
      </c>
      <c r="C78" s="257" t="e">
        <f>'Progress (Formulla)'!AM10</f>
        <v>#REF!</v>
      </c>
      <c r="D78" s="257" t="e">
        <f>'Progress (Formulla)'!AN10</f>
        <v>#REF!</v>
      </c>
      <c r="E78" s="257" t="e">
        <f>'Progress (Formulla)'!AO10</f>
        <v>#REF!</v>
      </c>
      <c r="F78" s="257" t="e">
        <f>'Progress (Formulla)'!AP10</f>
        <v>#REF!</v>
      </c>
      <c r="G78" s="257" t="e">
        <f>'Progress (Formulla)'!AQ10</f>
        <v>#REF!</v>
      </c>
      <c r="H78" s="257" t="e">
        <f>'Progress (Formulla)'!AR10</f>
        <v>#REF!</v>
      </c>
      <c r="I78" s="257" t="e">
        <f>'Progress (Formulla)'!AS10</f>
        <v>#REF!</v>
      </c>
      <c r="J78" s="257" t="e">
        <f>'Progress (Formulla)'!AT10</f>
        <v>#REF!</v>
      </c>
      <c r="K78" s="257" t="e">
        <f>'Progress (Formulla)'!AU10</f>
        <v>#REF!</v>
      </c>
    </row>
    <row r="79" spans="1:11" ht="18">
      <c r="A79" s="253">
        <v>3</v>
      </c>
      <c r="B79" s="153" t="s">
        <v>245</v>
      </c>
      <c r="C79" s="257" t="e">
        <f>'Progress (Formulla)'!AM11</f>
        <v>#REF!</v>
      </c>
      <c r="D79" s="257" t="e">
        <f>'Progress (Formulla)'!AN11</f>
        <v>#REF!</v>
      </c>
      <c r="E79" s="257" t="e">
        <f>'Progress (Formulla)'!AO11</f>
        <v>#REF!</v>
      </c>
      <c r="F79" s="257" t="e">
        <f>'Progress (Formulla)'!AP11</f>
        <v>#REF!</v>
      </c>
      <c r="G79" s="257" t="e">
        <f>'Progress (Formulla)'!AQ11</f>
        <v>#REF!</v>
      </c>
      <c r="H79" s="257" t="e">
        <f>'Progress (Formulla)'!AR11</f>
        <v>#REF!</v>
      </c>
      <c r="I79" s="257" t="e">
        <f>'Progress (Formulla)'!AS11</f>
        <v>#REF!</v>
      </c>
      <c r="J79" s="257" t="e">
        <f>'Progress (Formulla)'!AT11</f>
        <v>#REF!</v>
      </c>
      <c r="K79" s="257" t="e">
        <f>'Progress (Formulla)'!AU11</f>
        <v>#REF!</v>
      </c>
    </row>
    <row r="80" spans="1:11" ht="18">
      <c r="A80" s="253">
        <v>4</v>
      </c>
      <c r="B80" s="153" t="s">
        <v>246</v>
      </c>
      <c r="C80" s="257" t="e">
        <f>'Progress (Formulla)'!AM12</f>
        <v>#REF!</v>
      </c>
      <c r="D80" s="257" t="e">
        <f>'Progress (Formulla)'!AN12</f>
        <v>#REF!</v>
      </c>
      <c r="E80" s="257" t="e">
        <f>'Progress (Formulla)'!AO12</f>
        <v>#REF!</v>
      </c>
      <c r="F80" s="257" t="e">
        <f>'Progress (Formulla)'!AP12</f>
        <v>#REF!</v>
      </c>
      <c r="G80" s="257" t="e">
        <f>'Progress (Formulla)'!AQ12</f>
        <v>#REF!</v>
      </c>
      <c r="H80" s="257" t="e">
        <f>'Progress (Formulla)'!AR12</f>
        <v>#REF!</v>
      </c>
      <c r="I80" s="257" t="e">
        <f>'Progress (Formulla)'!AS12</f>
        <v>#REF!</v>
      </c>
      <c r="J80" s="257" t="e">
        <f>'Progress (Formulla)'!AT12</f>
        <v>#REF!</v>
      </c>
      <c r="K80" s="257" t="e">
        <f>'Progress (Formulla)'!AU12</f>
        <v>#REF!</v>
      </c>
    </row>
    <row r="81" spans="1:11" ht="18">
      <c r="A81" s="253">
        <v>5</v>
      </c>
      <c r="B81" s="153" t="s">
        <v>117</v>
      </c>
      <c r="C81" s="257" t="e">
        <f>'Progress (Formulla)'!AM13</f>
        <v>#REF!</v>
      </c>
      <c r="D81" s="257" t="e">
        <f>'Progress (Formulla)'!AN13</f>
        <v>#REF!</v>
      </c>
      <c r="E81" s="257" t="e">
        <f>'Progress (Formulla)'!AO13</f>
        <v>#REF!</v>
      </c>
      <c r="F81" s="257" t="e">
        <f>'Progress (Formulla)'!AP13</f>
        <v>#REF!</v>
      </c>
      <c r="G81" s="257" t="e">
        <f>'Progress (Formulla)'!AQ13</f>
        <v>#REF!</v>
      </c>
      <c r="H81" s="257" t="e">
        <f>'Progress (Formulla)'!AR13</f>
        <v>#REF!</v>
      </c>
      <c r="I81" s="257" t="e">
        <f>'Progress (Formulla)'!AS13</f>
        <v>#REF!</v>
      </c>
      <c r="J81" s="257" t="e">
        <f>'Progress (Formulla)'!AT13</f>
        <v>#REF!</v>
      </c>
      <c r="K81" s="257" t="e">
        <f>'Progress (Formulla)'!AU13</f>
        <v>#REF!</v>
      </c>
    </row>
    <row r="82" spans="1:11" ht="18">
      <c r="A82" s="253">
        <v>6</v>
      </c>
      <c r="B82" s="153" t="s">
        <v>119</v>
      </c>
      <c r="C82" s="257" t="e">
        <f>'Progress (Formulla)'!AM14</f>
        <v>#REF!</v>
      </c>
      <c r="D82" s="257" t="e">
        <f>'Progress (Formulla)'!AN14</f>
        <v>#REF!</v>
      </c>
      <c r="E82" s="257" t="e">
        <f>'Progress (Formulla)'!AO14</f>
        <v>#REF!</v>
      </c>
      <c r="F82" s="257" t="e">
        <f>'Progress (Formulla)'!AP14</f>
        <v>#REF!</v>
      </c>
      <c r="G82" s="257" t="e">
        <f>'Progress (Formulla)'!AQ14</f>
        <v>#REF!</v>
      </c>
      <c r="H82" s="257" t="e">
        <f>'Progress (Formulla)'!AR14</f>
        <v>#REF!</v>
      </c>
      <c r="I82" s="257" t="e">
        <f>'Progress (Formulla)'!AS14</f>
        <v>#REF!</v>
      </c>
      <c r="J82" s="257" t="e">
        <f>'Progress (Formulla)'!AT14</f>
        <v>#REF!</v>
      </c>
      <c r="K82" s="257" t="e">
        <f>'Progress (Formulla)'!AU14</f>
        <v>#REF!</v>
      </c>
    </row>
    <row r="83" spans="1:11" ht="18">
      <c r="A83" s="253">
        <v>7</v>
      </c>
      <c r="B83" s="153" t="s">
        <v>120</v>
      </c>
      <c r="C83" s="257" t="e">
        <f>'Progress (Formulla)'!AM15</f>
        <v>#REF!</v>
      </c>
      <c r="D83" s="257" t="e">
        <f>'Progress (Formulla)'!AN15</f>
        <v>#REF!</v>
      </c>
      <c r="E83" s="257" t="e">
        <f>'Progress (Formulla)'!AO15</f>
        <v>#REF!</v>
      </c>
      <c r="F83" s="257" t="e">
        <f>'Progress (Formulla)'!AP15</f>
        <v>#REF!</v>
      </c>
      <c r="G83" s="257" t="e">
        <f>'Progress (Formulla)'!AQ15</f>
        <v>#REF!</v>
      </c>
      <c r="H83" s="257" t="e">
        <f>'Progress (Formulla)'!AR15</f>
        <v>#REF!</v>
      </c>
      <c r="I83" s="257" t="e">
        <f>'Progress (Formulla)'!AS15</f>
        <v>#REF!</v>
      </c>
      <c r="J83" s="257" t="e">
        <f>'Progress (Formulla)'!AT15</f>
        <v>#REF!</v>
      </c>
      <c r="K83" s="257" t="e">
        <f>'Progress (Formulla)'!AU15</f>
        <v>#REF!</v>
      </c>
    </row>
    <row r="84" spans="1:11" ht="18">
      <c r="A84" s="253">
        <v>8</v>
      </c>
      <c r="B84" s="153" t="s">
        <v>247</v>
      </c>
      <c r="C84" s="257" t="e">
        <f>'Progress (Formulla)'!AM16</f>
        <v>#REF!</v>
      </c>
      <c r="D84" s="257" t="e">
        <f>'Progress (Formulla)'!AN16</f>
        <v>#REF!</v>
      </c>
      <c r="E84" s="257" t="e">
        <f>'Progress (Formulla)'!AO16</f>
        <v>#REF!</v>
      </c>
      <c r="F84" s="257" t="e">
        <f>'Progress (Formulla)'!AP16</f>
        <v>#REF!</v>
      </c>
      <c r="G84" s="257" t="e">
        <f>'Progress (Formulla)'!AQ16</f>
        <v>#REF!</v>
      </c>
      <c r="H84" s="257" t="e">
        <f>'Progress (Formulla)'!AR16</f>
        <v>#REF!</v>
      </c>
      <c r="I84" s="257" t="e">
        <f>'Progress (Formulla)'!AS16</f>
        <v>#REF!</v>
      </c>
      <c r="J84" s="257" t="e">
        <f>'Progress (Formulla)'!AT16</f>
        <v>#REF!</v>
      </c>
      <c r="K84" s="257" t="e">
        <f>'Progress (Formulla)'!AU16</f>
        <v>#REF!</v>
      </c>
    </row>
    <row r="85" spans="1:11" ht="18">
      <c r="A85" s="253">
        <v>9</v>
      </c>
      <c r="B85" s="153" t="s">
        <v>121</v>
      </c>
      <c r="C85" s="257" t="e">
        <f>'Progress (Formulla)'!AM17</f>
        <v>#REF!</v>
      </c>
      <c r="D85" s="257" t="e">
        <f>'Progress (Formulla)'!AN17</f>
        <v>#REF!</v>
      </c>
      <c r="E85" s="257" t="e">
        <f>'Progress (Formulla)'!AO17</f>
        <v>#REF!</v>
      </c>
      <c r="F85" s="257" t="e">
        <f>'Progress (Formulla)'!AP17</f>
        <v>#REF!</v>
      </c>
      <c r="G85" s="257" t="e">
        <f>'Progress (Formulla)'!AQ17</f>
        <v>#REF!</v>
      </c>
      <c r="H85" s="257" t="e">
        <f>'Progress (Formulla)'!AR17</f>
        <v>#REF!</v>
      </c>
      <c r="I85" s="257" t="e">
        <f>'Progress (Formulla)'!AS17</f>
        <v>#REF!</v>
      </c>
      <c r="J85" s="257" t="e">
        <f>'Progress (Formulla)'!AT17</f>
        <v>#REF!</v>
      </c>
      <c r="K85" s="257" t="e">
        <f>'Progress (Formulla)'!AU17</f>
        <v>#REF!</v>
      </c>
    </row>
    <row r="86" spans="1:11" ht="18">
      <c r="A86" s="253">
        <v>10</v>
      </c>
      <c r="B86" s="153" t="s">
        <v>248</v>
      </c>
      <c r="C86" s="257" t="e">
        <f>'Progress (Formulla)'!AM18</f>
        <v>#REF!</v>
      </c>
      <c r="D86" s="257" t="e">
        <f>'Progress (Formulla)'!AN18</f>
        <v>#REF!</v>
      </c>
      <c r="E86" s="257" t="e">
        <f>'Progress (Formulla)'!AO18</f>
        <v>#REF!</v>
      </c>
      <c r="F86" s="257" t="e">
        <f>'Progress (Formulla)'!AP18</f>
        <v>#REF!</v>
      </c>
      <c r="G86" s="257" t="e">
        <f>'Progress (Formulla)'!AQ18</f>
        <v>#REF!</v>
      </c>
      <c r="H86" s="257" t="e">
        <f>'Progress (Formulla)'!AR18</f>
        <v>#REF!</v>
      </c>
      <c r="I86" s="257" t="e">
        <f>'Progress (Formulla)'!AS18</f>
        <v>#REF!</v>
      </c>
      <c r="J86" s="257" t="e">
        <f>'Progress (Formulla)'!AT18</f>
        <v>#REF!</v>
      </c>
      <c r="K86" s="257" t="e">
        <f>'Progress (Formulla)'!AU18</f>
        <v>#REF!</v>
      </c>
    </row>
    <row r="87" spans="1:11" ht="18">
      <c r="A87" s="253">
        <v>11</v>
      </c>
      <c r="B87" s="153" t="s">
        <v>122</v>
      </c>
      <c r="C87" s="257" t="e">
        <f>'Progress (Formulla)'!AM19</f>
        <v>#REF!</v>
      </c>
      <c r="D87" s="257" t="e">
        <f>'Progress (Formulla)'!AN19</f>
        <v>#REF!</v>
      </c>
      <c r="E87" s="257" t="e">
        <f>'Progress (Formulla)'!AO19</f>
        <v>#REF!</v>
      </c>
      <c r="F87" s="257" t="e">
        <f>'Progress (Formulla)'!AP19</f>
        <v>#REF!</v>
      </c>
      <c r="G87" s="257" t="e">
        <f>'Progress (Formulla)'!AQ19</f>
        <v>#REF!</v>
      </c>
      <c r="H87" s="257" t="e">
        <f>'Progress (Formulla)'!AR19</f>
        <v>#REF!</v>
      </c>
      <c r="I87" s="257" t="e">
        <f>'Progress (Formulla)'!AS19</f>
        <v>#REF!</v>
      </c>
      <c r="J87" s="257" t="e">
        <f>'Progress (Formulla)'!AT19</f>
        <v>#REF!</v>
      </c>
      <c r="K87" s="257" t="e">
        <f>'Progress (Formulla)'!AU19</f>
        <v>#REF!</v>
      </c>
    </row>
  </sheetData>
  <mergeCells count="45">
    <mergeCell ref="A37:A39"/>
    <mergeCell ref="B38:B39"/>
    <mergeCell ref="A74:A76"/>
    <mergeCell ref="K75:K76"/>
    <mergeCell ref="K54:K55"/>
    <mergeCell ref="F75:F76"/>
    <mergeCell ref="G54:G55"/>
    <mergeCell ref="J75:J76"/>
    <mergeCell ref="D7:D8"/>
    <mergeCell ref="E38:E39"/>
    <mergeCell ref="G75:G76"/>
    <mergeCell ref="G22:G23"/>
    <mergeCell ref="B75:B76"/>
    <mergeCell ref="D75:D76"/>
    <mergeCell ref="E75:E76"/>
    <mergeCell ref="C22:C23"/>
    <mergeCell ref="B7:B8"/>
    <mergeCell ref="C7:C8"/>
    <mergeCell ref="A5:D5"/>
    <mergeCell ref="A53:A55"/>
    <mergeCell ref="C75:C76"/>
    <mergeCell ref="A21:A23"/>
    <mergeCell ref="A6:A8"/>
    <mergeCell ref="J54:J55"/>
    <mergeCell ref="H75:H76"/>
    <mergeCell ref="I75:I76"/>
    <mergeCell ref="I54:I55"/>
    <mergeCell ref="H54:H55"/>
    <mergeCell ref="I22:I23"/>
    <mergeCell ref="B54:B55"/>
    <mergeCell ref="D54:D55"/>
    <mergeCell ref="B22:B23"/>
    <mergeCell ref="H22:H23"/>
    <mergeCell ref="C38:C39"/>
    <mergeCell ref="D38:D39"/>
    <mergeCell ref="F22:F23"/>
    <mergeCell ref="D22:D23"/>
    <mergeCell ref="E22:E23"/>
    <mergeCell ref="J7:J8"/>
    <mergeCell ref="K7:K8"/>
    <mergeCell ref="F7:F8"/>
    <mergeCell ref="E7:E8"/>
    <mergeCell ref="I7:I8"/>
    <mergeCell ref="G7:G8"/>
    <mergeCell ref="H7:H8"/>
  </mergeCells>
  <phoneticPr fontId="0" type="noConversion"/>
  <pageMargins left="0.45" right="0" top="0.27" bottom="0.25" header="0.17" footer="0.3"/>
  <pageSetup scale="90" orientation="landscape" r:id="rId1"/>
  <headerFooter alignWithMargins="0"/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mc:Ignorable="x14ac">
  <dimension ref="A1:CG116"/>
  <sheetViews>
    <sheetView zoomScaleNormal="100" workbookViewId="0">
      <pane xSplit="2" ySplit="5" topLeftCell="U6" activePane="bottomRight" state="frozen"/>
      <selection pane="topRight" activeCell="C1" sqref="C1"/>
      <selection pane="bottomLeft" activeCell="A6" sqref="A6"/>
      <selection pane="bottomRight" activeCell="B14" sqref="B14"/>
    </sheetView>
  </sheetViews>
  <sheetFormatPr defaultRowHeight="12.75"/>
  <cols>
    <col min="1" max="1" width="7.140625" style="22" customWidth="1"/>
    <col min="2" max="2" width="74.28515625" style="22" bestFit="1" customWidth="1"/>
    <col min="3" max="3" width="15.85546875" style="21" bestFit="1" customWidth="1"/>
    <col min="4" max="4" width="14" style="30" customWidth="1"/>
    <col min="5" max="5" width="17.28515625" style="30" customWidth="1"/>
    <col min="6" max="6" width="14.85546875" style="30" bestFit="1" customWidth="1"/>
    <col min="7" max="7" width="14.85546875" style="30" customWidth="1"/>
    <col min="8" max="8" width="15.85546875" style="30" customWidth="1"/>
    <col min="9" max="9" width="14" style="22" customWidth="1"/>
    <col min="10" max="10" width="14" style="30" customWidth="1"/>
    <col min="11" max="11" width="13.85546875" style="22" customWidth="1"/>
    <col min="12" max="14" width="13.85546875" style="30" customWidth="1"/>
    <col min="15" max="15" width="14" style="30" customWidth="1"/>
    <col min="16" max="21" width="13.85546875" style="30" customWidth="1"/>
    <col min="22" max="22" width="13.85546875" style="38" customWidth="1"/>
    <col min="23" max="24" width="13.85546875" style="30" customWidth="1"/>
    <col min="25" max="26" width="13.5703125" style="30" bestFit="1" customWidth="1"/>
    <col min="27" max="27" width="14" style="30" customWidth="1"/>
    <col min="28" max="35" width="13.85546875" style="30" customWidth="1"/>
    <col min="36" max="36" width="12.7109375" style="30" customWidth="1"/>
    <col min="37" max="37" width="12.140625" style="30" customWidth="1"/>
    <col min="38" max="39" width="13.5703125" style="30" bestFit="1" customWidth="1"/>
    <col min="40" max="40" width="12.140625" style="30" customWidth="1"/>
    <col min="41" max="42" width="13.5703125" style="30" bestFit="1" customWidth="1"/>
    <col min="43" max="43" width="14.85546875" style="30" bestFit="1" customWidth="1"/>
    <col min="44" max="45" width="12.140625" style="30" customWidth="1"/>
    <col min="46" max="46" width="14.7109375" style="30" customWidth="1"/>
    <col min="47" max="48" width="12.140625" style="30" customWidth="1"/>
    <col min="49" max="49" width="14" style="30" customWidth="1"/>
    <col min="50" max="50" width="13.7109375" style="30" customWidth="1"/>
    <col min="51" max="52" width="12.140625" style="30" customWidth="1"/>
    <col min="53" max="62" width="12.140625" style="30" hidden="1" customWidth="1"/>
    <col min="63" max="63" width="19.140625" style="30" bestFit="1" customWidth="1"/>
    <col min="64" max="78" width="9.140625" style="30"/>
    <col min="79" max="16384" width="9.140625" style="22"/>
  </cols>
  <sheetData>
    <row r="1" spans="1:78" ht="16.5" customHeight="1">
      <c r="A1" s="1"/>
      <c r="B1" s="2" t="s">
        <v>0</v>
      </c>
      <c r="C1" s="239"/>
      <c r="D1" s="32"/>
      <c r="E1" s="32"/>
      <c r="F1" s="32"/>
      <c r="G1" s="32"/>
      <c r="H1" s="32"/>
      <c r="I1" s="1"/>
      <c r="J1" s="32"/>
      <c r="K1" s="1"/>
      <c r="L1" s="32"/>
      <c r="M1" s="32"/>
      <c r="N1" s="32"/>
      <c r="O1" s="32"/>
      <c r="P1" s="32"/>
      <c r="Q1" s="32"/>
      <c r="R1" s="32"/>
      <c r="S1" s="32"/>
      <c r="T1" s="32"/>
      <c r="U1" s="32"/>
      <c r="V1" s="4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</row>
    <row r="2" spans="1:78" ht="16.5">
      <c r="A2" s="1"/>
      <c r="B2" s="2" t="s">
        <v>1</v>
      </c>
      <c r="C2" s="20"/>
      <c r="D2" s="593"/>
      <c r="E2" s="32"/>
      <c r="F2" s="32"/>
      <c r="G2" s="32"/>
      <c r="H2" s="32"/>
      <c r="I2" s="1"/>
      <c r="J2" s="32"/>
      <c r="K2" s="1"/>
      <c r="L2" s="32"/>
      <c r="M2" s="32"/>
      <c r="N2" s="32"/>
      <c r="O2" s="32"/>
      <c r="P2" s="32"/>
      <c r="Q2" s="32"/>
      <c r="R2" s="32"/>
      <c r="S2" s="32"/>
      <c r="T2" s="32"/>
      <c r="U2" s="32"/>
      <c r="V2" s="4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</row>
    <row r="3" spans="1:78" ht="16.5">
      <c r="A3" s="1"/>
      <c r="B3" s="2" t="s">
        <v>2</v>
      </c>
      <c r="C3" s="20"/>
      <c r="D3" s="32"/>
      <c r="E3" s="32"/>
      <c r="F3" s="32"/>
      <c r="G3" s="32"/>
      <c r="H3" s="32"/>
      <c r="I3" s="1"/>
      <c r="J3" s="32"/>
      <c r="K3" s="1"/>
      <c r="L3" s="32"/>
      <c r="M3" s="32"/>
      <c r="N3" s="32"/>
      <c r="O3" s="32"/>
      <c r="P3" s="32"/>
      <c r="Q3" s="32"/>
      <c r="R3" s="32"/>
      <c r="S3" s="32"/>
      <c r="T3" s="32"/>
      <c r="U3" s="32"/>
      <c r="V3" s="4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</row>
    <row r="4" spans="1:78" ht="13.9" customHeight="1">
      <c r="A4" s="1"/>
      <c r="B4" s="2" t="s">
        <v>718</v>
      </c>
      <c r="C4" s="1">
        <v>1</v>
      </c>
      <c r="D4" s="32">
        <v>2</v>
      </c>
      <c r="E4" s="1">
        <v>3</v>
      </c>
      <c r="F4" s="1">
        <v>4</v>
      </c>
      <c r="G4" s="32">
        <v>5</v>
      </c>
      <c r="H4" s="1">
        <v>6</v>
      </c>
      <c r="I4" s="1">
        <v>7</v>
      </c>
      <c r="J4" s="32">
        <v>8</v>
      </c>
      <c r="K4" s="1">
        <v>9</v>
      </c>
      <c r="L4" s="1">
        <v>10</v>
      </c>
      <c r="M4" s="32">
        <v>11</v>
      </c>
      <c r="N4" s="1">
        <v>12</v>
      </c>
      <c r="O4" s="1">
        <v>13</v>
      </c>
      <c r="P4" s="32">
        <v>14</v>
      </c>
      <c r="Q4" s="1">
        <v>15</v>
      </c>
      <c r="R4" s="1">
        <v>16</v>
      </c>
      <c r="S4" s="32">
        <v>17</v>
      </c>
      <c r="T4" s="1">
        <v>18</v>
      </c>
      <c r="U4" s="1">
        <v>19</v>
      </c>
      <c r="V4" s="32">
        <v>20</v>
      </c>
      <c r="W4" s="1">
        <v>21</v>
      </c>
      <c r="X4" s="1">
        <v>22</v>
      </c>
      <c r="Y4" s="32">
        <v>23</v>
      </c>
      <c r="Z4" s="1">
        <v>24</v>
      </c>
      <c r="AA4" s="1">
        <v>25</v>
      </c>
      <c r="AB4" s="32">
        <v>26</v>
      </c>
      <c r="AC4" s="1">
        <v>27</v>
      </c>
      <c r="AD4" s="1">
        <v>28</v>
      </c>
      <c r="AE4" s="32">
        <v>29</v>
      </c>
      <c r="AF4" s="1">
        <v>30</v>
      </c>
      <c r="AG4" s="1">
        <v>31</v>
      </c>
      <c r="AH4" s="32">
        <v>32</v>
      </c>
      <c r="AI4" s="1">
        <v>33</v>
      </c>
      <c r="AJ4" s="1">
        <v>34</v>
      </c>
      <c r="AK4" s="32">
        <v>35</v>
      </c>
      <c r="AL4" s="1">
        <v>36</v>
      </c>
      <c r="AM4" s="1">
        <v>37</v>
      </c>
      <c r="AN4" s="1">
        <v>38</v>
      </c>
      <c r="AO4" s="1">
        <v>39</v>
      </c>
      <c r="AP4" s="1">
        <v>40</v>
      </c>
      <c r="AQ4" s="1">
        <v>41</v>
      </c>
      <c r="AR4" s="1">
        <v>42</v>
      </c>
      <c r="AS4" s="1">
        <v>43</v>
      </c>
      <c r="AT4" s="1">
        <v>44</v>
      </c>
      <c r="AU4" s="1">
        <v>45</v>
      </c>
      <c r="AV4" s="1">
        <v>46</v>
      </c>
      <c r="AW4" s="1">
        <v>47</v>
      </c>
      <c r="AX4" s="1">
        <v>48</v>
      </c>
      <c r="AY4" s="1">
        <v>49</v>
      </c>
      <c r="AZ4" s="1">
        <v>50</v>
      </c>
      <c r="BA4" s="1">
        <v>51</v>
      </c>
      <c r="BB4" s="1">
        <v>52</v>
      </c>
      <c r="BC4" s="1">
        <v>53</v>
      </c>
      <c r="BD4" s="1">
        <v>54</v>
      </c>
      <c r="BE4" s="1">
        <v>55</v>
      </c>
      <c r="BF4" s="1">
        <v>56</v>
      </c>
      <c r="BG4" s="1">
        <v>57</v>
      </c>
      <c r="BH4" s="1">
        <v>58</v>
      </c>
      <c r="BI4" s="1">
        <v>59</v>
      </c>
      <c r="BJ4" s="1">
        <v>60</v>
      </c>
      <c r="BK4" s="32"/>
    </row>
    <row r="5" spans="1:78" ht="106.15" customHeight="1">
      <c r="A5" s="500" t="s">
        <v>4</v>
      </c>
      <c r="B5" s="500" t="s">
        <v>5</v>
      </c>
      <c r="C5" s="501" t="s">
        <v>633</v>
      </c>
      <c r="D5" s="501" t="s">
        <v>634</v>
      </c>
      <c r="E5" s="501" t="s">
        <v>681</v>
      </c>
      <c r="F5" s="501" t="s">
        <v>682</v>
      </c>
      <c r="G5" s="501" t="s">
        <v>683</v>
      </c>
      <c r="H5" s="502" t="s">
        <v>684</v>
      </c>
      <c r="I5" s="502" t="s">
        <v>685</v>
      </c>
      <c r="J5" s="502" t="s">
        <v>686</v>
      </c>
      <c r="K5" s="501" t="s">
        <v>635</v>
      </c>
      <c r="L5" s="501" t="s">
        <v>636</v>
      </c>
      <c r="M5" s="501" t="s">
        <v>637</v>
      </c>
      <c r="N5" s="501" t="s">
        <v>638</v>
      </c>
      <c r="O5" s="501" t="s">
        <v>639</v>
      </c>
      <c r="P5" s="501" t="s">
        <v>640</v>
      </c>
      <c r="Q5" s="501" t="s">
        <v>687</v>
      </c>
      <c r="R5" s="501" t="s">
        <v>688</v>
      </c>
      <c r="S5" s="501" t="s">
        <v>689</v>
      </c>
      <c r="T5" s="501" t="s">
        <v>690</v>
      </c>
      <c r="U5" s="501" t="s">
        <v>691</v>
      </c>
      <c r="V5" s="501" t="s">
        <v>692</v>
      </c>
      <c r="W5" s="502" t="s">
        <v>693</v>
      </c>
      <c r="X5" s="502" t="s">
        <v>716</v>
      </c>
      <c r="Y5" s="502" t="s">
        <v>694</v>
      </c>
      <c r="Z5" s="502" t="s">
        <v>695</v>
      </c>
      <c r="AA5" s="502" t="s">
        <v>696</v>
      </c>
      <c r="AB5" s="502" t="s">
        <v>697</v>
      </c>
      <c r="AC5" s="501" t="s">
        <v>641</v>
      </c>
      <c r="AD5" s="501" t="s">
        <v>642</v>
      </c>
      <c r="AE5" s="501" t="s">
        <v>643</v>
      </c>
      <c r="AF5" s="501" t="s">
        <v>644</v>
      </c>
      <c r="AG5" s="501" t="s">
        <v>645</v>
      </c>
      <c r="AH5" s="501" t="s">
        <v>646</v>
      </c>
      <c r="AI5" s="503" t="s">
        <v>698</v>
      </c>
      <c r="AJ5" s="501" t="s">
        <v>699</v>
      </c>
      <c r="AK5" s="501" t="s">
        <v>700</v>
      </c>
      <c r="AL5" s="501" t="s">
        <v>701</v>
      </c>
      <c r="AM5" s="501" t="s">
        <v>702</v>
      </c>
      <c r="AN5" s="501" t="s">
        <v>703</v>
      </c>
      <c r="AO5" s="501" t="s">
        <v>704</v>
      </c>
      <c r="AP5" s="501" t="s">
        <v>705</v>
      </c>
      <c r="AQ5" s="501" t="s">
        <v>647</v>
      </c>
      <c r="AR5" s="501" t="s">
        <v>648</v>
      </c>
      <c r="AS5" s="501" t="s">
        <v>706</v>
      </c>
      <c r="AT5" s="501" t="s">
        <v>707</v>
      </c>
      <c r="AU5" s="501" t="s">
        <v>708</v>
      </c>
      <c r="AV5" s="501" t="s">
        <v>709</v>
      </c>
      <c r="AW5" s="501" t="s">
        <v>710</v>
      </c>
      <c r="AX5" s="501" t="s">
        <v>711</v>
      </c>
      <c r="AY5" s="501" t="s">
        <v>713</v>
      </c>
      <c r="AZ5" s="501" t="s">
        <v>714</v>
      </c>
      <c r="BA5" s="501"/>
      <c r="BB5" s="501"/>
      <c r="BC5" s="501"/>
      <c r="BD5" s="501"/>
      <c r="BE5" s="501"/>
      <c r="BF5" s="501"/>
      <c r="BG5" s="501"/>
      <c r="BH5" s="501"/>
      <c r="BI5" s="501"/>
      <c r="BJ5" s="501"/>
      <c r="BK5" s="363" t="s">
        <v>6</v>
      </c>
    </row>
    <row r="6" spans="1:78" s="21" customFormat="1" ht="15" customHeight="1">
      <c r="A6" s="23">
        <v>1</v>
      </c>
      <c r="B6" s="24" t="s">
        <v>7</v>
      </c>
      <c r="C6" s="515">
        <f>'1.1 Posting'!C10</f>
        <v>600000</v>
      </c>
      <c r="D6" s="515">
        <f>'1.1 Posting'!D10</f>
        <v>692120</v>
      </c>
      <c r="E6" s="515">
        <f>'1.1 Posting'!E10</f>
        <v>606121</v>
      </c>
      <c r="F6" s="515">
        <f>'1.1 Posting'!F10</f>
        <v>834070.7</v>
      </c>
      <c r="G6" s="515">
        <f>'1.1 Posting'!G10</f>
        <v>418963</v>
      </c>
      <c r="H6" s="515">
        <f>'1.1 Posting'!H10</f>
        <v>503062.35</v>
      </c>
      <c r="I6" s="515">
        <f>'1.1 Posting'!I10</f>
        <v>306000</v>
      </c>
      <c r="J6" s="515">
        <f>'1.1 Posting'!J10</f>
        <v>20000</v>
      </c>
      <c r="K6" s="515">
        <f>'1.1 Posting'!K10</f>
        <v>57372.12</v>
      </c>
      <c r="L6" s="515">
        <f>'1.1 Posting'!L10</f>
        <v>72500</v>
      </c>
      <c r="M6" s="515">
        <f>'1.1 Posting'!M10</f>
        <v>69998.720000000001</v>
      </c>
      <c r="N6" s="515">
        <f>'1.1 Posting'!N10</f>
        <v>395587.4</v>
      </c>
      <c r="O6" s="515">
        <f>'1.1 Posting'!O10</f>
        <v>52641.7</v>
      </c>
      <c r="P6" s="515">
        <f>'1.1 Posting'!P10</f>
        <v>82500</v>
      </c>
      <c r="Q6" s="515">
        <f>'1.1 Posting'!Q10</f>
        <v>30000</v>
      </c>
      <c r="R6" s="515">
        <f>'1.1 Posting'!R10</f>
        <v>24000</v>
      </c>
      <c r="S6" s="515">
        <f>'1.1 Posting'!S10</f>
        <v>64800</v>
      </c>
      <c r="T6" s="515">
        <f>'1.1 Posting'!T10</f>
        <v>220000</v>
      </c>
      <c r="U6" s="515">
        <f>'1.1 Posting'!U10</f>
        <v>105000</v>
      </c>
      <c r="V6" s="515">
        <f>'1.1 Posting'!V10</f>
        <v>121000</v>
      </c>
      <c r="W6" s="515">
        <f>'1.1 Posting'!W10</f>
        <v>32200</v>
      </c>
      <c r="X6" s="515">
        <f>'1.1 Posting'!X10</f>
        <v>161000</v>
      </c>
      <c r="Y6" s="515">
        <f>'1.1 Posting'!Y10</f>
        <v>112700</v>
      </c>
      <c r="Z6" s="515">
        <f>'1.1 Posting'!Z10</f>
        <v>200000</v>
      </c>
      <c r="AA6" s="515">
        <f>'1.1 Posting'!AA10</f>
        <v>56500</v>
      </c>
      <c r="AB6" s="515">
        <f>'1.1 Posting'!AB10</f>
        <v>40000</v>
      </c>
      <c r="AC6" s="515">
        <f>'1.1 Posting'!AC10</f>
        <v>40000</v>
      </c>
      <c r="AD6" s="515">
        <f>'1.1 Posting'!AD10</f>
        <v>220000</v>
      </c>
      <c r="AE6" s="515">
        <f>'1.1 Posting'!AE10</f>
        <v>31600</v>
      </c>
      <c r="AF6" s="515">
        <f>'1.1 Posting'!AF10</f>
        <v>115000</v>
      </c>
      <c r="AG6" s="515">
        <f>'1.1 Posting'!AG10</f>
        <v>70000</v>
      </c>
      <c r="AH6" s="515">
        <f>'1.1 Posting'!AH10</f>
        <v>100000</v>
      </c>
      <c r="AI6" s="515">
        <f>'1.1 Posting'!AI10</f>
        <v>557500</v>
      </c>
      <c r="AJ6" s="515">
        <f>'1.1 Posting'!AJ10</f>
        <v>21000</v>
      </c>
      <c r="AK6" s="515">
        <f>'1.1 Posting'!AK10</f>
        <v>38500</v>
      </c>
      <c r="AL6" s="515">
        <f>'1.1 Posting'!AL10</f>
        <v>100000</v>
      </c>
      <c r="AM6" s="515">
        <f>'1.1 Posting'!AM10</f>
        <v>112000</v>
      </c>
      <c r="AN6" s="515">
        <f>'1.1 Posting'!AN10</f>
        <v>42000</v>
      </c>
      <c r="AO6" s="515">
        <f>'1.1 Posting'!AO10</f>
        <v>20400</v>
      </c>
      <c r="AP6" s="515">
        <f>'1.1 Posting'!AP10</f>
        <v>49000</v>
      </c>
      <c r="AQ6" s="515">
        <f>'1.1 Posting'!AQ10</f>
        <v>21000</v>
      </c>
      <c r="AR6" s="515">
        <f>'1.1 Posting'!AR10</f>
        <v>11050</v>
      </c>
      <c r="AS6" s="515">
        <f>'1.1 Posting'!AS10</f>
        <v>70000</v>
      </c>
      <c r="AT6" s="515">
        <f>'1.1 Posting'!AT10</f>
        <v>28000</v>
      </c>
      <c r="AU6" s="515">
        <f>'1.1 Posting'!AU10</f>
        <v>13400</v>
      </c>
      <c r="AV6" s="515">
        <f>'1.1 Posting'!AV10</f>
        <v>14000</v>
      </c>
      <c r="AW6" s="515">
        <f>'1.1 Posting'!AW10</f>
        <v>28000</v>
      </c>
      <c r="AX6" s="515">
        <f>'1.1 Posting'!AX10</f>
        <v>70000</v>
      </c>
      <c r="AY6" s="515">
        <f>'1.1 Posting'!AY10</f>
        <v>70000</v>
      </c>
      <c r="AZ6" s="515">
        <f>'1.1 Posting'!AZ10</f>
        <v>19200</v>
      </c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356">
        <f>SUM(C6:AZ6)</f>
        <v>7739786.9900000012</v>
      </c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</row>
    <row r="7" spans="1:78" ht="15" customHeight="1">
      <c r="A7" s="3">
        <v>2</v>
      </c>
      <c r="B7" s="4" t="s">
        <v>8</v>
      </c>
      <c r="C7" s="516">
        <f>'1.1 Posting'!C30</f>
        <v>1634480.08338</v>
      </c>
      <c r="D7" s="516">
        <f>'1.1 Posting'!D30</f>
        <v>1542773.34</v>
      </c>
      <c r="E7" s="516">
        <f>'1.1 Posting'!E30</f>
        <v>1057686</v>
      </c>
      <c r="F7" s="516">
        <f>'1.1 Posting'!F30</f>
        <v>1773976.1154799997</v>
      </c>
      <c r="G7" s="516">
        <f>'1.1 Posting'!G30</f>
        <v>963276.29854272737</v>
      </c>
      <c r="H7" s="516">
        <f>'1.1 Posting'!H30</f>
        <v>1306348.79</v>
      </c>
      <c r="I7" s="516">
        <f>'1.1 Posting'!I30</f>
        <v>588230.07679999992</v>
      </c>
      <c r="J7" s="516">
        <f>'1.1 Posting'!J30</f>
        <v>38634</v>
      </c>
      <c r="K7" s="516">
        <f>'1.1 Posting'!K30</f>
        <v>87572.57540999999</v>
      </c>
      <c r="L7" s="516">
        <f>'1.1 Posting'!L30</f>
        <v>153982.66196</v>
      </c>
      <c r="M7" s="516">
        <f>'1.1 Posting'!M30</f>
        <v>115092.49136090909</v>
      </c>
      <c r="N7" s="516">
        <f>'1.1 Posting'!N30</f>
        <v>516576.44584156427</v>
      </c>
      <c r="O7" s="516">
        <f>'1.1 Posting'!O30</f>
        <v>110126.53424363636</v>
      </c>
      <c r="P7" s="516">
        <f>'1.1 Posting'!P30</f>
        <v>135238.10999999999</v>
      </c>
      <c r="Q7" s="516">
        <f>'1.1 Posting'!Q30</f>
        <v>69204.136989999999</v>
      </c>
      <c r="R7" s="516">
        <f>'1.1 Posting'!R30</f>
        <v>59225.87</v>
      </c>
      <c r="S7" s="516">
        <f>'1.1 Posting'!S30</f>
        <v>104272.36493909091</v>
      </c>
      <c r="T7" s="516">
        <f>'1.1 Posting'!T30</f>
        <v>388367.94744545454</v>
      </c>
      <c r="U7" s="516">
        <f>'1.1 Posting'!U30</f>
        <v>113076.49457000001</v>
      </c>
      <c r="V7" s="516">
        <f>'1.1 Posting'!V30</f>
        <v>132356.33003272727</v>
      </c>
      <c r="W7" s="516">
        <f>'1.1 Posting'!W30</f>
        <v>51633.279999999999</v>
      </c>
      <c r="X7" s="516">
        <f>'1.1 Posting'!X30</f>
        <v>202267.22080000001</v>
      </c>
      <c r="Y7" s="516">
        <f>'1.1 Posting'!Y30</f>
        <v>216268.67687548761</v>
      </c>
      <c r="Z7" s="516">
        <f>'1.1 Posting'!Z30</f>
        <v>799783.16134547582</v>
      </c>
      <c r="AA7" s="516">
        <f>'1.1 Posting'!AA30</f>
        <v>97845.223815454534</v>
      </c>
      <c r="AB7" s="516">
        <f>'1.1 Posting'!AB30</f>
        <v>178458.11120999997</v>
      </c>
      <c r="AC7" s="516">
        <f>'1.1 Posting'!AC30</f>
        <v>81093.029676363643</v>
      </c>
      <c r="AD7" s="516">
        <f>'1.1 Posting'!AD30</f>
        <v>389712.03436999995</v>
      </c>
      <c r="AE7" s="516">
        <f>'1.1 Posting'!AE30</f>
        <v>61169.288769999999</v>
      </c>
      <c r="AF7" s="516">
        <f>'1.1 Posting'!AF30</f>
        <v>142209</v>
      </c>
      <c r="AG7" s="516">
        <f>'1.1 Posting'!AG30</f>
        <v>48348.68</v>
      </c>
      <c r="AH7" s="516">
        <f>'1.1 Posting'!AH30</f>
        <v>220079.52</v>
      </c>
      <c r="AI7" s="516">
        <f>'1.1 Posting'!AI30</f>
        <v>501382.11612181831</v>
      </c>
      <c r="AJ7" s="516">
        <f>'1.1 Posting'!AJ30</f>
        <v>22488.073</v>
      </c>
      <c r="AK7" s="516">
        <f>'1.1 Posting'!AK30</f>
        <v>55891.01</v>
      </c>
      <c r="AL7" s="516">
        <f>'1.1 Posting'!AL30</f>
        <v>128520.45392433608</v>
      </c>
      <c r="AM7" s="516">
        <f>'1.1 Posting'!AM30</f>
        <v>232024.92519675969</v>
      </c>
      <c r="AN7" s="516">
        <f>'1.1 Posting'!AN30</f>
        <v>45119.293989999998</v>
      </c>
      <c r="AO7" s="516">
        <f>'1.1 Posting'!AO30</f>
        <v>24042.772400000002</v>
      </c>
      <c r="AP7" s="516">
        <f>'1.1 Posting'!AP30</f>
        <v>49774.111000000004</v>
      </c>
      <c r="AQ7" s="516">
        <f>'1.1 Posting'!AQ30</f>
        <v>123360.33889</v>
      </c>
      <c r="AR7" s="516">
        <f>'1.1 Posting'!AR30</f>
        <v>8455</v>
      </c>
      <c r="AS7" s="516">
        <f>'1.1 Posting'!AS30</f>
        <v>56640.589240000001</v>
      </c>
      <c r="AT7" s="516">
        <f>'1.1 Posting'!AT30</f>
        <v>23656.69</v>
      </c>
      <c r="AU7" s="516">
        <f>'1.1 Posting'!AU30</f>
        <v>10438.408589999992</v>
      </c>
      <c r="AV7" s="516">
        <f>'1.1 Posting'!AV30</f>
        <v>10979.68</v>
      </c>
      <c r="AW7" s="516">
        <f>'1.1 Posting'!AW30</f>
        <v>20785.374</v>
      </c>
      <c r="AX7" s="516">
        <f>'1.1 Posting'!AX30</f>
        <v>81840.714319999999</v>
      </c>
      <c r="AY7" s="516">
        <f>'1.1 Posting'!AY30</f>
        <v>64188.275000000001</v>
      </c>
      <c r="AZ7" s="516">
        <f>'1.1 Posting'!AZ30</f>
        <v>13539.42</v>
      </c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56">
        <f t="shared" ref="BK7:BK70" si="0">SUM(C7:AZ7)</f>
        <v>14852491.139531793</v>
      </c>
    </row>
    <row r="8" spans="1:78" ht="15" customHeight="1">
      <c r="A8" s="3">
        <v>3</v>
      </c>
      <c r="B8" s="4" t="s">
        <v>9</v>
      </c>
      <c r="C8" s="515">
        <f>'1.1 Posting'!C44</f>
        <v>1758767.36919</v>
      </c>
      <c r="D8" s="515">
        <f>'1.1 Posting'!D44</f>
        <v>1647847.32</v>
      </c>
      <c r="E8" s="515">
        <f>'1.1 Posting'!E44</f>
        <v>1112625</v>
      </c>
      <c r="F8" s="515">
        <f>'1.1 Posting'!F44</f>
        <v>1905202.5573099996</v>
      </c>
      <c r="G8" s="515">
        <f>'1.1 Posting'!G44</f>
        <v>1042297.9438127273</v>
      </c>
      <c r="H8" s="515">
        <f>'1.1 Posting'!H44</f>
        <v>1484615.01</v>
      </c>
      <c r="I8" s="515">
        <f>'1.1 Posting'!I44</f>
        <v>602314.42265999992</v>
      </c>
      <c r="J8" s="515">
        <f>'1.1 Posting'!J44</f>
        <v>40448</v>
      </c>
      <c r="K8" s="515">
        <f>'1.1 Posting'!K44</f>
        <v>91876.399779999992</v>
      </c>
      <c r="L8" s="515">
        <f>'1.1 Posting'!L44</f>
        <v>157640.77896</v>
      </c>
      <c r="M8" s="515">
        <f>'1.1 Posting'!M44</f>
        <v>129774.38899090909</v>
      </c>
      <c r="N8" s="515">
        <f>'1.1 Posting'!N44</f>
        <v>551514.79384156433</v>
      </c>
      <c r="O8" s="515">
        <f>'1.1 Posting'!O44</f>
        <v>118579.98569188637</v>
      </c>
      <c r="P8" s="515">
        <f>'1.1 Posting'!P44</f>
        <v>142806.31</v>
      </c>
      <c r="Q8" s="515">
        <f>'1.1 Posting'!Q44</f>
        <v>77378.584919999994</v>
      </c>
      <c r="R8" s="515">
        <f>'1.1 Posting'!R44</f>
        <v>64983.59</v>
      </c>
      <c r="S8" s="515">
        <f>'1.1 Posting'!S44</f>
        <v>112791.98872476592</v>
      </c>
      <c r="T8" s="515">
        <f>'1.1 Posting'!T44</f>
        <v>410421.27719545452</v>
      </c>
      <c r="U8" s="515">
        <f>'1.1 Posting'!U44</f>
        <v>116412.46017120001</v>
      </c>
      <c r="V8" s="515">
        <f>'1.1 Posting'!V44</f>
        <v>136947.99643272726</v>
      </c>
      <c r="W8" s="515">
        <f>'1.1 Posting'!W44</f>
        <v>55763.34</v>
      </c>
      <c r="X8" s="515">
        <f>'1.1 Posting'!X44</f>
        <v>211091.96687</v>
      </c>
      <c r="Y8" s="515">
        <f>'1.1 Posting'!Y44</f>
        <v>234357.74723548762</v>
      </c>
      <c r="Z8" s="515">
        <f>'1.1 Posting'!Z44</f>
        <v>861900.56916547578</v>
      </c>
      <c r="AA8" s="515">
        <f>'1.1 Posting'!AA44</f>
        <v>102305.48240545453</v>
      </c>
      <c r="AB8" s="515">
        <f>'1.1 Posting'!AB44</f>
        <v>190665.06220999997</v>
      </c>
      <c r="AC8" s="515">
        <f>'1.1 Posting'!AC44</f>
        <v>87459.455696363642</v>
      </c>
      <c r="AD8" s="515">
        <f>'1.1 Posting'!AD44</f>
        <v>414018.24743999995</v>
      </c>
      <c r="AE8" s="515">
        <f>'1.1 Posting'!AE44</f>
        <v>64915.39256</v>
      </c>
      <c r="AF8" s="515">
        <f>'1.1 Posting'!AF44</f>
        <v>151871</v>
      </c>
      <c r="AG8" s="515">
        <f>'1.1 Posting'!AG44</f>
        <v>55918.68</v>
      </c>
      <c r="AH8" s="515">
        <f>'1.1 Posting'!AH44</f>
        <v>236465.51</v>
      </c>
      <c r="AI8" s="515">
        <f>'1.1 Posting'!AI44</f>
        <v>578155.25751181832</v>
      </c>
      <c r="AJ8" s="515">
        <f>'1.1 Posting'!AJ44</f>
        <v>24273.891</v>
      </c>
      <c r="AK8" s="515">
        <f>'1.1 Posting'!AK44</f>
        <v>61727.97</v>
      </c>
      <c r="AL8" s="515">
        <f>'1.1 Posting'!AL44</f>
        <v>142281.38338433608</v>
      </c>
      <c r="AM8" s="515">
        <f>'1.1 Posting'!AM44</f>
        <v>259196.1772932712</v>
      </c>
      <c r="AN8" s="515">
        <f>'1.1 Posting'!AN44</f>
        <v>47765.025029999997</v>
      </c>
      <c r="AO8" s="515">
        <f>'1.1 Posting'!AO44</f>
        <v>26945.920100000003</v>
      </c>
      <c r="AP8" s="515">
        <f>'1.1 Posting'!AP44</f>
        <v>52197.265500000001</v>
      </c>
      <c r="AQ8" s="515">
        <f>'1.1 Posting'!AQ44</f>
        <v>127212.02652</v>
      </c>
      <c r="AR8" s="515">
        <f>'1.1 Posting'!AR44</f>
        <v>8720</v>
      </c>
      <c r="AS8" s="515">
        <f>'1.1 Posting'!AS44</f>
        <v>60554.335930000001</v>
      </c>
      <c r="AT8" s="515">
        <f>'1.1 Posting'!AT44</f>
        <v>25722.364819999999</v>
      </c>
      <c r="AU8" s="515">
        <f>'1.1 Posting'!AU44</f>
        <v>10860.269049999992</v>
      </c>
      <c r="AV8" s="515">
        <f>'1.1 Posting'!AV44</f>
        <v>11093.82</v>
      </c>
      <c r="AW8" s="515">
        <f>'1.1 Posting'!AW44</f>
        <v>22252.903719999998</v>
      </c>
      <c r="AX8" s="515">
        <f>'1.1 Posting'!AX44</f>
        <v>83407.129579999993</v>
      </c>
      <c r="AY8" s="515">
        <f>'1.1 Posting'!AY44</f>
        <v>65711.430070000002</v>
      </c>
      <c r="AZ8" s="515">
        <f>'1.1 Posting'!AZ44</f>
        <v>13935.62</v>
      </c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356">
        <f t="shared" si="0"/>
        <v>15993991.420773443</v>
      </c>
    </row>
    <row r="9" spans="1:78" ht="15" customHeight="1">
      <c r="A9" s="3">
        <v>4</v>
      </c>
      <c r="B9" s="4" t="s">
        <v>10</v>
      </c>
      <c r="C9" s="515">
        <f>'1.2 Posting'!B15</f>
        <v>14052405.272116002</v>
      </c>
      <c r="D9" s="515">
        <f>'1.2 Posting'!C15</f>
        <v>6127101.2619999992</v>
      </c>
      <c r="E9" s="515">
        <f>'1.2 Posting'!D15</f>
        <v>5876677.7999999998</v>
      </c>
      <c r="F9" s="515">
        <f>'1.2 Posting'!E15</f>
        <v>13344026.101522001</v>
      </c>
      <c r="G9" s="515">
        <f>'1.2 Posting'!F15</f>
        <v>8963444.8240799997</v>
      </c>
      <c r="H9" s="515">
        <f>'1.2 Posting'!G15</f>
        <v>14260497.651999999</v>
      </c>
      <c r="I9" s="515">
        <f>'1.2 Posting'!H15</f>
        <v>3310358.2764000003</v>
      </c>
      <c r="J9" s="515">
        <f>'1.2 Posting'!I15</f>
        <v>209859.6</v>
      </c>
      <c r="K9" s="515">
        <f>'1.2 Posting'!J15</f>
        <v>459364.70009600004</v>
      </c>
      <c r="L9" s="515">
        <f>'1.2 Posting'!K15</f>
        <v>1142457.676336</v>
      </c>
      <c r="M9" s="515">
        <f>'1.2 Posting'!L15</f>
        <v>1339838.2120360001</v>
      </c>
      <c r="N9" s="515">
        <f>'1.2 Posting'!M15</f>
        <v>3541516.5327500002</v>
      </c>
      <c r="O9" s="515">
        <f>'1.2 Posting'!N15</f>
        <v>676276.11586000002</v>
      </c>
      <c r="P9" s="515">
        <f>'1.2 Posting'!O15</f>
        <v>824620.21199999994</v>
      </c>
      <c r="Q9" s="515">
        <f>'1.2 Posting'!P15</f>
        <v>893437.1102359998</v>
      </c>
      <c r="R9" s="515">
        <f>'1.2 Posting'!Q15</f>
        <v>615556.37600000005</v>
      </c>
      <c r="S9" s="515">
        <f>'1.2 Posting'!R15</f>
        <v>681569.9028540001</v>
      </c>
      <c r="T9" s="515">
        <f>'1.2 Posting'!S15</f>
        <v>2411293.0355120003</v>
      </c>
      <c r="U9" s="515">
        <f>'1.2 Posting'!T15</f>
        <v>365720.47236199997</v>
      </c>
      <c r="V9" s="515">
        <f>'1.2 Posting'!U15</f>
        <v>526984.45754600002</v>
      </c>
      <c r="W9" s="515">
        <f>'1.2 Posting'!V15</f>
        <v>681902.9219999999</v>
      </c>
      <c r="X9" s="515">
        <f>'1.2 Posting'!W15</f>
        <v>972100.29650399997</v>
      </c>
      <c r="Y9" s="515">
        <f>'1.2 Posting'!X15</f>
        <v>1910258.6833959999</v>
      </c>
      <c r="Z9" s="515">
        <f>'1.2 Posting'!Y15</f>
        <v>6498658.1393870013</v>
      </c>
      <c r="AA9" s="515">
        <f>'1.2 Posting'!Z15</f>
        <v>639550.36831200006</v>
      </c>
      <c r="AB9" s="515">
        <f>'1.2 Posting'!AA15</f>
        <v>1287518.49759</v>
      </c>
      <c r="AC9" s="515">
        <f>'1.2 Posting'!AB15</f>
        <v>732624.98740400001</v>
      </c>
      <c r="AD9" s="515">
        <f>'1.2 Posting'!AC15</f>
        <v>2540200.3810080001</v>
      </c>
      <c r="AE9" s="515">
        <f>'1.2 Posting'!AD15</f>
        <v>406237.45576302055</v>
      </c>
      <c r="AF9" s="515">
        <f>'1.2 Posting'!AE15</f>
        <v>911687</v>
      </c>
      <c r="AG9" s="515">
        <f>'1.2 Posting'!AF15</f>
        <v>605775.90457400004</v>
      </c>
      <c r="AH9" s="515">
        <f>'1.2 Posting'!AG15</f>
        <v>1727971.8320000002</v>
      </c>
      <c r="AI9" s="515">
        <f>'1.2 Posting'!AH15</f>
        <v>8731942.7573779989</v>
      </c>
      <c r="AJ9" s="515">
        <f>'1.2 Posting'!AI15</f>
        <v>193544.27261599997</v>
      </c>
      <c r="AK9" s="515">
        <f>'1.2 Posting'!AJ15</f>
        <v>608032.93999999994</v>
      </c>
      <c r="AL9" s="515">
        <f>'1.2 Posting'!AK15</f>
        <v>1447246.8154919499</v>
      </c>
      <c r="AM9" s="515">
        <f>'1.2 Posting'!AL15</f>
        <v>2173700.1677209218</v>
      </c>
      <c r="AN9" s="515">
        <f>'1.2 Posting'!AM15</f>
        <v>281247.89699400001</v>
      </c>
      <c r="AO9" s="515">
        <f>'1.2 Posting'!AN15</f>
        <v>312696.61958400003</v>
      </c>
      <c r="AP9" s="515">
        <f>'1.2 Posting'!AO15</f>
        <v>227587.81558999998</v>
      </c>
      <c r="AQ9" s="515">
        <f>'1.2 Posting'!AP15</f>
        <v>405342.04651200003</v>
      </c>
      <c r="AR9" s="515">
        <f>'1.2 Posting'!AQ15</f>
        <v>27843</v>
      </c>
      <c r="AS9" s="515">
        <f>'1.2 Posting'!AR15</f>
        <v>444637.61875000002</v>
      </c>
      <c r="AT9" s="515">
        <f>'1.2 Posting'!AS15</f>
        <v>217755.71600000001</v>
      </c>
      <c r="AU9" s="515">
        <f>'1.2 Posting'!AT15</f>
        <v>45023.889727999995</v>
      </c>
      <c r="AV9" s="515">
        <f>'1.2 Posting'!AU15</f>
        <v>44012.63</v>
      </c>
      <c r="AW9" s="515">
        <f>'1.2 Posting'!AV15</f>
        <v>160083.17901600001</v>
      </c>
      <c r="AX9" s="515">
        <f>'1.2 Posting'!AW15</f>
        <v>182713.07434200001</v>
      </c>
      <c r="AY9" s="515">
        <f>'1.2 Posting'!AX15</f>
        <v>166939.65180000002</v>
      </c>
      <c r="AZ9" s="515">
        <f>'1.2 Posting'!AY15</f>
        <v>81613.048999999985</v>
      </c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356">
        <f t="shared" si="0"/>
        <v>114289455.20016688</v>
      </c>
    </row>
    <row r="10" spans="1:78" s="21" customFormat="1" ht="15" customHeight="1">
      <c r="A10" s="23">
        <v>5</v>
      </c>
      <c r="B10" s="24" t="s">
        <v>11</v>
      </c>
      <c r="C10" s="515">
        <f>'9.5 Posting'!C20</f>
        <v>15734283.049203999</v>
      </c>
      <c r="D10" s="515">
        <f>'9.5 Posting'!D20</f>
        <v>7241266.879999999</v>
      </c>
      <c r="E10" s="515">
        <f>'9.5 Posting'!E20</f>
        <v>6094620</v>
      </c>
      <c r="F10" s="515">
        <f>'9.5 Posting'!F20</f>
        <v>15642552.45479</v>
      </c>
      <c r="G10" s="515">
        <f>'9.5 Posting'!G20</f>
        <v>10124865.156580001</v>
      </c>
      <c r="H10" s="515">
        <f>'9.5 Posting'!H20</f>
        <v>14941844.590000002</v>
      </c>
      <c r="I10" s="515">
        <f>'9.5 Posting'!I20</f>
        <v>3942402.4210100002</v>
      </c>
      <c r="J10" s="515">
        <f>'9.5 Posting'!J20</f>
        <v>249496</v>
      </c>
      <c r="K10" s="515">
        <f>'9.5 Posting'!K20</f>
        <v>493352.98659000004</v>
      </c>
      <c r="L10" s="515">
        <f>'9.5 Posting'!L20</f>
        <v>1259983.2135900001</v>
      </c>
      <c r="M10" s="515">
        <f>'9.5 Posting'!M20</f>
        <v>1432596.06125</v>
      </c>
      <c r="N10" s="515">
        <f>'9.5 Posting'!N20</f>
        <v>3784553.8221900002</v>
      </c>
      <c r="O10" s="515">
        <f>'9.5 Posting'!O20</f>
        <v>775495.94</v>
      </c>
      <c r="P10" s="515">
        <f>'9.5 Posting'!P20</f>
        <v>922314</v>
      </c>
      <c r="Q10" s="515">
        <f>'9.5 Posting'!Q20</f>
        <v>1081405.2673999998</v>
      </c>
      <c r="R10" s="515">
        <f>'9.5 Posting'!R20</f>
        <v>661546.85383276618</v>
      </c>
      <c r="S10" s="515">
        <f>'9.5 Posting'!S20</f>
        <v>742361.31719000009</v>
      </c>
      <c r="T10" s="515">
        <f>'9.5 Posting'!T20</f>
        <v>2440579.5377600002</v>
      </c>
      <c r="U10" s="515">
        <f>'9.5 Posting'!U20</f>
        <v>433446.87972999999</v>
      </c>
      <c r="V10" s="515">
        <f>'9.5 Posting'!V20</f>
        <v>666195.0660600001</v>
      </c>
      <c r="W10" s="515">
        <f>'9.5 Posting'!W20</f>
        <v>821322.45</v>
      </c>
      <c r="X10" s="515">
        <f>'9.5 Posting'!X20</f>
        <v>1043910.0765</v>
      </c>
      <c r="Y10" s="515">
        <f>'9.5 Posting'!Y20</f>
        <v>2215641.3988200002</v>
      </c>
      <c r="Z10" s="515">
        <f>'9.5 Posting'!Z20</f>
        <v>6970331.9073843705</v>
      </c>
      <c r="AA10" s="515">
        <f>'9.5 Posting'!AA20</f>
        <v>731387.57944</v>
      </c>
      <c r="AB10" s="515">
        <f>'9.5 Posting'!AB20</f>
        <v>1384124.31693</v>
      </c>
      <c r="AC10" s="515">
        <f>'9.5 Posting'!AC20</f>
        <v>772943.32650999981</v>
      </c>
      <c r="AD10" s="515">
        <f>'9.5 Posting'!AD20</f>
        <v>2789320.26082</v>
      </c>
      <c r="AE10" s="515">
        <f>'9.5 Posting'!AE20</f>
        <v>436605.52794102055</v>
      </c>
      <c r="AF10" s="515">
        <f>'9.5 Posting'!AF20</f>
        <v>935616</v>
      </c>
      <c r="AG10" s="515">
        <f>'9.5 Posting'!AG20</f>
        <v>662574.54587999999</v>
      </c>
      <c r="AH10" s="515">
        <f>'9.5 Posting'!AH20</f>
        <v>1982538.3</v>
      </c>
      <c r="AI10" s="515">
        <f>'9.5 Posting'!AI20</f>
        <v>9729506.1641499996</v>
      </c>
      <c r="AJ10" s="515">
        <f>'9.5 Posting'!AJ20</f>
        <v>222601.38099999999</v>
      </c>
      <c r="AK10" s="515">
        <f>'9.5 Posting'!AK20</f>
        <v>690068.52</v>
      </c>
      <c r="AL10" s="515">
        <f>'9.5 Posting'!AL20</f>
        <v>1580449.6524519501</v>
      </c>
      <c r="AM10" s="515">
        <f>'9.5 Posting'!AM20</f>
        <v>2212760.1235749219</v>
      </c>
      <c r="AN10" s="515">
        <f>'9.5 Posting'!AN20</f>
        <v>320701.11900000001</v>
      </c>
      <c r="AO10" s="515">
        <f>'9.5 Posting'!AO20</f>
        <v>358267.65244999999</v>
      </c>
      <c r="AP10" s="515">
        <f>'9.5 Posting'!AP20</f>
        <v>253724.16678999999</v>
      </c>
      <c r="AQ10" s="515">
        <f>'9.5 Posting'!AQ20</f>
        <v>438556.74021000002</v>
      </c>
      <c r="AR10" s="515">
        <f>'9.5 Posting'!AR20</f>
        <v>28716</v>
      </c>
      <c r="AS10" s="515">
        <f>'9.5 Posting'!AS20</f>
        <v>474205.58993000002</v>
      </c>
      <c r="AT10" s="515">
        <f>'9.5 Posting'!AT20</f>
        <v>233587.64</v>
      </c>
      <c r="AU10" s="515">
        <f>'9.5 Posting'!AU20</f>
        <v>45487.497559999996</v>
      </c>
      <c r="AV10" s="515">
        <f>'9.5 Posting'!AV20</f>
        <v>53463.1</v>
      </c>
      <c r="AW10" s="515">
        <f>'9.5 Posting'!AW20</f>
        <v>187294.02144000001</v>
      </c>
      <c r="AX10" s="515">
        <f>'9.5 Posting'!AX20</f>
        <v>235966.9</v>
      </c>
      <c r="AY10" s="515">
        <f>'9.5 Posting'!AY20</f>
        <v>201418.27111</v>
      </c>
      <c r="AZ10" s="515">
        <f>'9.5 Posting'!AZ20</f>
        <v>108858.94</v>
      </c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356">
        <f t="shared" si="0"/>
        <v>126787110.667069</v>
      </c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</row>
    <row r="11" spans="1:78" ht="15" customHeight="1">
      <c r="A11" s="6"/>
      <c r="B11" s="7" t="s">
        <v>12</v>
      </c>
      <c r="C11" s="517">
        <f t="shared" ref="C11:BK11" si="1">C7/C9*100</f>
        <v>11.631318992936226</v>
      </c>
      <c r="D11" s="517">
        <f t="shared" si="1"/>
        <v>25.179498004516581</v>
      </c>
      <c r="E11" s="517">
        <f t="shared" si="1"/>
        <v>17.998026027562716</v>
      </c>
      <c r="F11" s="517">
        <f t="shared" si="1"/>
        <v>13.294159513654296</v>
      </c>
      <c r="G11" s="517">
        <f t="shared" si="1"/>
        <v>10.746719787407152</v>
      </c>
      <c r="H11" s="517">
        <f t="shared" si="1"/>
        <v>9.1606115149620173</v>
      </c>
      <c r="I11" s="517">
        <f t="shared" si="1"/>
        <v>17.769378045680828</v>
      </c>
      <c r="J11" s="517">
        <f t="shared" si="1"/>
        <v>18.409450890023614</v>
      </c>
      <c r="K11" s="517">
        <f t="shared" si="1"/>
        <v>19.063845217470714</v>
      </c>
      <c r="L11" s="517">
        <f t="shared" si="1"/>
        <v>13.478193997859162</v>
      </c>
      <c r="M11" s="517">
        <f t="shared" si="1"/>
        <v>8.5900290294016983</v>
      </c>
      <c r="N11" s="517">
        <f t="shared" si="1"/>
        <v>14.586306207088093</v>
      </c>
      <c r="O11" s="517">
        <f t="shared" si="1"/>
        <v>16.284256039944829</v>
      </c>
      <c r="P11" s="517">
        <f t="shared" si="1"/>
        <v>16.400047928973148</v>
      </c>
      <c r="Q11" s="517">
        <f t="shared" si="1"/>
        <v>7.7458319334552659</v>
      </c>
      <c r="R11" s="517">
        <f t="shared" si="1"/>
        <v>9.6215184033769141</v>
      </c>
      <c r="S11" s="517">
        <f t="shared" si="1"/>
        <v>15.298851152678791</v>
      </c>
      <c r="T11" s="517">
        <f t="shared" si="1"/>
        <v>16.106211137585387</v>
      </c>
      <c r="U11" s="517">
        <f t="shared" si="1"/>
        <v>30.918830942029913</v>
      </c>
      <c r="V11" s="517">
        <f t="shared" si="1"/>
        <v>25.115793860234291</v>
      </c>
      <c r="W11" s="517">
        <f t="shared" si="1"/>
        <v>7.571939983562646</v>
      </c>
      <c r="X11" s="517">
        <f t="shared" si="1"/>
        <v>20.807237846487762</v>
      </c>
      <c r="Y11" s="517">
        <f t="shared" si="1"/>
        <v>11.321434042169184</v>
      </c>
      <c r="Z11" s="517">
        <f t="shared" si="1"/>
        <v>12.306896965362098</v>
      </c>
      <c r="AA11" s="517">
        <f t="shared" si="1"/>
        <v>15.299064571521198</v>
      </c>
      <c r="AB11" s="517">
        <f t="shared" si="1"/>
        <v>13.860625035216273</v>
      </c>
      <c r="AC11" s="517">
        <f t="shared" si="1"/>
        <v>11.068832086073193</v>
      </c>
      <c r="AD11" s="517">
        <f t="shared" si="1"/>
        <v>15.341783163395744</v>
      </c>
      <c r="AE11" s="517">
        <f t="shared" si="1"/>
        <v>15.057520645187189</v>
      </c>
      <c r="AF11" s="517">
        <f t="shared" si="1"/>
        <v>15.598445519131019</v>
      </c>
      <c r="AG11" s="517">
        <f t="shared" si="1"/>
        <v>7.9812814664525584</v>
      </c>
      <c r="AH11" s="517">
        <f t="shared" si="1"/>
        <v>12.736290946668625</v>
      </c>
      <c r="AI11" s="517">
        <f t="shared" si="1"/>
        <v>5.7419308629592045</v>
      </c>
      <c r="AJ11" s="517">
        <f t="shared" si="1"/>
        <v>11.619084716920188</v>
      </c>
      <c r="AK11" s="517">
        <f t="shared" si="1"/>
        <v>9.1921023226142982</v>
      </c>
      <c r="AL11" s="517">
        <f t="shared" si="1"/>
        <v>8.8803411103481515</v>
      </c>
      <c r="AM11" s="517">
        <f t="shared" si="1"/>
        <v>10.674191806316733</v>
      </c>
      <c r="AN11" s="517">
        <f t="shared" si="1"/>
        <v>16.042535596617295</v>
      </c>
      <c r="AO11" s="517">
        <f t="shared" si="1"/>
        <v>7.6888494771659559</v>
      </c>
      <c r="AP11" s="517">
        <f t="shared" si="1"/>
        <v>21.870288121956488</v>
      </c>
      <c r="AQ11" s="517">
        <f t="shared" si="1"/>
        <v>30.433639922511208</v>
      </c>
      <c r="AR11" s="517">
        <f t="shared" si="1"/>
        <v>30.366698990769674</v>
      </c>
      <c r="AS11" s="517">
        <f t="shared" si="1"/>
        <v>12.738595847835018</v>
      </c>
      <c r="AT11" s="517">
        <f t="shared" si="1"/>
        <v>10.863866370332156</v>
      </c>
      <c r="AU11" s="517">
        <f t="shared" si="1"/>
        <v>23.184155462935113</v>
      </c>
      <c r="AV11" s="517">
        <f t="shared" si="1"/>
        <v>24.946657357217692</v>
      </c>
      <c r="AW11" s="517">
        <f t="shared" si="1"/>
        <v>12.984108716333365</v>
      </c>
      <c r="AX11" s="517">
        <f t="shared" si="1"/>
        <v>44.791931072656347</v>
      </c>
      <c r="AY11" s="517">
        <f t="shared" si="1"/>
        <v>38.449987350458812</v>
      </c>
      <c r="AZ11" s="517">
        <f t="shared" si="1"/>
        <v>16.589773529965782</v>
      </c>
      <c r="BA11" s="517" t="e">
        <f t="shared" si="1"/>
        <v>#DIV/0!</v>
      </c>
      <c r="BB11" s="517" t="e">
        <f t="shared" si="1"/>
        <v>#DIV/0!</v>
      </c>
      <c r="BC11" s="517" t="e">
        <f t="shared" si="1"/>
        <v>#DIV/0!</v>
      </c>
      <c r="BD11" s="517" t="e">
        <f t="shared" si="1"/>
        <v>#DIV/0!</v>
      </c>
      <c r="BE11" s="517" t="e">
        <f t="shared" si="1"/>
        <v>#DIV/0!</v>
      </c>
      <c r="BF11" s="517" t="e">
        <f t="shared" si="1"/>
        <v>#DIV/0!</v>
      </c>
      <c r="BG11" s="517" t="e">
        <f t="shared" si="1"/>
        <v>#DIV/0!</v>
      </c>
      <c r="BH11" s="517" t="e">
        <f t="shared" si="1"/>
        <v>#DIV/0!</v>
      </c>
      <c r="BI11" s="517" t="e">
        <f t="shared" si="1"/>
        <v>#DIV/0!</v>
      </c>
      <c r="BJ11" s="517" t="e">
        <f t="shared" si="1"/>
        <v>#DIV/0!</v>
      </c>
      <c r="BK11" s="517">
        <f t="shared" si="1"/>
        <v>12.995504365226957</v>
      </c>
    </row>
    <row r="12" spans="1:78" ht="15" customHeight="1">
      <c r="A12" s="6"/>
      <c r="B12" s="7" t="s">
        <v>13</v>
      </c>
      <c r="C12" s="517">
        <f t="shared" ref="C12:AY13" si="2">C8/C9*100</f>
        <v>12.515774596110591</v>
      </c>
      <c r="D12" s="517">
        <f t="shared" si="2"/>
        <v>26.89440323468903</v>
      </c>
      <c r="E12" s="517">
        <f t="shared" si="2"/>
        <v>18.932890960943954</v>
      </c>
      <c r="F12" s="517">
        <f t="shared" si="2"/>
        <v>14.277569174513941</v>
      </c>
      <c r="G12" s="517">
        <f t="shared" si="2"/>
        <v>11.628318846930682</v>
      </c>
      <c r="H12" s="517">
        <f t="shared" si="2"/>
        <v>10.410681634183968</v>
      </c>
      <c r="I12" s="517">
        <f t="shared" si="2"/>
        <v>18.194840931689548</v>
      </c>
      <c r="J12" s="517">
        <f t="shared" si="2"/>
        <v>19.273838318571084</v>
      </c>
      <c r="K12" s="517">
        <f t="shared" si="2"/>
        <v>20.000753162095229</v>
      </c>
      <c r="L12" s="517">
        <f t="shared" si="2"/>
        <v>13.798391154898013</v>
      </c>
      <c r="M12" s="517">
        <f t="shared" si="2"/>
        <v>9.685825335113087</v>
      </c>
      <c r="N12" s="517">
        <f t="shared" si="2"/>
        <v>15.572842558871555</v>
      </c>
      <c r="O12" s="517">
        <f t="shared" si="2"/>
        <v>17.534256039944832</v>
      </c>
      <c r="P12" s="517">
        <f t="shared" si="2"/>
        <v>17.317828003953899</v>
      </c>
      <c r="Q12" s="517">
        <f t="shared" si="2"/>
        <v>8.6607757875157638</v>
      </c>
      <c r="R12" s="517">
        <f t="shared" si="2"/>
        <v>10.556886831759499</v>
      </c>
      <c r="S12" s="517">
        <f t="shared" si="2"/>
        <v>16.548851152678793</v>
      </c>
      <c r="T12" s="517">
        <f t="shared" si="2"/>
        <v>17.020796359091545</v>
      </c>
      <c r="U12" s="517">
        <f t="shared" si="2"/>
        <v>31.830993605403592</v>
      </c>
      <c r="V12" s="517">
        <f t="shared" si="2"/>
        <v>25.987103504048449</v>
      </c>
      <c r="W12" s="517">
        <f t="shared" si="2"/>
        <v>8.1776068412271758</v>
      </c>
      <c r="X12" s="517">
        <f t="shared" si="2"/>
        <v>21.71503986051211</v>
      </c>
      <c r="Y12" s="517">
        <f t="shared" si="2"/>
        <v>12.268377538211398</v>
      </c>
      <c r="Z12" s="517">
        <f t="shared" si="2"/>
        <v>13.262746719075396</v>
      </c>
      <c r="AA12" s="517">
        <f t="shared" si="2"/>
        <v>15.996469938008939</v>
      </c>
      <c r="AB12" s="517">
        <f t="shared" si="2"/>
        <v>14.808724112848882</v>
      </c>
      <c r="AC12" s="517">
        <f t="shared" si="2"/>
        <v>11.937820467504045</v>
      </c>
      <c r="AD12" s="517">
        <f t="shared" si="2"/>
        <v>16.298645198837015</v>
      </c>
      <c r="AE12" s="517">
        <f t="shared" si="2"/>
        <v>15.979666975333886</v>
      </c>
      <c r="AF12" s="517">
        <f t="shared" si="2"/>
        <v>16.658239066697234</v>
      </c>
      <c r="AG12" s="517">
        <f t="shared" si="2"/>
        <v>9.2309184927590859</v>
      </c>
      <c r="AH12" s="517">
        <f t="shared" si="2"/>
        <v>13.684569714675765</v>
      </c>
      <c r="AI12" s="517">
        <f t="shared" si="2"/>
        <v>6.6211526297891705</v>
      </c>
      <c r="AJ12" s="517">
        <f t="shared" si="2"/>
        <v>12.541776964984349</v>
      </c>
      <c r="AK12" s="517">
        <f t="shared" si="2"/>
        <v>10.152076629269462</v>
      </c>
      <c r="AL12" s="517">
        <f t="shared" si="2"/>
        <v>9.8311761242999598</v>
      </c>
      <c r="AM12" s="517">
        <f t="shared" si="2"/>
        <v>11.924191806316731</v>
      </c>
      <c r="AN12" s="517">
        <f t="shared" si="2"/>
        <v>16.983247000427877</v>
      </c>
      <c r="AO12" s="517">
        <f t="shared" si="2"/>
        <v>8.6172725934318883</v>
      </c>
      <c r="AP12" s="517">
        <f t="shared" si="2"/>
        <v>22.934999997554133</v>
      </c>
      <c r="AQ12" s="517">
        <f t="shared" si="2"/>
        <v>31.383871378424573</v>
      </c>
      <c r="AR12" s="517">
        <f t="shared" si="2"/>
        <v>31.318464245950505</v>
      </c>
      <c r="AS12" s="517">
        <f t="shared" si="2"/>
        <v>13.618806276498843</v>
      </c>
      <c r="AT12" s="517">
        <f t="shared" si="2"/>
        <v>11.812486621476333</v>
      </c>
      <c r="AU12" s="517">
        <f t="shared" si="2"/>
        <v>24.121125730383259</v>
      </c>
      <c r="AV12" s="517">
        <f t="shared" si="2"/>
        <v>25.20599200729427</v>
      </c>
      <c r="AW12" s="517">
        <f t="shared" si="2"/>
        <v>13.900838212224572</v>
      </c>
      <c r="AX12" s="517">
        <f t="shared" si="2"/>
        <v>45.649239869873561</v>
      </c>
      <c r="AY12" s="517">
        <f t="shared" si="2"/>
        <v>39.362385964914296</v>
      </c>
      <c r="AZ12" s="517">
        <f>AZ8/AZ9*100</f>
        <v>17.075235113443689</v>
      </c>
      <c r="BA12" s="517" t="e">
        <f t="shared" ref="BA12:BK13" si="3">BA8/BA9*100</f>
        <v>#DIV/0!</v>
      </c>
      <c r="BB12" s="517" t="e">
        <f t="shared" si="3"/>
        <v>#DIV/0!</v>
      </c>
      <c r="BC12" s="517" t="e">
        <f t="shared" si="3"/>
        <v>#DIV/0!</v>
      </c>
      <c r="BD12" s="517" t="e">
        <f t="shared" si="3"/>
        <v>#DIV/0!</v>
      </c>
      <c r="BE12" s="517" t="e">
        <f t="shared" si="3"/>
        <v>#DIV/0!</v>
      </c>
      <c r="BF12" s="517" t="e">
        <f t="shared" si="3"/>
        <v>#DIV/0!</v>
      </c>
      <c r="BG12" s="517" t="e">
        <f t="shared" si="3"/>
        <v>#DIV/0!</v>
      </c>
      <c r="BH12" s="517" t="e">
        <f t="shared" si="3"/>
        <v>#DIV/0!</v>
      </c>
      <c r="BI12" s="517" t="e">
        <f t="shared" si="3"/>
        <v>#DIV/0!</v>
      </c>
      <c r="BJ12" s="517" t="e">
        <f t="shared" si="3"/>
        <v>#DIV/0!</v>
      </c>
      <c r="BK12" s="517">
        <f t="shared" si="3"/>
        <v>13.994284418244465</v>
      </c>
    </row>
    <row r="13" spans="1:78" ht="15" customHeight="1">
      <c r="A13" s="6"/>
      <c r="B13" s="7" t="s">
        <v>14</v>
      </c>
      <c r="C13" s="517">
        <f t="shared" si="2"/>
        <v>89.310744113167047</v>
      </c>
      <c r="D13" s="517">
        <f t="shared" si="2"/>
        <v>84.61366448076555</v>
      </c>
      <c r="E13" s="517">
        <f t="shared" si="2"/>
        <v>96.424023154848044</v>
      </c>
      <c r="F13" s="517">
        <f t="shared" si="2"/>
        <v>85.305938018036471</v>
      </c>
      <c r="G13" s="517">
        <f t="shared" si="2"/>
        <v>88.52902913235134</v>
      </c>
      <c r="H13" s="517">
        <f t="shared" si="2"/>
        <v>95.440007865856131</v>
      </c>
      <c r="I13" s="517">
        <f t="shared" si="2"/>
        <v>83.968045949807504</v>
      </c>
      <c r="J13" s="517">
        <f t="shared" si="2"/>
        <v>84.113412639882</v>
      </c>
      <c r="K13" s="517">
        <f t="shared" si="2"/>
        <v>93.110756918910496</v>
      </c>
      <c r="L13" s="517">
        <f t="shared" si="2"/>
        <v>90.672452141712185</v>
      </c>
      <c r="M13" s="517">
        <f t="shared" si="2"/>
        <v>93.525191662675326</v>
      </c>
      <c r="N13" s="517">
        <f t="shared" si="2"/>
        <v>93.57817854207812</v>
      </c>
      <c r="O13" s="517">
        <f t="shared" si="2"/>
        <v>87.205629453069747</v>
      </c>
      <c r="P13" s="517">
        <f t="shared" si="2"/>
        <v>89.407751806868376</v>
      </c>
      <c r="Q13" s="517">
        <f t="shared" si="2"/>
        <v>82.618157796112101</v>
      </c>
      <c r="R13" s="517">
        <f t="shared" si="2"/>
        <v>93.048039218036678</v>
      </c>
      <c r="S13" s="517">
        <f t="shared" si="2"/>
        <v>91.811074617127304</v>
      </c>
      <c r="T13" s="517">
        <f t="shared" si="2"/>
        <v>98.800018528595899</v>
      </c>
      <c r="U13" s="517">
        <f t="shared" si="2"/>
        <v>84.374923310051813</v>
      </c>
      <c r="V13" s="517">
        <f t="shared" si="2"/>
        <v>79.103626609347742</v>
      </c>
      <c r="W13" s="517">
        <f t="shared" si="2"/>
        <v>83.024994872598441</v>
      </c>
      <c r="X13" s="517">
        <f t="shared" si="2"/>
        <v>93.121076076134614</v>
      </c>
      <c r="Y13" s="517">
        <f t="shared" si="2"/>
        <v>86.216961120755371</v>
      </c>
      <c r="Z13" s="517">
        <f t="shared" si="2"/>
        <v>93.233123267807699</v>
      </c>
      <c r="AA13" s="517">
        <f t="shared" si="2"/>
        <v>87.443427573884051</v>
      </c>
      <c r="AB13" s="517">
        <f t="shared" si="2"/>
        <v>93.020437676127784</v>
      </c>
      <c r="AC13" s="517">
        <f t="shared" si="2"/>
        <v>94.783791033160796</v>
      </c>
      <c r="AD13" s="517">
        <f t="shared" si="2"/>
        <v>91.068796103794696</v>
      </c>
      <c r="AE13" s="517">
        <f t="shared" si="2"/>
        <v>93.044505798812907</v>
      </c>
      <c r="AF13" s="517">
        <f t="shared" si="2"/>
        <v>97.442433647992345</v>
      </c>
      <c r="AG13" s="517">
        <f t="shared" si="2"/>
        <v>91.427584766245033</v>
      </c>
      <c r="AH13" s="517">
        <f t="shared" si="2"/>
        <v>87.159568720563939</v>
      </c>
      <c r="AI13" s="517">
        <f t="shared" si="2"/>
        <v>89.747029397569108</v>
      </c>
      <c r="AJ13" s="517">
        <f t="shared" si="2"/>
        <v>86.946573173326342</v>
      </c>
      <c r="AK13" s="517">
        <f t="shared" si="2"/>
        <v>88.111966040705624</v>
      </c>
      <c r="AL13" s="517">
        <f t="shared" si="2"/>
        <v>91.571839270340192</v>
      </c>
      <c r="AM13" s="517">
        <f t="shared" si="2"/>
        <v>98.234785802679099</v>
      </c>
      <c r="AN13" s="517">
        <f t="shared" si="2"/>
        <v>87.697822156336159</v>
      </c>
      <c r="AO13" s="517">
        <f t="shared" si="2"/>
        <v>87.280170968725713</v>
      </c>
      <c r="AP13" s="517">
        <f t="shared" si="2"/>
        <v>89.698911408138628</v>
      </c>
      <c r="AQ13" s="517">
        <f t="shared" si="2"/>
        <v>92.426363420592878</v>
      </c>
      <c r="AR13" s="517">
        <f t="shared" si="2"/>
        <v>96.959882992060173</v>
      </c>
      <c r="AS13" s="517">
        <f t="shared" si="2"/>
        <v>93.764735842872568</v>
      </c>
      <c r="AT13" s="517">
        <f t="shared" si="2"/>
        <v>93.222276658131392</v>
      </c>
      <c r="AU13" s="517">
        <f t="shared" si="2"/>
        <v>98.980801633704999</v>
      </c>
      <c r="AV13" s="517">
        <f t="shared" si="2"/>
        <v>82.323378180464658</v>
      </c>
      <c r="AW13" s="517">
        <f t="shared" si="2"/>
        <v>85.471590489226017</v>
      </c>
      <c r="AX13" s="517">
        <f t="shared" si="2"/>
        <v>77.431654330331938</v>
      </c>
      <c r="AY13" s="517">
        <f t="shared" si="2"/>
        <v>82.882079604798975</v>
      </c>
      <c r="AZ13" s="517">
        <f>AZ9/AZ10*100</f>
        <v>74.971379475126227</v>
      </c>
      <c r="BA13" s="517" t="e">
        <f t="shared" si="3"/>
        <v>#DIV/0!</v>
      </c>
      <c r="BB13" s="517" t="e">
        <f t="shared" si="3"/>
        <v>#DIV/0!</v>
      </c>
      <c r="BC13" s="517" t="e">
        <f t="shared" si="3"/>
        <v>#DIV/0!</v>
      </c>
      <c r="BD13" s="517" t="e">
        <f t="shared" si="3"/>
        <v>#DIV/0!</v>
      </c>
      <c r="BE13" s="517" t="e">
        <f t="shared" si="3"/>
        <v>#DIV/0!</v>
      </c>
      <c r="BF13" s="517" t="e">
        <f t="shared" si="3"/>
        <v>#DIV/0!</v>
      </c>
      <c r="BG13" s="517" t="e">
        <f t="shared" si="3"/>
        <v>#DIV/0!</v>
      </c>
      <c r="BH13" s="517" t="e">
        <f t="shared" si="3"/>
        <v>#DIV/0!</v>
      </c>
      <c r="BI13" s="517" t="e">
        <f t="shared" si="3"/>
        <v>#DIV/0!</v>
      </c>
      <c r="BJ13" s="517" t="e">
        <f t="shared" si="3"/>
        <v>#DIV/0!</v>
      </c>
      <c r="BK13" s="517">
        <f t="shared" si="3"/>
        <v>90.142802843958023</v>
      </c>
    </row>
    <row r="14" spans="1:78" s="21" customFormat="1" ht="15" customHeight="1">
      <c r="A14" s="23">
        <v>6</v>
      </c>
      <c r="B14" s="24" t="s">
        <v>15</v>
      </c>
      <c r="C14" s="516">
        <f>'9.5 Posting'!C15</f>
        <v>6230408.4838770004</v>
      </c>
      <c r="D14" s="516">
        <f>'9.5 Posting'!D15</f>
        <v>0</v>
      </c>
      <c r="E14" s="516">
        <f>'9.5 Posting'!E15</f>
        <v>1673627</v>
      </c>
      <c r="F14" s="516">
        <f>'9.5 Posting'!F15</f>
        <v>9068311.3775799982</v>
      </c>
      <c r="G14" s="516">
        <f>'9.5 Posting'!G15</f>
        <v>4231750.6394999996</v>
      </c>
      <c r="H14" s="516">
        <f>'9.5 Posting'!H15</f>
        <v>0</v>
      </c>
      <c r="I14" s="516">
        <f>'9.5 Posting'!I15</f>
        <v>1138036.3515000001</v>
      </c>
      <c r="J14" s="516">
        <f>'9.5 Posting'!J15</f>
        <v>52306</v>
      </c>
      <c r="K14" s="516">
        <f>'9.5 Posting'!K15</f>
        <v>115602.13609</v>
      </c>
      <c r="L14" s="516">
        <f>'9.5 Posting'!L15</f>
        <v>454518.32650000002</v>
      </c>
      <c r="M14" s="516">
        <f>'9.5 Posting'!M15</f>
        <v>474621.12599999999</v>
      </c>
      <c r="N14" s="516">
        <f>'9.5 Posting'!N15</f>
        <v>0</v>
      </c>
      <c r="O14" s="516">
        <f>'9.5 Posting'!O15</f>
        <v>170854.56</v>
      </c>
      <c r="P14" s="516">
        <f>'9.5 Posting'!P15</f>
        <v>321576</v>
      </c>
      <c r="Q14" s="516">
        <f>'9.5 Posting'!Q15</f>
        <v>203311.38535</v>
      </c>
      <c r="R14" s="516">
        <f>'9.5 Posting'!R15</f>
        <v>139903.81999000002</v>
      </c>
      <c r="S14" s="516">
        <f>'9.5 Posting'!S15</f>
        <v>257511.08497</v>
      </c>
      <c r="T14" s="516">
        <f>'9.5 Posting'!T15</f>
        <v>661252.85109000001</v>
      </c>
      <c r="U14" s="516">
        <f>'9.5 Posting'!U15</f>
        <v>102724.36723999999</v>
      </c>
      <c r="V14" s="516">
        <f>'9.5 Posting'!V15</f>
        <v>74065.01307999999</v>
      </c>
      <c r="W14" s="516">
        <f>'9.5 Posting'!W15</f>
        <v>150911.13</v>
      </c>
      <c r="X14" s="516">
        <f>'9.5 Posting'!X15</f>
        <v>151910.41207000002</v>
      </c>
      <c r="Y14" s="516">
        <f>'9.5 Posting'!Y15</f>
        <v>404171.98440000002</v>
      </c>
      <c r="Z14" s="516">
        <f>'9.5 Posting'!Z15</f>
        <v>2385561.5499999998</v>
      </c>
      <c r="AA14" s="516">
        <f>'9.5 Posting'!AA15</f>
        <v>163403.70759000001</v>
      </c>
      <c r="AB14" s="516">
        <f>'9.5 Posting'!AB15</f>
        <v>594966.41899999999</v>
      </c>
      <c r="AC14" s="516">
        <f>'9.5 Posting'!AC15</f>
        <v>251225.55027000007</v>
      </c>
      <c r="AD14" s="516">
        <f>'9.5 Posting'!AD15</f>
        <v>499553.34701000003</v>
      </c>
      <c r="AE14" s="516">
        <f>'9.5 Posting'!AE15</f>
        <v>135715.40951999999</v>
      </c>
      <c r="AF14" s="516">
        <f>'9.5 Posting'!AF15</f>
        <v>0</v>
      </c>
      <c r="AG14" s="516">
        <f>'9.5 Posting'!AG15</f>
        <v>201249.50899999999</v>
      </c>
      <c r="AH14" s="516">
        <f>'9.5 Posting'!AH15</f>
        <v>326060.07</v>
      </c>
      <c r="AI14" s="516">
        <f>'9.5 Posting'!AI15</f>
        <v>2257376.5194100002</v>
      </c>
      <c r="AJ14" s="516">
        <f>'9.5 Posting'!AJ15</f>
        <v>24725.77764</v>
      </c>
      <c r="AK14" s="516">
        <f>'9.5 Posting'!AK15</f>
        <v>153399.67999999999</v>
      </c>
      <c r="AL14" s="516">
        <f>'9.5 Posting'!AL15</f>
        <v>341156.43951</v>
      </c>
      <c r="AM14" s="516">
        <f>'9.5 Posting'!AM15</f>
        <v>632287.15599999996</v>
      </c>
      <c r="AN14" s="516">
        <f>'9.5 Posting'!AN15</f>
        <v>29740.781950000001</v>
      </c>
      <c r="AO14" s="516">
        <f>'9.5 Posting'!AO15</f>
        <v>39802.133679999999</v>
      </c>
      <c r="AP14" s="516">
        <f>'9.5 Posting'!AP15</f>
        <v>40941.49</v>
      </c>
      <c r="AQ14" s="516">
        <f>'9.5 Posting'!AQ15</f>
        <v>88875.18591</v>
      </c>
      <c r="AR14" s="516">
        <f>'9.5 Posting'!AR15</f>
        <v>1855</v>
      </c>
      <c r="AS14" s="516">
        <f>'9.5 Posting'!AS15</f>
        <v>36942.531320000002</v>
      </c>
      <c r="AT14" s="516">
        <f>'9.5 Posting'!AT15</f>
        <v>37526.140160000003</v>
      </c>
      <c r="AU14" s="516">
        <f>'9.5 Posting'!AU15</f>
        <v>5515.9639999999999</v>
      </c>
      <c r="AV14" s="516">
        <f>'9.5 Posting'!AV15</f>
        <v>5735.31</v>
      </c>
      <c r="AW14" s="516">
        <f>'9.5 Posting'!AW15</f>
        <v>7514.152</v>
      </c>
      <c r="AX14" s="516">
        <f>'9.5 Posting'!AX15</f>
        <v>17221.5</v>
      </c>
      <c r="AY14" s="516">
        <f>'9.5 Posting'!AY15</f>
        <v>27481.437999999998</v>
      </c>
      <c r="AZ14" s="516">
        <f>'9.5 Posting'!AZ15</f>
        <v>13052.58</v>
      </c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56">
        <f t="shared" si="0"/>
        <v>34396259.391207002</v>
      </c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</row>
    <row r="15" spans="1:78" s="21" customFormat="1" ht="15" customHeight="1">
      <c r="A15" s="23">
        <v>7</v>
      </c>
      <c r="B15" s="25" t="s">
        <v>16</v>
      </c>
      <c r="C15" s="516">
        <f>'9.5 Posting'!C14</f>
        <v>6837940.6010299996</v>
      </c>
      <c r="D15" s="516">
        <f>'9.5 Posting'!D14</f>
        <v>4994763.3600000003</v>
      </c>
      <c r="E15" s="516">
        <f>'9.5 Posting'!E14</f>
        <v>3072221</v>
      </c>
      <c r="F15" s="516">
        <f>'9.5 Posting'!F14</f>
        <v>3930393.7282399996</v>
      </c>
      <c r="G15" s="516">
        <f>'9.5 Posting'!G14</f>
        <v>4030860.5235800003</v>
      </c>
      <c r="H15" s="516">
        <f>'9.5 Posting'!H14</f>
        <v>11949490.510000002</v>
      </c>
      <c r="I15" s="516">
        <f>'9.5 Posting'!I14</f>
        <v>1648414.7092200001</v>
      </c>
      <c r="J15" s="516">
        <f>'9.5 Posting'!J14</f>
        <v>131807</v>
      </c>
      <c r="K15" s="516">
        <f>'9.5 Posting'!K14</f>
        <v>262029.08937</v>
      </c>
      <c r="L15" s="516">
        <f>'9.5 Posting'!L14</f>
        <v>540446.73944000003</v>
      </c>
      <c r="M15" s="516">
        <f>'9.5 Posting'!M14</f>
        <v>765537.90815000003</v>
      </c>
      <c r="N15" s="516">
        <f>'9.5 Posting'!N14</f>
        <v>3241779.1675600004</v>
      </c>
      <c r="O15" s="516">
        <f>'9.5 Posting'!O14</f>
        <v>421849.00407999998</v>
      </c>
      <c r="P15" s="516">
        <f>'9.5 Posting'!P14</f>
        <v>384902</v>
      </c>
      <c r="Q15" s="516">
        <f>'9.5 Posting'!Q14</f>
        <v>758352.14778</v>
      </c>
      <c r="R15" s="516">
        <f>'9.5 Posting'!R14</f>
        <v>448988.99578000006</v>
      </c>
      <c r="S15" s="516">
        <f>'9.5 Posting'!S14</f>
        <v>321931.56836000009</v>
      </c>
      <c r="T15" s="516">
        <f>'9.5 Posting'!T14</f>
        <v>1315592.70086</v>
      </c>
      <c r="U15" s="516">
        <f>'9.5 Posting'!U14</f>
        <v>199230.52193999998</v>
      </c>
      <c r="V15" s="516">
        <f>'9.5 Posting'!V14</f>
        <v>409642.67287999997</v>
      </c>
      <c r="W15" s="516">
        <f>'9.5 Posting'!W14</f>
        <v>598279.98</v>
      </c>
      <c r="X15" s="516">
        <f>'9.5 Posting'!X14</f>
        <v>666202.81999999995</v>
      </c>
      <c r="Y15" s="516">
        <f>'9.5 Posting'!Y14</f>
        <v>1485583.051</v>
      </c>
      <c r="Z15" s="516">
        <f>'9.5 Posting'!Z14</f>
        <v>3439375.8783899997</v>
      </c>
      <c r="AA15" s="516">
        <f>'9.5 Posting'!AA14</f>
        <v>429388.56334999995</v>
      </c>
      <c r="AB15" s="516">
        <f>'9.5 Posting'!AB14</f>
        <v>517227.94898000004</v>
      </c>
      <c r="AC15" s="516">
        <f>'9.5 Posting'!AC14</f>
        <v>401172.92337000003</v>
      </c>
      <c r="AD15" s="516">
        <f>'9.5 Posting'!AD14</f>
        <v>1731001.6840299999</v>
      </c>
      <c r="AE15" s="516">
        <f>'9.5 Posting'!AE14</f>
        <v>223001.24475000001</v>
      </c>
      <c r="AF15" s="516">
        <f>'9.5 Posting'!AF14</f>
        <v>769811</v>
      </c>
      <c r="AG15" s="516">
        <f>'9.5 Posting'!AG14</f>
        <v>319451.30089000001</v>
      </c>
      <c r="AH15" s="516">
        <f>'9.5 Posting'!AH14</f>
        <v>1358024.21</v>
      </c>
      <c r="AI15" s="516">
        <f>'9.5 Posting'!AI14</f>
        <v>4536232.1236300003</v>
      </c>
      <c r="AJ15" s="516">
        <f>'9.5 Posting'!AJ14</f>
        <v>166442.85</v>
      </c>
      <c r="AK15" s="516">
        <f>'9.5 Posting'!AK14</f>
        <v>468553.23</v>
      </c>
      <c r="AL15" s="516">
        <f>'9.5 Posting'!AL14</f>
        <v>1022506.99308</v>
      </c>
      <c r="AM15" s="516">
        <f>'9.5 Posting'!AM14</f>
        <v>1076837.2028099999</v>
      </c>
      <c r="AN15" s="516">
        <f>'9.5 Posting'!AN14</f>
        <v>235202.58897000001</v>
      </c>
      <c r="AO15" s="516">
        <f>'9.5 Posting'!AO14</f>
        <v>283211.46361999999</v>
      </c>
      <c r="AP15" s="516">
        <f>'9.5 Posting'!AP14</f>
        <v>158854.82162999999</v>
      </c>
      <c r="AQ15" s="516">
        <f>'9.5 Posting'!AQ14</f>
        <v>213149.58071000001</v>
      </c>
      <c r="AR15" s="516">
        <f>'9.5 Posting'!AR14</f>
        <v>17582</v>
      </c>
      <c r="AS15" s="516">
        <f>'9.5 Posting'!AS14</f>
        <v>365070.07766000001</v>
      </c>
      <c r="AT15" s="516">
        <f>'9.5 Posting'!AT14</f>
        <v>163925.43</v>
      </c>
      <c r="AU15" s="516">
        <f>'9.5 Posting'!AU14</f>
        <v>28372.958739999998</v>
      </c>
      <c r="AV15" s="516">
        <f>'9.5 Posting'!AV14</f>
        <v>36493.5</v>
      </c>
      <c r="AW15" s="516">
        <f>'9.5 Posting'!AW14</f>
        <v>153780.30481999999</v>
      </c>
      <c r="AX15" s="516">
        <f>'9.5 Posting'!AX14</f>
        <v>160150.10999999999</v>
      </c>
      <c r="AY15" s="516">
        <f>'9.5 Posting'!AY14</f>
        <v>107313.96799999999</v>
      </c>
      <c r="AZ15" s="516">
        <f>'9.5 Posting'!AZ14</f>
        <v>80618.84</v>
      </c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56">
        <f t="shared" si="0"/>
        <v>66878992.596700005</v>
      </c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</row>
    <row r="16" spans="1:78" s="21" customFormat="1" ht="15" customHeight="1">
      <c r="A16" s="23">
        <v>8</v>
      </c>
      <c r="B16" s="25" t="s">
        <v>17</v>
      </c>
      <c r="C16" s="516">
        <f>'9.5 Posting'!C19</f>
        <v>592147.88366636366</v>
      </c>
      <c r="D16" s="33">
        <f>'9.5 Posting'!D19</f>
        <v>149042.25</v>
      </c>
      <c r="E16" s="33">
        <f>'9.5 Posting'!E19</f>
        <v>251340</v>
      </c>
      <c r="F16" s="33">
        <f>'9.5 Posting'!F19</f>
        <v>855085.4996528998</v>
      </c>
      <c r="G16" s="33">
        <f>'9.5 Posting'!G19</f>
        <v>721866.0770672725</v>
      </c>
      <c r="H16" s="33">
        <f>'9.5 Posting'!H19</f>
        <v>1371294.69</v>
      </c>
      <c r="I16" s="33">
        <f>'9.5 Posting'!I19</f>
        <v>453077.94348000002</v>
      </c>
      <c r="J16" s="33">
        <f>'9.5 Posting'!J19</f>
        <v>22387</v>
      </c>
      <c r="K16" s="33">
        <f>'9.5 Posting'!K19</f>
        <v>26965.375486363635</v>
      </c>
      <c r="L16" s="33">
        <f>'9.5 Posting'!L19</f>
        <v>89565.862309999997</v>
      </c>
      <c r="M16" s="33">
        <f>'9.5 Posting'!M19</f>
        <v>63896.33335027274</v>
      </c>
      <c r="N16" s="33">
        <f>'9.5 Posting'!N19</f>
        <v>24719.319168435686</v>
      </c>
      <c r="O16" s="33">
        <f>'9.5 Posting'!O19</f>
        <v>39140.167000000001</v>
      </c>
      <c r="P16" s="33">
        <f>'9.5 Posting'!P19</f>
        <v>71042</v>
      </c>
      <c r="Q16" s="33">
        <f>'9.5 Posting'!Q19</f>
        <v>50537.597279999994</v>
      </c>
      <c r="R16" s="33">
        <f>'9.5 Posting'!R19</f>
        <v>13428.15669</v>
      </c>
      <c r="S16" s="33">
        <f>'9.5 Posting'!S19</f>
        <v>49646.298972727272</v>
      </c>
      <c r="T16" s="33">
        <f>'9.5 Posting'!T19</f>
        <v>72907.469693636376</v>
      </c>
      <c r="U16" s="33">
        <f>'9.5 Posting'!U19</f>
        <v>21937.565487563643</v>
      </c>
      <c r="V16" s="33">
        <f>'9.5 Posting'!V19</f>
        <v>46382.437147272729</v>
      </c>
      <c r="W16" s="33">
        <f>'9.5 Posting'!W19</f>
        <v>12939.31</v>
      </c>
      <c r="X16" s="33">
        <f>'9.5 Posting'!X19</f>
        <v>9902.2361500000006</v>
      </c>
      <c r="Y16" s="33">
        <f>'9.5 Posting'!Y19</f>
        <v>87824.17022</v>
      </c>
      <c r="Z16" s="33">
        <f>'9.5 Posting'!Z19</f>
        <v>345611.31765221077</v>
      </c>
      <c r="AA16" s="33">
        <f>'9.5 Posting'!AA19</f>
        <v>35909.378263636361</v>
      </c>
      <c r="AB16" s="33">
        <f>'9.5 Posting'!AB19</f>
        <v>81007.688680000007</v>
      </c>
      <c r="AC16" s="33">
        <f>'9.5 Posting'!AC19</f>
        <v>29286.328340909095</v>
      </c>
      <c r="AD16" s="33">
        <f>'9.5 Posting'!AD19</f>
        <v>129270.06340999997</v>
      </c>
      <c r="AE16" s="33">
        <f>'9.5 Posting'!AE19</f>
        <v>16719.584900000002</v>
      </c>
      <c r="AF16" s="33">
        <f>'9.5 Posting'!AF19</f>
        <v>14487</v>
      </c>
      <c r="AG16" s="33">
        <f>'9.5 Posting'!AG19</f>
        <v>53969.900660000043</v>
      </c>
      <c r="AH16" s="33">
        <f>'9.5 Posting'!AH19</f>
        <v>47304.18</v>
      </c>
      <c r="AI16" s="33">
        <f>'9.5 Posting'!AI19</f>
        <v>2201826.2720781816</v>
      </c>
      <c r="AJ16" s="33">
        <f>'9.5 Posting'!AJ19</f>
        <v>8852.4179999999997</v>
      </c>
      <c r="AK16" s="33">
        <f>'9.5 Posting'!AK19</f>
        <v>8460.49</v>
      </c>
      <c r="AL16" s="33">
        <f>'9.5 Posting'!AL19</f>
        <v>77994.965978734166</v>
      </c>
      <c r="AM16" s="33">
        <f>'9.5 Posting'!AM19</f>
        <v>243128.4277166799</v>
      </c>
      <c r="AN16" s="33">
        <f>'9.5 Posting'!AN19</f>
        <v>10638.46</v>
      </c>
      <c r="AO16" s="33">
        <f>'9.5 Posting'!AO19</f>
        <v>11211.28275</v>
      </c>
      <c r="AP16" s="33">
        <f>'9.5 Posting'!AP19</f>
        <v>5278.7455000000009</v>
      </c>
      <c r="AQ16" s="33">
        <f>'9.5 Posting'!AQ19</f>
        <v>23595.445070000002</v>
      </c>
      <c r="AR16" s="33">
        <f>'9.5 Posting'!AR19</f>
        <v>931</v>
      </c>
      <c r="AS16" s="33">
        <f>'9.5 Posting'!AS19</f>
        <v>15552.392250000001</v>
      </c>
      <c r="AT16" s="33">
        <f>'9.5 Posting'!AT19</f>
        <v>8479.3785199999984</v>
      </c>
      <c r="AU16" s="33">
        <f>'9.5 Posting'!AU19</f>
        <v>1559.4705800000002</v>
      </c>
      <c r="AV16" s="33">
        <f>'9.5 Posting'!AV19</f>
        <v>254.61</v>
      </c>
      <c r="AW16" s="33">
        <f>'9.5 Posting'!AW19</f>
        <v>5210.0956200000001</v>
      </c>
      <c r="AX16" s="33">
        <f>'9.5 Posting'!AX19</f>
        <v>586.97</v>
      </c>
      <c r="AY16" s="33">
        <f>'9.5 Posting'!AY19</f>
        <v>2393.2150000000001</v>
      </c>
      <c r="AZ16" s="33">
        <f>'9.5 Posting'!AZ19</f>
        <v>1648.1</v>
      </c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56">
        <f t="shared" si="0"/>
        <v>8478242.8237931617</v>
      </c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</row>
    <row r="17" spans="1:85" ht="15" customHeight="1">
      <c r="A17" s="6"/>
      <c r="B17" s="10" t="s">
        <v>18</v>
      </c>
      <c r="C17" s="507">
        <f t="shared" ref="C17:AZ17" si="4">C14+C15</f>
        <v>13068349.084906999</v>
      </c>
      <c r="D17" s="29">
        <f t="shared" si="4"/>
        <v>4994763.3600000003</v>
      </c>
      <c r="E17" s="29">
        <f t="shared" si="4"/>
        <v>4745848</v>
      </c>
      <c r="F17" s="29">
        <f t="shared" si="4"/>
        <v>12998705.105819998</v>
      </c>
      <c r="G17" s="29">
        <f t="shared" si="4"/>
        <v>8262611.1630799994</v>
      </c>
      <c r="H17" s="29">
        <f t="shared" si="4"/>
        <v>11949490.510000002</v>
      </c>
      <c r="I17" s="29">
        <f>I14+I15</f>
        <v>2786451.0607200004</v>
      </c>
      <c r="J17" s="29">
        <f>J14+J15</f>
        <v>184113</v>
      </c>
      <c r="K17" s="29">
        <f>K14+K15</f>
        <v>377631.22545999999</v>
      </c>
      <c r="L17" s="29">
        <f t="shared" ref="L17:Q17" si="5">L14+L15</f>
        <v>994965.06594000012</v>
      </c>
      <c r="M17" s="29">
        <f t="shared" si="5"/>
        <v>1240159.03415</v>
      </c>
      <c r="N17" s="29">
        <f t="shared" si="5"/>
        <v>3241779.1675600004</v>
      </c>
      <c r="O17" s="29">
        <f t="shared" si="5"/>
        <v>592703.56407999992</v>
      </c>
      <c r="P17" s="29">
        <f t="shared" si="5"/>
        <v>706478</v>
      </c>
      <c r="Q17" s="29">
        <f t="shared" si="5"/>
        <v>961663.53313</v>
      </c>
      <c r="R17" s="29">
        <f t="shared" si="4"/>
        <v>588892.8157700001</v>
      </c>
      <c r="S17" s="29">
        <f t="shared" si="4"/>
        <v>579442.65333000012</v>
      </c>
      <c r="T17" s="29">
        <f t="shared" si="4"/>
        <v>1976845.55195</v>
      </c>
      <c r="U17" s="29">
        <f t="shared" si="4"/>
        <v>301954.88917999994</v>
      </c>
      <c r="V17" s="29">
        <f t="shared" si="4"/>
        <v>483707.68595999997</v>
      </c>
      <c r="W17" s="29">
        <f t="shared" si="4"/>
        <v>749191.11</v>
      </c>
      <c r="X17" s="29">
        <f t="shared" si="4"/>
        <v>818113.23206999991</v>
      </c>
      <c r="Y17" s="29">
        <f t="shared" si="4"/>
        <v>1889755.0353999999</v>
      </c>
      <c r="Z17" s="29">
        <f t="shared" si="4"/>
        <v>5824937.42839</v>
      </c>
      <c r="AA17" s="29">
        <f t="shared" si="4"/>
        <v>592792.27093999996</v>
      </c>
      <c r="AB17" s="29">
        <f t="shared" si="4"/>
        <v>1112194.3679800001</v>
      </c>
      <c r="AC17" s="29">
        <f t="shared" si="4"/>
        <v>652398.4736400001</v>
      </c>
      <c r="AD17" s="29">
        <f t="shared" si="4"/>
        <v>2230555.0310399998</v>
      </c>
      <c r="AE17" s="29">
        <f t="shared" si="4"/>
        <v>358716.65427</v>
      </c>
      <c r="AF17" s="29">
        <f t="shared" si="4"/>
        <v>769811</v>
      </c>
      <c r="AG17" s="29">
        <f t="shared" si="4"/>
        <v>520700.80989000003</v>
      </c>
      <c r="AH17" s="29">
        <f t="shared" si="4"/>
        <v>1684084.28</v>
      </c>
      <c r="AI17" s="29">
        <f t="shared" si="4"/>
        <v>6793608.6430400005</v>
      </c>
      <c r="AJ17" s="29">
        <f t="shared" si="4"/>
        <v>191168.62764000002</v>
      </c>
      <c r="AK17" s="29">
        <f t="shared" si="4"/>
        <v>621952.90999999992</v>
      </c>
      <c r="AL17" s="29">
        <f t="shared" si="4"/>
        <v>1363663.4325900001</v>
      </c>
      <c r="AM17" s="29">
        <f t="shared" si="4"/>
        <v>1709124.3588099999</v>
      </c>
      <c r="AN17" s="29">
        <f t="shared" si="4"/>
        <v>264943.37092000002</v>
      </c>
      <c r="AO17" s="29">
        <f t="shared" si="4"/>
        <v>323013.59730000002</v>
      </c>
      <c r="AP17" s="29">
        <f t="shared" si="4"/>
        <v>199796.31162999998</v>
      </c>
      <c r="AQ17" s="29">
        <f t="shared" si="4"/>
        <v>302024.76662000001</v>
      </c>
      <c r="AR17" s="29">
        <f t="shared" si="4"/>
        <v>19437</v>
      </c>
      <c r="AS17" s="29">
        <f t="shared" si="4"/>
        <v>402012.60898000002</v>
      </c>
      <c r="AT17" s="29">
        <f t="shared" si="4"/>
        <v>201451.57016</v>
      </c>
      <c r="AU17" s="29">
        <f t="shared" si="4"/>
        <v>33888.922739999995</v>
      </c>
      <c r="AV17" s="29">
        <f t="shared" si="4"/>
        <v>42228.81</v>
      </c>
      <c r="AW17" s="29">
        <f t="shared" si="4"/>
        <v>161294.45681999999</v>
      </c>
      <c r="AX17" s="29">
        <f t="shared" si="4"/>
        <v>177371.61</v>
      </c>
      <c r="AY17" s="29">
        <f t="shared" si="4"/>
        <v>134795.40599999999</v>
      </c>
      <c r="AZ17" s="29">
        <f t="shared" si="4"/>
        <v>93671.42</v>
      </c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356">
        <f t="shared" si="0"/>
        <v>101275251.98790693</v>
      </c>
      <c r="CA17" s="30"/>
      <c r="CB17" s="30"/>
      <c r="CC17" s="30"/>
      <c r="CD17" s="30"/>
      <c r="CE17" s="30"/>
      <c r="CF17" s="30"/>
      <c r="CG17" s="30"/>
    </row>
    <row r="18" spans="1:85" ht="15" customHeight="1">
      <c r="A18" s="6"/>
      <c r="B18" s="10" t="s">
        <v>19</v>
      </c>
      <c r="C18" s="36">
        <f t="shared" ref="C18:BK18" si="6">C17/C56</f>
        <v>9.3491905582023112</v>
      </c>
      <c r="D18" s="36">
        <f t="shared" si="6"/>
        <v>3.5190792485790547</v>
      </c>
      <c r="E18" s="36">
        <f t="shared" si="6"/>
        <v>5.0895340557142736</v>
      </c>
      <c r="F18" s="36">
        <f t="shared" si="6"/>
        <v>8.7050890181282856</v>
      </c>
      <c r="G18" s="36">
        <f t="shared" si="6"/>
        <v>9.6716918977392368</v>
      </c>
      <c r="H18" s="36">
        <f t="shared" si="6"/>
        <v>10.382821127218765</v>
      </c>
      <c r="I18" s="36">
        <f t="shared" si="6"/>
        <v>8.5221101210448413</v>
      </c>
      <c r="J18" s="36">
        <f t="shared" si="6"/>
        <v>5.0601346708808572</v>
      </c>
      <c r="K18" s="36">
        <f t="shared" si="6"/>
        <v>5.4064387588407916</v>
      </c>
      <c r="L18" s="36">
        <f t="shared" si="6"/>
        <v>6.9293155294132678</v>
      </c>
      <c r="M18" s="36">
        <f t="shared" si="6"/>
        <v>12.315575969928204</v>
      </c>
      <c r="N18" s="36">
        <f t="shared" si="6"/>
        <v>9.5536624672719697</v>
      </c>
      <c r="O18" s="36">
        <f t="shared" si="6"/>
        <v>7.4019240416182654</v>
      </c>
      <c r="P18" s="36">
        <f t="shared" si="6"/>
        <v>5.2935561216844</v>
      </c>
      <c r="Q18" s="36">
        <f t="shared" si="6"/>
        <v>19.681003974113057</v>
      </c>
      <c r="R18" s="36">
        <f t="shared" si="6"/>
        <v>11.345121610822714</v>
      </c>
      <c r="S18" s="36">
        <f t="shared" si="6"/>
        <v>6.2095450770505805</v>
      </c>
      <c r="T18" s="36">
        <f t="shared" si="6"/>
        <v>5.9341569328051582</v>
      </c>
      <c r="U18" s="36">
        <f t="shared" si="6"/>
        <v>2.7326354400040116</v>
      </c>
      <c r="V18" s="36">
        <f t="shared" si="6"/>
        <v>3.7670864269597684</v>
      </c>
      <c r="W18" s="36">
        <f t="shared" si="6"/>
        <v>15.194321288263342</v>
      </c>
      <c r="X18" s="36">
        <f t="shared" si="6"/>
        <v>4.4072161338611453</v>
      </c>
      <c r="Y18" s="36">
        <f t="shared" si="6"/>
        <v>14.257180439969456</v>
      </c>
      <c r="Z18" s="36">
        <f t="shared" si="6"/>
        <v>9.1602633706760326</v>
      </c>
      <c r="AA18" s="36">
        <f t="shared" si="6"/>
        <v>8.0136004695630163</v>
      </c>
      <c r="AB18" s="36">
        <f t="shared" si="6"/>
        <v>8.0665452416029346</v>
      </c>
      <c r="AC18" s="36">
        <f t="shared" si="6"/>
        <v>9.0167018197260766</v>
      </c>
      <c r="AD18" s="36">
        <f t="shared" si="6"/>
        <v>6.4975985044137863</v>
      </c>
      <c r="AE18" s="36">
        <f t="shared" si="6"/>
        <v>8.5671902561436752</v>
      </c>
      <c r="AF18" s="36">
        <f t="shared" si="6"/>
        <v>5.6877262719252881</v>
      </c>
      <c r="AG18" s="36">
        <f t="shared" si="6"/>
        <v>14.544104714850397</v>
      </c>
      <c r="AH18" s="36">
        <f t="shared" si="6"/>
        <v>8.1214183877843009</v>
      </c>
      <c r="AI18" s="36">
        <f t="shared" si="6"/>
        <v>13.480595469518189</v>
      </c>
      <c r="AJ18" s="36">
        <f t="shared" si="6"/>
        <v>12.516800285576547</v>
      </c>
      <c r="AK18" s="36">
        <f t="shared" si="6"/>
        <v>16.072999425514741</v>
      </c>
      <c r="AL18" s="36">
        <f t="shared" si="6"/>
        <v>15.472028680148139</v>
      </c>
      <c r="AM18" s="36">
        <f t="shared" si="6"/>
        <v>8.2304372014215605</v>
      </c>
      <c r="AN18" s="36">
        <f t="shared" si="6"/>
        <v>6.7368994677361798</v>
      </c>
      <c r="AO18" s="36">
        <f t="shared" si="6"/>
        <v>25.706297573579349</v>
      </c>
      <c r="AP18" s="36">
        <f t="shared" si="6"/>
        <v>8.1736923939102724</v>
      </c>
      <c r="AQ18" s="36">
        <f t="shared" si="6"/>
        <v>12.719696545528089</v>
      </c>
      <c r="AR18" s="36">
        <f t="shared" si="6"/>
        <v>2.044278502313841</v>
      </c>
      <c r="AS18" s="36">
        <f t="shared" si="6"/>
        <v>6.024382963622676</v>
      </c>
      <c r="AT18" s="36">
        <f t="shared" si="6"/>
        <v>14.509738917394198</v>
      </c>
      <c r="AU18" s="36">
        <f t="shared" si="6"/>
        <v>2.6957116013942732</v>
      </c>
      <c r="AV18" s="36">
        <f t="shared" si="6"/>
        <v>3.478216055326131</v>
      </c>
      <c r="AW18" s="36">
        <f t="shared" si="6"/>
        <v>11.744171896024465</v>
      </c>
      <c r="AX18" s="36">
        <f t="shared" si="6"/>
        <v>2.6124965073991584</v>
      </c>
      <c r="AY18" s="36">
        <f t="shared" si="6"/>
        <v>1.9853939837860837</v>
      </c>
      <c r="AZ18" s="36">
        <f t="shared" si="6"/>
        <v>1.3796810977423033</v>
      </c>
      <c r="BA18" s="36" t="e">
        <f t="shared" si="6"/>
        <v>#DIV/0!</v>
      </c>
      <c r="BB18" s="36" t="e">
        <f t="shared" si="6"/>
        <v>#DIV/0!</v>
      </c>
      <c r="BC18" s="36" t="e">
        <f t="shared" si="6"/>
        <v>#DIV/0!</v>
      </c>
      <c r="BD18" s="36" t="e">
        <f t="shared" si="6"/>
        <v>#DIV/0!</v>
      </c>
      <c r="BE18" s="36" t="e">
        <f t="shared" si="6"/>
        <v>#DIV/0!</v>
      </c>
      <c r="BF18" s="36" t="e">
        <f t="shared" si="6"/>
        <v>#DIV/0!</v>
      </c>
      <c r="BG18" s="36" t="e">
        <f t="shared" si="6"/>
        <v>#DIV/0!</v>
      </c>
      <c r="BH18" s="36" t="e">
        <f t="shared" si="6"/>
        <v>#DIV/0!</v>
      </c>
      <c r="BI18" s="36" t="e">
        <f t="shared" si="6"/>
        <v>#DIV/0!</v>
      </c>
      <c r="BJ18" s="36" t="e">
        <f t="shared" si="6"/>
        <v>#DIV/0!</v>
      </c>
      <c r="BK18" s="36">
        <f t="shared" si="6"/>
        <v>8.0493381395727255</v>
      </c>
    </row>
    <row r="19" spans="1:85" ht="15" customHeight="1">
      <c r="A19" s="6"/>
      <c r="B19" s="10" t="s">
        <v>20</v>
      </c>
      <c r="C19" s="36">
        <f t="shared" ref="C19:BK19" si="7">C15/C14</f>
        <v>1.0975108002509251</v>
      </c>
      <c r="D19" s="36">
        <v>0</v>
      </c>
      <c r="E19" s="36">
        <f t="shared" si="7"/>
        <v>1.835666489606107</v>
      </c>
      <c r="F19" s="36">
        <f t="shared" si="7"/>
        <v>0.43342068490913227</v>
      </c>
      <c r="G19" s="36">
        <f t="shared" si="7"/>
        <v>0.95252789376461577</v>
      </c>
      <c r="H19" s="36">
        <v>0</v>
      </c>
      <c r="I19" s="36">
        <f t="shared" si="7"/>
        <v>1.4484728076104869</v>
      </c>
      <c r="J19" s="36">
        <f t="shared" si="7"/>
        <v>2.5199212327457654</v>
      </c>
      <c r="K19" s="36">
        <f t="shared" si="7"/>
        <v>2.2666457405769895</v>
      </c>
      <c r="L19" s="36">
        <f t="shared" si="7"/>
        <v>1.1890537915196693</v>
      </c>
      <c r="M19" s="36">
        <f t="shared" si="7"/>
        <v>1.6129452867001122</v>
      </c>
      <c r="N19" s="36">
        <v>0</v>
      </c>
      <c r="O19" s="36">
        <f t="shared" si="7"/>
        <v>2.4690532349853584</v>
      </c>
      <c r="P19" s="36">
        <f t="shared" si="7"/>
        <v>1.196923899793517</v>
      </c>
      <c r="Q19" s="36">
        <f t="shared" si="7"/>
        <v>3.7300033467112472</v>
      </c>
      <c r="R19" s="36">
        <f t="shared" si="7"/>
        <v>3.2092690236198891</v>
      </c>
      <c r="S19" s="36">
        <f t="shared" si="7"/>
        <v>1.2501658652772367</v>
      </c>
      <c r="T19" s="36">
        <f t="shared" si="7"/>
        <v>1.9895456007356267</v>
      </c>
      <c r="U19" s="36">
        <f t="shared" si="7"/>
        <v>1.9394670154017879</v>
      </c>
      <c r="V19" s="36">
        <f t="shared" si="7"/>
        <v>5.5308526366900361</v>
      </c>
      <c r="W19" s="36">
        <f t="shared" si="7"/>
        <v>3.9644523236954092</v>
      </c>
      <c r="X19" s="36">
        <f t="shared" si="7"/>
        <v>4.385498076939025</v>
      </c>
      <c r="Y19" s="36">
        <f t="shared" si="7"/>
        <v>3.6756210433669039</v>
      </c>
      <c r="Z19" s="36">
        <f t="shared" si="7"/>
        <v>1.4417468618195997</v>
      </c>
      <c r="AA19" s="36">
        <f t="shared" si="7"/>
        <v>2.6277773600302181</v>
      </c>
      <c r="AB19" s="36">
        <f t="shared" si="7"/>
        <v>0.86933973492040073</v>
      </c>
      <c r="AC19" s="36">
        <f t="shared" si="7"/>
        <v>1.5968635472739408</v>
      </c>
      <c r="AD19" s="36">
        <f t="shared" si="7"/>
        <v>3.4650987615049424</v>
      </c>
      <c r="AE19" s="36">
        <f t="shared" si="7"/>
        <v>1.6431534601613309</v>
      </c>
      <c r="AF19" s="36">
        <v>0</v>
      </c>
      <c r="AG19" s="36">
        <f t="shared" si="7"/>
        <v>1.5873395293103549</v>
      </c>
      <c r="AH19" s="36">
        <f t="shared" si="7"/>
        <v>4.1649509858720206</v>
      </c>
      <c r="AI19" s="36">
        <f t="shared" si="7"/>
        <v>2.0095150652207607</v>
      </c>
      <c r="AJ19" s="36">
        <f t="shared" si="7"/>
        <v>6.7315516795208064</v>
      </c>
      <c r="AK19" s="36">
        <f t="shared" si="7"/>
        <v>3.0544602830983743</v>
      </c>
      <c r="AL19" s="36">
        <f t="shared" si="7"/>
        <v>2.9971792253097078</v>
      </c>
      <c r="AM19" s="36">
        <f t="shared" si="7"/>
        <v>1.7030825196929984</v>
      </c>
      <c r="AN19" s="36">
        <f t="shared" si="7"/>
        <v>7.9084198043420981</v>
      </c>
      <c r="AO19" s="36">
        <f t="shared" si="7"/>
        <v>7.1154844586211139</v>
      </c>
      <c r="AP19" s="36">
        <f t="shared" si="7"/>
        <v>3.8800449526873595</v>
      </c>
      <c r="AQ19" s="36">
        <f t="shared" si="7"/>
        <v>2.3983025017336925</v>
      </c>
      <c r="AR19" s="36">
        <f t="shared" si="7"/>
        <v>9.4781671159029646</v>
      </c>
      <c r="AS19" s="36">
        <f t="shared" si="7"/>
        <v>9.8821078203257233</v>
      </c>
      <c r="AT19" s="36">
        <f t="shared" si="7"/>
        <v>4.3682997851916561</v>
      </c>
      <c r="AU19" s="36">
        <f t="shared" si="7"/>
        <v>5.1437896875324061</v>
      </c>
      <c r="AV19" s="36">
        <f t="shared" si="7"/>
        <v>6.3629516102878476</v>
      </c>
      <c r="AW19" s="36">
        <f t="shared" si="7"/>
        <v>20.465423752407457</v>
      </c>
      <c r="AX19" s="36">
        <f t="shared" si="7"/>
        <v>9.2994286212002439</v>
      </c>
      <c r="AY19" s="36">
        <f t="shared" si="7"/>
        <v>3.904961887365574</v>
      </c>
      <c r="AZ19" s="36">
        <f t="shared" si="7"/>
        <v>6.1764677941066051</v>
      </c>
      <c r="BA19" s="36" t="e">
        <f t="shared" si="7"/>
        <v>#DIV/0!</v>
      </c>
      <c r="BB19" s="36" t="e">
        <f t="shared" si="7"/>
        <v>#DIV/0!</v>
      </c>
      <c r="BC19" s="36" t="e">
        <f t="shared" si="7"/>
        <v>#DIV/0!</v>
      </c>
      <c r="BD19" s="36" t="e">
        <f t="shared" si="7"/>
        <v>#DIV/0!</v>
      </c>
      <c r="BE19" s="36" t="e">
        <f t="shared" si="7"/>
        <v>#DIV/0!</v>
      </c>
      <c r="BF19" s="36" t="e">
        <f t="shared" si="7"/>
        <v>#DIV/0!</v>
      </c>
      <c r="BG19" s="36" t="e">
        <f t="shared" si="7"/>
        <v>#DIV/0!</v>
      </c>
      <c r="BH19" s="36" t="e">
        <f t="shared" si="7"/>
        <v>#DIV/0!</v>
      </c>
      <c r="BI19" s="36" t="e">
        <f t="shared" si="7"/>
        <v>#DIV/0!</v>
      </c>
      <c r="BJ19" s="36" t="e">
        <f t="shared" si="7"/>
        <v>#DIV/0!</v>
      </c>
      <c r="BK19" s="36">
        <f t="shared" si="7"/>
        <v>1.944368189460649</v>
      </c>
    </row>
    <row r="20" spans="1:85" ht="15" customHeight="1">
      <c r="A20" s="3">
        <v>9</v>
      </c>
      <c r="B20" s="11" t="s">
        <v>21</v>
      </c>
      <c r="C20" s="515">
        <f>'2.1 Posting'!B8</f>
        <v>12289695.62782</v>
      </c>
      <c r="D20" s="27">
        <f>'2.1 Posting'!C8</f>
        <v>5757397.7599999998</v>
      </c>
      <c r="E20" s="27">
        <f>'2.1 Posting'!D8</f>
        <v>5491506</v>
      </c>
      <c r="F20" s="27">
        <f>'2.1 Posting'!E8</f>
        <v>12502644.183</v>
      </c>
      <c r="G20" s="27">
        <f>'2.1 Posting'!F8</f>
        <v>8135036.1910399999</v>
      </c>
      <c r="H20" s="27">
        <f>'2.1 Posting'!G8</f>
        <v>13980740.112260001</v>
      </c>
      <c r="I20" s="27">
        <f>'2.1 Posting'!H8</f>
        <v>3068357.4204000002</v>
      </c>
      <c r="J20" s="27">
        <f>'2.1 Posting'!I8</f>
        <v>181452</v>
      </c>
      <c r="K20" s="27">
        <f>'2.1 Posting'!J8</f>
        <v>429608.29100000003</v>
      </c>
      <c r="L20" s="27">
        <f>'2.1 Posting'!K8</f>
        <v>1084257.7339999999</v>
      </c>
      <c r="M20" s="27">
        <f>'2.1 Posting'!L8</f>
        <v>1282260.3899999999</v>
      </c>
      <c r="N20" s="27">
        <f>'2.1 Posting'!M8</f>
        <v>3439320.7290000003</v>
      </c>
      <c r="O20" s="27">
        <f>'2.1 Posting'!N8</f>
        <v>611706.86</v>
      </c>
      <c r="P20" s="27">
        <f>'2.1 Posting'!O8</f>
        <v>757349</v>
      </c>
      <c r="Q20" s="27">
        <f>'2.1 Posting'!P8</f>
        <v>817444.83333000005</v>
      </c>
      <c r="R20" s="27">
        <f>'2.1 Posting'!Q8</f>
        <v>575772.64800299995</v>
      </c>
      <c r="S20" s="27">
        <f>'2.1 Posting'!R8</f>
        <v>651230.19140000001</v>
      </c>
      <c r="T20" s="27">
        <f>'2.1 Posting'!S8</f>
        <v>2205112.1558800004</v>
      </c>
      <c r="U20" s="27">
        <f>'2.1 Posting'!T8</f>
        <v>333596.56896999991</v>
      </c>
      <c r="V20" s="27">
        <f>'2.1 Posting'!U8</f>
        <v>459166.64075999998</v>
      </c>
      <c r="W20" s="27">
        <f>'2.1 Posting'!V8</f>
        <v>611915.402</v>
      </c>
      <c r="X20" s="27">
        <f>'2.1 Posting'!W8</f>
        <v>882474.60273999989</v>
      </c>
      <c r="Y20" s="27">
        <f>'2.1 Posting'!X8</f>
        <v>1808907.1376499997</v>
      </c>
      <c r="Z20" s="27">
        <f>'2.1 Posting'!Y8</f>
        <v>6215807.3701072019</v>
      </c>
      <c r="AA20" s="27">
        <f>'2.1 Posting'!Z8</f>
        <v>445883.54302999988</v>
      </c>
      <c r="AB20" s="27">
        <f>'2.1 Posting'!AA8</f>
        <v>1220694.629</v>
      </c>
      <c r="AC20" s="27">
        <f>'2.1 Posting'!AB8</f>
        <v>636642.57986000006</v>
      </c>
      <c r="AD20" s="27">
        <f>'2.1 Posting'!AC8</f>
        <v>2371525.9240200003</v>
      </c>
      <c r="AE20" s="27">
        <f>'2.1 Posting'!AD8</f>
        <v>374610.37753</v>
      </c>
      <c r="AF20" s="27">
        <f>'2.1 Posting'!AE8</f>
        <v>899056</v>
      </c>
      <c r="AG20" s="27">
        <f>'2.1 Posting'!AF8</f>
        <v>537435.31900000002</v>
      </c>
      <c r="AH20" s="27">
        <f>'2.1 Posting'!AG8</f>
        <v>1638598.63053</v>
      </c>
      <c r="AI20" s="27">
        <f>'2.1 Posting'!AH8</f>
        <v>7431508.7185499994</v>
      </c>
      <c r="AJ20" s="27">
        <f>'2.1 Posting'!AI8</f>
        <v>178581.83</v>
      </c>
      <c r="AK20" s="27">
        <f>'2.1 Posting'!AJ8</f>
        <v>583695.84</v>
      </c>
      <c r="AL20" s="27">
        <f>'2.1 Posting'!AK8</f>
        <v>1376092.9429299999</v>
      </c>
      <c r="AM20" s="27">
        <f>'2.1 Posting'!AL8</f>
        <v>2040729.29</v>
      </c>
      <c r="AN20" s="27">
        <f>'2.1 Posting'!AM8</f>
        <v>264573.10399999999</v>
      </c>
      <c r="AO20" s="27">
        <f>'2.1 Posting'!AN8</f>
        <v>290314.77</v>
      </c>
      <c r="AP20" s="27">
        <f>'2.1 Posting'!AO8</f>
        <v>216240.2</v>
      </c>
      <c r="AQ20" s="27">
        <f>'2.1 Posting'!AP8</f>
        <v>384843.76500000001</v>
      </c>
      <c r="AR20" s="27">
        <f>'2.1 Posting'!AQ8</f>
        <v>26490</v>
      </c>
      <c r="AS20" s="27">
        <f>'2.1 Posting'!AR8</f>
        <v>391374.66899999999</v>
      </c>
      <c r="AT20" s="27">
        <f>'2.1 Posting'!AS8</f>
        <v>206567.48400000003</v>
      </c>
      <c r="AU20" s="27">
        <f>'2.1 Posting'!AT8</f>
        <v>42195.553999999996</v>
      </c>
      <c r="AV20" s="27">
        <f>'2.1 Posting'!AU8</f>
        <v>40323.599999999999</v>
      </c>
      <c r="AW20" s="27">
        <f>'2.1 Posting'!AV8</f>
        <v>146752.97200000001</v>
      </c>
      <c r="AX20" s="27">
        <f>'2.1 Posting'!AW8</f>
        <v>156544.05916</v>
      </c>
      <c r="AY20" s="27">
        <f>'2.1 Posting'!AX8</f>
        <v>152315.50881999999</v>
      </c>
      <c r="AZ20" s="27">
        <f>'2.1 Posting'!AY8</f>
        <v>70972.899999999994</v>
      </c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356">
        <f t="shared" si="0"/>
        <v>105697324.05979021</v>
      </c>
    </row>
    <row r="21" spans="1:85" ht="15" customHeight="1">
      <c r="A21" s="3">
        <v>10</v>
      </c>
      <c r="B21" s="9" t="s">
        <v>22</v>
      </c>
      <c r="C21" s="515">
        <f>'2.1 Posting'!B10</f>
        <v>38732.864549999998</v>
      </c>
      <c r="D21" s="27">
        <f>'2.1 Posting'!C10</f>
        <v>0</v>
      </c>
      <c r="E21" s="27">
        <f>'2.1 Posting'!D10</f>
        <v>39753</v>
      </c>
      <c r="F21" s="27">
        <f>'2.1 Posting'!E10</f>
        <v>11557.833000000001</v>
      </c>
      <c r="G21" s="27">
        <f>'2.1 Posting'!F10</f>
        <v>54649.759960000018</v>
      </c>
      <c r="H21" s="27">
        <f>'2.1 Posting'!G10</f>
        <v>14194.620319999998</v>
      </c>
      <c r="I21" s="27">
        <f>'2.1 Posting'!H10</f>
        <v>26882.694600000003</v>
      </c>
      <c r="J21" s="27">
        <f>'2.1 Posting'!I10</f>
        <v>6827</v>
      </c>
      <c r="K21" s="27">
        <f>'2.1 Posting'!J10</f>
        <v>14192.424999999999</v>
      </c>
      <c r="L21" s="27">
        <f>'2.1 Posting'!K10</f>
        <v>3653.07</v>
      </c>
      <c r="M21" s="27">
        <f>'2.1 Posting'!L10</f>
        <v>2892.9740000000002</v>
      </c>
      <c r="N21" s="27">
        <f>'2.1 Posting'!M10</f>
        <v>0</v>
      </c>
      <c r="O21" s="27">
        <f>'2.1 Posting'!N10</f>
        <v>12319.89</v>
      </c>
      <c r="P21" s="27">
        <f>'2.1 Posting'!O10</f>
        <v>11687</v>
      </c>
      <c r="Q21" s="27">
        <f>'2.1 Posting'!P10</f>
        <v>8243.0596800000003</v>
      </c>
      <c r="R21" s="27">
        <f>'2.1 Posting'!Q10</f>
        <v>5966.76</v>
      </c>
      <c r="S21" s="27">
        <f>'2.1 Posting'!R10</f>
        <v>7444.8580000000002</v>
      </c>
      <c r="T21" s="27">
        <f>'2.1 Posting'!S10</f>
        <v>11015.76</v>
      </c>
      <c r="U21" s="27">
        <f>'2.1 Posting'!T10</f>
        <v>1967.4578899999992</v>
      </c>
      <c r="V21" s="27">
        <f>'2.1 Posting'!U10</f>
        <v>12769.98172</v>
      </c>
      <c r="W21" s="27">
        <f>'2.1 Posting'!V10</f>
        <v>5875.8289999999997</v>
      </c>
      <c r="X21" s="27">
        <f>'2.1 Posting'!W10</f>
        <v>11746.665850000001</v>
      </c>
      <c r="Y21" s="27">
        <f>'2.1 Posting'!X10</f>
        <v>17858.098590000001</v>
      </c>
      <c r="Z21" s="27">
        <f>'2.1 Posting'!Y10</f>
        <v>14191.503000000001</v>
      </c>
      <c r="AA21" s="27">
        <f>'2.1 Posting'!Z10</f>
        <v>11161.752700000001</v>
      </c>
      <c r="AB21" s="27">
        <f>'2.1 Posting'!AA10</f>
        <v>22194.394</v>
      </c>
      <c r="AC21" s="27">
        <f>'2.1 Posting'!AB10</f>
        <v>4408.64444</v>
      </c>
      <c r="AD21" s="27">
        <f>'2.1 Posting'!AC10</f>
        <v>31770.60212</v>
      </c>
      <c r="AE21" s="27">
        <f>'2.1 Posting'!AD10</f>
        <v>4673.2597900000001</v>
      </c>
      <c r="AF21" s="27">
        <f>'2.1 Posting'!AE10</f>
        <v>100</v>
      </c>
      <c r="AG21" s="27">
        <f>'2.1 Posting'!AF10</f>
        <v>5935.2179999999998</v>
      </c>
      <c r="AH21" s="27">
        <f>'2.1 Posting'!AG10</f>
        <v>7798.96</v>
      </c>
      <c r="AI21" s="27">
        <f>'2.1 Posting'!AH10</f>
        <v>290278.66335000005</v>
      </c>
      <c r="AJ21" s="27">
        <f>'2.1 Posting'!AI10</f>
        <v>1819.1639999999998</v>
      </c>
      <c r="AK21" s="27">
        <f>'2.1 Posting'!AJ10</f>
        <v>0</v>
      </c>
      <c r="AL21" s="27">
        <f>'2.1 Posting'!AK10</f>
        <v>17274.38436</v>
      </c>
      <c r="AM21" s="27">
        <f>'2.1 Posting'!AL10</f>
        <v>31247.07</v>
      </c>
      <c r="AN21" s="27">
        <f>'2.1 Posting'!AM10</f>
        <v>1125.8430000000001</v>
      </c>
      <c r="AO21" s="27">
        <f>'2.1 Posting'!AN10</f>
        <v>300.85400000000004</v>
      </c>
      <c r="AP21" s="27">
        <f>'2.1 Posting'!AO10</f>
        <v>638.15</v>
      </c>
      <c r="AQ21" s="27">
        <f>'2.1 Posting'!AP10</f>
        <v>538.31600000000003</v>
      </c>
      <c r="AR21" s="27">
        <f>'2.1 Posting'!AQ10</f>
        <v>0</v>
      </c>
      <c r="AS21" s="27">
        <f>'2.1 Posting'!AR10</f>
        <v>0</v>
      </c>
      <c r="AT21" s="27">
        <f>'2.1 Posting'!AS10</f>
        <v>0</v>
      </c>
      <c r="AU21" s="27">
        <f>'2.1 Posting'!AT10</f>
        <v>0</v>
      </c>
      <c r="AV21" s="27">
        <f>'2.1 Posting'!AU10</f>
        <v>0</v>
      </c>
      <c r="AW21" s="27">
        <f>'2.1 Posting'!AV10</f>
        <v>0</v>
      </c>
      <c r="AX21" s="27">
        <f>'2.1 Posting'!AW10</f>
        <v>0</v>
      </c>
      <c r="AY21" s="27">
        <f>'2.1 Posting'!AX10</f>
        <v>0</v>
      </c>
      <c r="AZ21" s="27">
        <f>'2.1 Posting'!AY10</f>
        <v>0</v>
      </c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356">
        <f t="shared" si="0"/>
        <v>765688.38092000014</v>
      </c>
    </row>
    <row r="22" spans="1:85" ht="15" customHeight="1">
      <c r="A22" s="6"/>
      <c r="B22" s="12" t="s">
        <v>23</v>
      </c>
      <c r="C22" s="507">
        <f t="shared" ref="C22:AZ22" si="8">SUM(C20:C21)</f>
        <v>12328428.49237</v>
      </c>
      <c r="D22" s="29">
        <f t="shared" si="8"/>
        <v>5757397.7599999998</v>
      </c>
      <c r="E22" s="29">
        <f t="shared" si="8"/>
        <v>5531259</v>
      </c>
      <c r="F22" s="29">
        <f t="shared" si="8"/>
        <v>12514202.016000001</v>
      </c>
      <c r="G22" s="29">
        <f t="shared" si="8"/>
        <v>8189685.9510000004</v>
      </c>
      <c r="H22" s="29">
        <f t="shared" si="8"/>
        <v>13994934.732580001</v>
      </c>
      <c r="I22" s="29">
        <f t="shared" si="8"/>
        <v>3095240.1150000002</v>
      </c>
      <c r="J22" s="29">
        <f t="shared" si="8"/>
        <v>188279</v>
      </c>
      <c r="K22" s="29">
        <f t="shared" si="8"/>
        <v>443800.71600000001</v>
      </c>
      <c r="L22" s="29">
        <f t="shared" si="8"/>
        <v>1087910.804</v>
      </c>
      <c r="M22" s="29">
        <f t="shared" si="8"/>
        <v>1285153.3639999998</v>
      </c>
      <c r="N22" s="29">
        <f t="shared" si="8"/>
        <v>3439320.7290000003</v>
      </c>
      <c r="O22" s="29">
        <f t="shared" si="8"/>
        <v>624026.75</v>
      </c>
      <c r="P22" s="29">
        <f t="shared" si="8"/>
        <v>769036</v>
      </c>
      <c r="Q22" s="29">
        <f t="shared" si="8"/>
        <v>825687.89301</v>
      </c>
      <c r="R22" s="29">
        <f t="shared" si="8"/>
        <v>581739.40800299996</v>
      </c>
      <c r="S22" s="29">
        <f t="shared" si="8"/>
        <v>658675.04940000002</v>
      </c>
      <c r="T22" s="29">
        <f t="shared" si="8"/>
        <v>2216127.9158800002</v>
      </c>
      <c r="U22" s="29">
        <f t="shared" si="8"/>
        <v>335564.02685999993</v>
      </c>
      <c r="V22" s="29">
        <f t="shared" si="8"/>
        <v>471936.62247999996</v>
      </c>
      <c r="W22" s="29">
        <f t="shared" si="8"/>
        <v>617791.23100000003</v>
      </c>
      <c r="X22" s="29">
        <f t="shared" si="8"/>
        <v>894221.26858999988</v>
      </c>
      <c r="Y22" s="29">
        <f t="shared" si="8"/>
        <v>1826765.2362399998</v>
      </c>
      <c r="Z22" s="29">
        <f t="shared" si="8"/>
        <v>6229998.8731072014</v>
      </c>
      <c r="AA22" s="29">
        <f t="shared" si="8"/>
        <v>457045.2957299999</v>
      </c>
      <c r="AB22" s="29">
        <f t="shared" si="8"/>
        <v>1242889.023</v>
      </c>
      <c r="AC22" s="29">
        <f t="shared" si="8"/>
        <v>641051.2243</v>
      </c>
      <c r="AD22" s="29">
        <f t="shared" si="8"/>
        <v>2403296.5261400002</v>
      </c>
      <c r="AE22" s="29">
        <f t="shared" si="8"/>
        <v>379283.63731999998</v>
      </c>
      <c r="AF22" s="29">
        <f t="shared" si="8"/>
        <v>899156</v>
      </c>
      <c r="AG22" s="29">
        <f t="shared" si="8"/>
        <v>543370.53700000001</v>
      </c>
      <c r="AH22" s="29">
        <f t="shared" si="8"/>
        <v>1646397.5905299999</v>
      </c>
      <c r="AI22" s="29">
        <f t="shared" si="8"/>
        <v>7721787.3818999995</v>
      </c>
      <c r="AJ22" s="29">
        <f t="shared" si="8"/>
        <v>180400.99399999998</v>
      </c>
      <c r="AK22" s="29">
        <f t="shared" si="8"/>
        <v>583695.84</v>
      </c>
      <c r="AL22" s="29">
        <f t="shared" si="8"/>
        <v>1393367.3272899999</v>
      </c>
      <c r="AM22" s="29">
        <f t="shared" si="8"/>
        <v>2071976.36</v>
      </c>
      <c r="AN22" s="29">
        <f t="shared" si="8"/>
        <v>265698.94699999999</v>
      </c>
      <c r="AO22" s="29">
        <f t="shared" si="8"/>
        <v>290615.62400000001</v>
      </c>
      <c r="AP22" s="29">
        <f t="shared" si="8"/>
        <v>216878.35</v>
      </c>
      <c r="AQ22" s="29">
        <f t="shared" si="8"/>
        <v>385382.08100000001</v>
      </c>
      <c r="AR22" s="29">
        <f t="shared" si="8"/>
        <v>26490</v>
      </c>
      <c r="AS22" s="29">
        <f t="shared" si="8"/>
        <v>391374.66899999999</v>
      </c>
      <c r="AT22" s="29">
        <f t="shared" si="8"/>
        <v>206567.48400000003</v>
      </c>
      <c r="AU22" s="29">
        <f t="shared" si="8"/>
        <v>42195.553999999996</v>
      </c>
      <c r="AV22" s="29">
        <f t="shared" si="8"/>
        <v>40323.599999999999</v>
      </c>
      <c r="AW22" s="29">
        <f t="shared" si="8"/>
        <v>146752.97200000001</v>
      </c>
      <c r="AX22" s="29">
        <f t="shared" si="8"/>
        <v>156544.05916</v>
      </c>
      <c r="AY22" s="29">
        <f t="shared" si="8"/>
        <v>152315.50881999999</v>
      </c>
      <c r="AZ22" s="29">
        <f t="shared" si="8"/>
        <v>70972.899999999994</v>
      </c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356">
        <f t="shared" si="0"/>
        <v>106463012.44071019</v>
      </c>
    </row>
    <row r="23" spans="1:85" ht="17.25" customHeight="1">
      <c r="A23" s="3">
        <v>11</v>
      </c>
      <c r="B23" s="9" t="s">
        <v>24</v>
      </c>
      <c r="C23" s="515" t="e">
        <f>#REF!</f>
        <v>#REF!</v>
      </c>
      <c r="D23" s="27" t="e">
        <f>#REF!</f>
        <v>#REF!</v>
      </c>
      <c r="E23" s="27" t="e">
        <f>#REF!</f>
        <v>#REF!</v>
      </c>
      <c r="F23" s="27" t="e">
        <f>#REF!</f>
        <v>#REF!</v>
      </c>
      <c r="G23" s="27" t="e">
        <f>#REF!</f>
        <v>#REF!</v>
      </c>
      <c r="H23" s="27" t="e">
        <f>#REF!</f>
        <v>#REF!</v>
      </c>
      <c r="I23" s="27" t="e">
        <f>#REF!</f>
        <v>#REF!</v>
      </c>
      <c r="J23" s="27" t="e">
        <f>#REF!</f>
        <v>#REF!</v>
      </c>
      <c r="K23" s="27" t="e">
        <f>#REF!</f>
        <v>#REF!</v>
      </c>
      <c r="L23" s="27" t="e">
        <f>#REF!</f>
        <v>#REF!</v>
      </c>
      <c r="M23" s="27" t="e">
        <f>#REF!</f>
        <v>#REF!</v>
      </c>
      <c r="N23" s="27" t="e">
        <f>#REF!</f>
        <v>#REF!</v>
      </c>
      <c r="O23" s="27" t="e">
        <f>#REF!</f>
        <v>#REF!</v>
      </c>
      <c r="P23" s="27" t="e">
        <f>#REF!</f>
        <v>#REF!</v>
      </c>
      <c r="Q23" s="27" t="e">
        <f>#REF!</f>
        <v>#REF!</v>
      </c>
      <c r="R23" s="27" t="e">
        <f>#REF!</f>
        <v>#REF!</v>
      </c>
      <c r="S23" s="27" t="e">
        <f>#REF!</f>
        <v>#REF!</v>
      </c>
      <c r="T23" s="27" t="e">
        <f>#REF!</f>
        <v>#REF!</v>
      </c>
      <c r="U23" s="27" t="e">
        <f>#REF!</f>
        <v>#REF!</v>
      </c>
      <c r="V23" s="27" t="e">
        <f>#REF!</f>
        <v>#REF!</v>
      </c>
      <c r="W23" s="27" t="e">
        <f>#REF!</f>
        <v>#REF!</v>
      </c>
      <c r="X23" s="27" t="e">
        <f>#REF!</f>
        <v>#REF!</v>
      </c>
      <c r="Y23" s="27" t="e">
        <f>#REF!</f>
        <v>#REF!</v>
      </c>
      <c r="Z23" s="27" t="e">
        <f>#REF!</f>
        <v>#REF!</v>
      </c>
      <c r="AA23" s="27" t="e">
        <f>#REF!</f>
        <v>#REF!</v>
      </c>
      <c r="AB23" s="27" t="e">
        <f>#REF!</f>
        <v>#REF!</v>
      </c>
      <c r="AC23" s="27" t="e">
        <f>#REF!</f>
        <v>#REF!</v>
      </c>
      <c r="AD23" s="27" t="e">
        <f>#REF!</f>
        <v>#REF!</v>
      </c>
      <c r="AE23" s="27" t="e">
        <f>#REF!</f>
        <v>#REF!</v>
      </c>
      <c r="AF23" s="27" t="e">
        <f>#REF!</f>
        <v>#REF!</v>
      </c>
      <c r="AG23" s="27" t="e">
        <f>#REF!</f>
        <v>#REF!</v>
      </c>
      <c r="AH23" s="27" t="e">
        <f>#REF!</f>
        <v>#REF!</v>
      </c>
      <c r="AI23" s="27" t="e">
        <f>#REF!</f>
        <v>#REF!</v>
      </c>
      <c r="AJ23" s="27" t="e">
        <f>#REF!</f>
        <v>#REF!</v>
      </c>
      <c r="AK23" s="27" t="e">
        <f>#REF!</f>
        <v>#REF!</v>
      </c>
      <c r="AL23" s="27" t="e">
        <f>#REF!</f>
        <v>#REF!</v>
      </c>
      <c r="AM23" s="27" t="e">
        <f>#REF!</f>
        <v>#REF!</v>
      </c>
      <c r="AN23" s="27" t="e">
        <f>#REF!</f>
        <v>#REF!</v>
      </c>
      <c r="AO23" s="27" t="e">
        <f>#REF!</f>
        <v>#REF!</v>
      </c>
      <c r="AP23" s="27" t="e">
        <f>#REF!</f>
        <v>#REF!</v>
      </c>
      <c r="AQ23" s="27" t="e">
        <f>#REF!</f>
        <v>#REF!</v>
      </c>
      <c r="AR23" s="27" t="e">
        <f>#REF!</f>
        <v>#REF!</v>
      </c>
      <c r="AS23" s="27" t="e">
        <f>#REF!</f>
        <v>#REF!</v>
      </c>
      <c r="AT23" s="27" t="e">
        <f>#REF!</f>
        <v>#REF!</v>
      </c>
      <c r="AU23" s="27" t="e">
        <f>#REF!</f>
        <v>#REF!</v>
      </c>
      <c r="AV23" s="27" t="e">
        <f>#REF!</f>
        <v>#REF!</v>
      </c>
      <c r="AW23" s="27" t="e">
        <f>#REF!</f>
        <v>#REF!</v>
      </c>
      <c r="AX23" s="27" t="e">
        <f>#REF!</f>
        <v>#REF!</v>
      </c>
      <c r="AY23" s="27" t="e">
        <f>#REF!</f>
        <v>#REF!</v>
      </c>
      <c r="AZ23" s="27" t="e">
        <f>#REF!</f>
        <v>#REF!</v>
      </c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356" t="e">
        <f t="shared" si="0"/>
        <v>#REF!</v>
      </c>
    </row>
    <row r="24" spans="1:85" ht="15" customHeight="1">
      <c r="A24" s="6"/>
      <c r="B24" s="10" t="s">
        <v>25</v>
      </c>
      <c r="C24" s="508" t="e">
        <f t="shared" ref="C24:BK24" si="9">C23/C22*100</f>
        <v>#REF!</v>
      </c>
      <c r="D24" s="36" t="e">
        <f t="shared" si="9"/>
        <v>#REF!</v>
      </c>
      <c r="E24" s="36" t="e">
        <f t="shared" si="9"/>
        <v>#REF!</v>
      </c>
      <c r="F24" s="36" t="e">
        <f t="shared" si="9"/>
        <v>#REF!</v>
      </c>
      <c r="G24" s="36" t="e">
        <f t="shared" si="9"/>
        <v>#REF!</v>
      </c>
      <c r="H24" s="36" t="e">
        <f t="shared" si="9"/>
        <v>#REF!</v>
      </c>
      <c r="I24" s="36" t="e">
        <f t="shared" si="9"/>
        <v>#REF!</v>
      </c>
      <c r="J24" s="36" t="e">
        <f t="shared" si="9"/>
        <v>#REF!</v>
      </c>
      <c r="K24" s="36" t="e">
        <f t="shared" si="9"/>
        <v>#REF!</v>
      </c>
      <c r="L24" s="36" t="e">
        <f t="shared" si="9"/>
        <v>#REF!</v>
      </c>
      <c r="M24" s="36" t="e">
        <f t="shared" si="9"/>
        <v>#REF!</v>
      </c>
      <c r="N24" s="36" t="e">
        <f t="shared" si="9"/>
        <v>#REF!</v>
      </c>
      <c r="O24" s="36" t="e">
        <f t="shared" si="9"/>
        <v>#REF!</v>
      </c>
      <c r="P24" s="36" t="e">
        <f t="shared" si="9"/>
        <v>#REF!</v>
      </c>
      <c r="Q24" s="36" t="e">
        <f t="shared" si="9"/>
        <v>#REF!</v>
      </c>
      <c r="R24" s="36" t="e">
        <f t="shared" si="9"/>
        <v>#REF!</v>
      </c>
      <c r="S24" s="36" t="e">
        <f t="shared" si="9"/>
        <v>#REF!</v>
      </c>
      <c r="T24" s="36" t="e">
        <f t="shared" si="9"/>
        <v>#REF!</v>
      </c>
      <c r="U24" s="36" t="e">
        <f t="shared" si="9"/>
        <v>#REF!</v>
      </c>
      <c r="V24" s="36" t="e">
        <f t="shared" si="9"/>
        <v>#REF!</v>
      </c>
      <c r="W24" s="36" t="e">
        <f t="shared" si="9"/>
        <v>#REF!</v>
      </c>
      <c r="X24" s="36" t="e">
        <f t="shared" si="9"/>
        <v>#REF!</v>
      </c>
      <c r="Y24" s="36" t="e">
        <f t="shared" si="9"/>
        <v>#REF!</v>
      </c>
      <c r="Z24" s="36" t="e">
        <f t="shared" si="9"/>
        <v>#REF!</v>
      </c>
      <c r="AA24" s="36" t="e">
        <f t="shared" si="9"/>
        <v>#REF!</v>
      </c>
      <c r="AB24" s="36" t="e">
        <f t="shared" si="9"/>
        <v>#REF!</v>
      </c>
      <c r="AC24" s="36" t="e">
        <f t="shared" si="9"/>
        <v>#REF!</v>
      </c>
      <c r="AD24" s="36" t="e">
        <f t="shared" si="9"/>
        <v>#REF!</v>
      </c>
      <c r="AE24" s="36" t="e">
        <f t="shared" si="9"/>
        <v>#REF!</v>
      </c>
      <c r="AF24" s="36" t="e">
        <f t="shared" si="9"/>
        <v>#REF!</v>
      </c>
      <c r="AG24" s="36" t="e">
        <f t="shared" si="9"/>
        <v>#REF!</v>
      </c>
      <c r="AH24" s="36" t="e">
        <f t="shared" si="9"/>
        <v>#REF!</v>
      </c>
      <c r="AI24" s="36" t="e">
        <f t="shared" si="9"/>
        <v>#REF!</v>
      </c>
      <c r="AJ24" s="36" t="e">
        <f t="shared" si="9"/>
        <v>#REF!</v>
      </c>
      <c r="AK24" s="36" t="e">
        <f t="shared" si="9"/>
        <v>#REF!</v>
      </c>
      <c r="AL24" s="36" t="e">
        <f t="shared" si="9"/>
        <v>#REF!</v>
      </c>
      <c r="AM24" s="36" t="e">
        <f t="shared" si="9"/>
        <v>#REF!</v>
      </c>
      <c r="AN24" s="36" t="e">
        <f t="shared" si="9"/>
        <v>#REF!</v>
      </c>
      <c r="AO24" s="36" t="e">
        <f t="shared" si="9"/>
        <v>#REF!</v>
      </c>
      <c r="AP24" s="36" t="e">
        <f t="shared" si="9"/>
        <v>#REF!</v>
      </c>
      <c r="AQ24" s="36" t="e">
        <f t="shared" si="9"/>
        <v>#REF!</v>
      </c>
      <c r="AR24" s="36" t="e">
        <f t="shared" si="9"/>
        <v>#REF!</v>
      </c>
      <c r="AS24" s="36" t="e">
        <f t="shared" si="9"/>
        <v>#REF!</v>
      </c>
      <c r="AT24" s="36" t="e">
        <f t="shared" si="9"/>
        <v>#REF!</v>
      </c>
      <c r="AU24" s="36" t="e">
        <f t="shared" si="9"/>
        <v>#REF!</v>
      </c>
      <c r="AV24" s="36" t="e">
        <f t="shared" si="9"/>
        <v>#REF!</v>
      </c>
      <c r="AW24" s="36" t="e">
        <f t="shared" si="9"/>
        <v>#REF!</v>
      </c>
      <c r="AX24" s="36" t="e">
        <f t="shared" si="9"/>
        <v>#REF!</v>
      </c>
      <c r="AY24" s="36" t="e">
        <f t="shared" si="9"/>
        <v>#REF!</v>
      </c>
      <c r="AZ24" s="36" t="e">
        <f t="shared" si="9"/>
        <v>#REF!</v>
      </c>
      <c r="BA24" s="36" t="e">
        <f t="shared" si="9"/>
        <v>#DIV/0!</v>
      </c>
      <c r="BB24" s="36" t="e">
        <f t="shared" si="9"/>
        <v>#DIV/0!</v>
      </c>
      <c r="BC24" s="36" t="e">
        <f t="shared" si="9"/>
        <v>#DIV/0!</v>
      </c>
      <c r="BD24" s="36" t="e">
        <f t="shared" si="9"/>
        <v>#DIV/0!</v>
      </c>
      <c r="BE24" s="36" t="e">
        <f t="shared" si="9"/>
        <v>#DIV/0!</v>
      </c>
      <c r="BF24" s="36" t="e">
        <f t="shared" si="9"/>
        <v>#DIV/0!</v>
      </c>
      <c r="BG24" s="36" t="e">
        <f t="shared" si="9"/>
        <v>#DIV/0!</v>
      </c>
      <c r="BH24" s="36" t="e">
        <f t="shared" si="9"/>
        <v>#DIV/0!</v>
      </c>
      <c r="BI24" s="36" t="e">
        <f t="shared" si="9"/>
        <v>#DIV/0!</v>
      </c>
      <c r="BJ24" s="36" t="e">
        <f t="shared" si="9"/>
        <v>#DIV/0!</v>
      </c>
      <c r="BK24" s="36" t="e">
        <f t="shared" si="9"/>
        <v>#REF!</v>
      </c>
    </row>
    <row r="25" spans="1:85" ht="15" customHeight="1">
      <c r="A25" s="3">
        <v>12</v>
      </c>
      <c r="B25" s="9" t="s">
        <v>26</v>
      </c>
      <c r="C25" s="515">
        <f>'2.1 Posting'!B17</f>
        <v>122896.9562782</v>
      </c>
      <c r="D25" s="27">
        <f>'2.1 Posting'!C17</f>
        <v>57573.98</v>
      </c>
      <c r="E25" s="27">
        <f>'2.1 Posting'!D17</f>
        <v>54939</v>
      </c>
      <c r="F25" s="27">
        <f>'2.1 Posting'!E17</f>
        <v>125026.44183000001</v>
      </c>
      <c r="G25" s="27">
        <f>'2.1 Posting'!F17</f>
        <v>81327.305309999996</v>
      </c>
      <c r="H25" s="27">
        <f>'2.1 Posting'!G17</f>
        <v>140930.57</v>
      </c>
      <c r="I25" s="27">
        <f>'2.1 Posting'!H17</f>
        <v>14084.345860000001</v>
      </c>
      <c r="J25" s="27">
        <f>'2.1 Posting'!I17</f>
        <v>1814</v>
      </c>
      <c r="K25" s="27">
        <f>'2.1 Posting'!J17</f>
        <v>4303.8243700000003</v>
      </c>
      <c r="L25" s="27">
        <f>'2.1 Posting'!K17</f>
        <v>2744.8359999999998</v>
      </c>
      <c r="M25" s="27">
        <f>'2.1 Posting'!L17</f>
        <v>12822.6039</v>
      </c>
      <c r="N25" s="27">
        <f>'2.1 Posting'!M17</f>
        <v>34393.207999999999</v>
      </c>
      <c r="O25" s="27">
        <f>'2.1 Posting'!N17</f>
        <v>3143.3522899999998</v>
      </c>
      <c r="P25" s="27">
        <f>'2.1 Posting'!O17</f>
        <v>7568</v>
      </c>
      <c r="Q25" s="27">
        <f>'2.1 Posting'!P17</f>
        <v>8174.4479333000018</v>
      </c>
      <c r="R25" s="27">
        <f>'2.1 Posting'!Q17</f>
        <v>5757.72</v>
      </c>
      <c r="S25" s="27">
        <f>'2.1 Posting'!R17</f>
        <v>6512.3019140000015</v>
      </c>
      <c r="T25" s="27">
        <f>'2.1 Posting'!S17</f>
        <v>22053.329750000001</v>
      </c>
      <c r="U25" s="27">
        <f>'2.1 Posting'!T17</f>
        <v>3335.9656896999991</v>
      </c>
      <c r="V25" s="27">
        <f>'2.1 Posting'!U17</f>
        <v>4591.6664000000001</v>
      </c>
      <c r="W25" s="27">
        <f>'2.1 Posting'!V17</f>
        <v>1688.3126600000001</v>
      </c>
      <c r="X25" s="27">
        <f>'2.1 Posting'!W17</f>
        <v>8824.7460700000011</v>
      </c>
      <c r="Y25" s="27">
        <f>'2.1 Posting'!X17</f>
        <v>18089.070359999998</v>
      </c>
      <c r="Z25" s="27">
        <f>'2.1 Posting'!Y17</f>
        <v>62117.407819999993</v>
      </c>
      <c r="AA25" s="27">
        <f>'2.1 Posting'!Z17</f>
        <v>4460.2585899999995</v>
      </c>
      <c r="AB25" s="27">
        <f>'2.1 Posting'!AA17</f>
        <v>12206.950999999999</v>
      </c>
      <c r="AC25" s="27">
        <f>'2.1 Posting'!AB17</f>
        <v>6366.426019999999</v>
      </c>
      <c r="AD25" s="27">
        <f>'2.1 Posting'!AC17</f>
        <v>6070.5941399999992</v>
      </c>
      <c r="AE25" s="27">
        <f>'2.1 Posting'!AD17</f>
        <v>3746.1037900000001</v>
      </c>
      <c r="AF25" s="27">
        <f>'2.1 Posting'!AE17</f>
        <v>8991</v>
      </c>
      <c r="AG25" s="27">
        <f>'2.1 Posting'!AF17</f>
        <v>5374.3531900000007</v>
      </c>
      <c r="AH25" s="27">
        <f>'2.1 Posting'!AG17</f>
        <v>16385.990000000002</v>
      </c>
      <c r="AI25" s="27">
        <f>'2.1 Posting'!AH17</f>
        <v>74315.088230000008</v>
      </c>
      <c r="AJ25" s="27">
        <f>'2.1 Posting'!AI17</f>
        <v>1785.818</v>
      </c>
      <c r="AK25" s="27">
        <f>'2.1 Posting'!AJ17</f>
        <v>5836.96</v>
      </c>
      <c r="AL25" s="27">
        <f>'2.1 Posting'!AK17</f>
        <v>13760.929460000001</v>
      </c>
      <c r="AM25" s="27">
        <f>'2.1 Posting'!AL17</f>
        <v>20407.29</v>
      </c>
      <c r="AN25" s="27">
        <f>'2.1 Posting'!AM17</f>
        <v>2645.7310400000001</v>
      </c>
      <c r="AO25" s="27">
        <f>'2.1 Posting'!AN17</f>
        <v>2903.1477000000004</v>
      </c>
      <c r="AP25" s="27">
        <f>'2.1 Posting'!AO17</f>
        <v>2153.40049</v>
      </c>
      <c r="AQ25" s="27">
        <f>'2.1 Posting'!AP17</f>
        <v>3851.6876299999999</v>
      </c>
      <c r="AR25" s="27">
        <f>'2.1 Posting'!AQ17</f>
        <v>265</v>
      </c>
      <c r="AS25" s="27">
        <f>'2.1 Posting'!AR17</f>
        <v>3913.7466899999999</v>
      </c>
      <c r="AT25" s="27">
        <f>'2.1 Posting'!AS17</f>
        <v>2065.6748200000002</v>
      </c>
      <c r="AU25" s="27">
        <f>'2.1 Posting'!AT17</f>
        <v>421.86046000000005</v>
      </c>
      <c r="AV25" s="27">
        <f>'2.1 Posting'!AU17</f>
        <v>114.14</v>
      </c>
      <c r="AW25" s="27">
        <f>'2.1 Posting'!AV17</f>
        <v>1467.5297200000002</v>
      </c>
      <c r="AX25" s="27">
        <f>'2.1 Posting'!AW17</f>
        <v>1566.41526</v>
      </c>
      <c r="AY25" s="27">
        <f>'2.1 Posting'!AX17</f>
        <v>1523.1551000000002</v>
      </c>
      <c r="AZ25" s="27">
        <f>'2.1 Posting'!AY17</f>
        <v>709.73</v>
      </c>
      <c r="BA25" s="27">
        <f>'2.1 Posting'!AZ17</f>
        <v>0</v>
      </c>
      <c r="BB25" s="27">
        <f>'2.1 Posting'!BA17</f>
        <v>0</v>
      </c>
      <c r="BC25" s="27">
        <f>'2.1 Posting'!BB17</f>
        <v>0</v>
      </c>
      <c r="BD25" s="27">
        <f>'2.1 Posting'!BC17</f>
        <v>0</v>
      </c>
      <c r="BE25" s="27">
        <f>'2.1 Posting'!BD17</f>
        <v>0</v>
      </c>
      <c r="BF25" s="27">
        <f>'2.1 Posting'!BE17</f>
        <v>0</v>
      </c>
      <c r="BG25" s="27">
        <f>'2.1 Posting'!BF17</f>
        <v>0</v>
      </c>
      <c r="BH25" s="27">
        <f>'2.1 Posting'!BG17</f>
        <v>0</v>
      </c>
      <c r="BI25" s="27">
        <f>'2.1 Posting'!BH17</f>
        <v>0</v>
      </c>
      <c r="BJ25" s="27">
        <f>'2.1 Posting'!BI17</f>
        <v>0</v>
      </c>
      <c r="BK25" s="356">
        <f t="shared" si="0"/>
        <v>1008022.3737651998</v>
      </c>
    </row>
    <row r="26" spans="1:85" ht="15" customHeight="1">
      <c r="A26" s="3">
        <v>13</v>
      </c>
      <c r="B26" s="9" t="s">
        <v>27</v>
      </c>
      <c r="C26" s="515">
        <f>'2.1 Posting'!B16-'2.1 Posting'!B17</f>
        <v>24971.552531800029</v>
      </c>
      <c r="D26" s="27">
        <f>'2.1 Posting'!C16-'2.1 Posting'!C17</f>
        <v>0</v>
      </c>
      <c r="E26" s="27">
        <f>'2.1 Posting'!D16-'2.1 Posting'!D17</f>
        <v>28474</v>
      </c>
      <c r="F26" s="27">
        <f>'2.1 Posting'!E16-'2.1 Posting'!E17</f>
        <v>6898.4987500000134</v>
      </c>
      <c r="G26" s="27">
        <f>'2.1 Posting'!F16-'2.1 Posting'!F17</f>
        <v>54739.675160000013</v>
      </c>
      <c r="H26" s="27">
        <f>'2.1 Posting'!G16-'2.1 Posting'!G17</f>
        <v>78178.329999999987</v>
      </c>
      <c r="I26" s="27">
        <f>'2.1 Posting'!H16-'2.1 Posting'!H17</f>
        <v>26313.426599999999</v>
      </c>
      <c r="J26" s="27">
        <f>'2.1 Posting'!I16-'2.1 Posting'!I17</f>
        <v>6583</v>
      </c>
      <c r="K26" s="27">
        <f>'2.1 Posting'!J16-'2.1 Posting'!J17</f>
        <v>11411.433999999999</v>
      </c>
      <c r="L26" s="27">
        <f>'2.1 Posting'!K16-'2.1 Posting'!K17</f>
        <v>913.28099999999995</v>
      </c>
      <c r="M26" s="27">
        <f>'2.1 Posting'!L16-'2.1 Posting'!L17</f>
        <v>2624.6012499999997</v>
      </c>
      <c r="N26" s="27">
        <f>'2.1 Posting'!M16-'2.1 Posting'!M17</f>
        <v>0</v>
      </c>
      <c r="O26" s="27">
        <f>'2.1 Posting'!N16-'2.1 Posting'!N17</f>
        <v>8281.8194000000003</v>
      </c>
      <c r="P26" s="27">
        <f>'2.1 Posting'!O16-'2.1 Posting'!O17</f>
        <v>8229</v>
      </c>
      <c r="Q26" s="27">
        <f>'2.1 Posting'!P16-'2.1 Posting'!P17</f>
        <v>5850.2170900000001</v>
      </c>
      <c r="R26" s="27">
        <f>'2.1 Posting'!Q16-'2.1 Posting'!Q17</f>
        <v>3943.7799999999997</v>
      </c>
      <c r="S26" s="27">
        <f>'2.1 Posting'!R16-'2.1 Posting'!R17</f>
        <v>9260.3400259999999</v>
      </c>
      <c r="T26" s="27">
        <f>'2.1 Posting'!S16-'2.1 Posting'!S17</f>
        <v>6101.9824000000044</v>
      </c>
      <c r="U26" s="27">
        <f>'2.1 Posting'!T16-'2.1 Posting'!T17</f>
        <v>1423.4323124999996</v>
      </c>
      <c r="V26" s="27">
        <f>'2.1 Posting'!U16-'2.1 Posting'!U17</f>
        <v>8186.0802299999996</v>
      </c>
      <c r="W26" s="27">
        <f>'2.1 Posting'!V16-'2.1 Posting'!V17</f>
        <v>2030.4410025000002</v>
      </c>
      <c r="X26" s="27">
        <f>'2.1 Posting'!W16-'2.1 Posting'!W17</f>
        <v>6698.8874499999984</v>
      </c>
      <c r="Y26" s="27">
        <f>'2.1 Posting'!X16-'2.1 Posting'!X17</f>
        <v>11539.097950000003</v>
      </c>
      <c r="Z26" s="27">
        <f>'2.1 Posting'!Y16-'2.1 Posting'!Y17</f>
        <v>15841.407250000004</v>
      </c>
      <c r="AA26" s="27">
        <f>'2.1 Posting'!Z16-'2.1 Posting'!Z17</f>
        <v>6571.8613299999997</v>
      </c>
      <c r="AB26" s="27">
        <f>'2.1 Posting'!AA16-'2.1 Posting'!AA17</f>
        <v>20390.046999999999</v>
      </c>
      <c r="AC26" s="27">
        <f>'2.1 Posting'!AB16-'2.1 Posting'!AB17</f>
        <v>2094.5794299999998</v>
      </c>
      <c r="AD26" s="27">
        <f>'2.1 Posting'!AC16-'2.1 Posting'!AC17</f>
        <v>18235.618930000004</v>
      </c>
      <c r="AE26" s="27">
        <f>'2.1 Posting'!AD16-'2.1 Posting'!AD17</f>
        <v>2552.4899599999999</v>
      </c>
      <c r="AF26" s="27">
        <f>'2.1 Posting'!AE16-'2.1 Posting'!AE17</f>
        <v>25</v>
      </c>
      <c r="AG26" s="27">
        <f>'2.1 Posting'!AF16-'2.1 Posting'!AF17</f>
        <v>10447.72148</v>
      </c>
      <c r="AH26" s="27">
        <f>'2.1 Posting'!AG16-'2.1 Posting'!AG17</f>
        <v>5360.4299999999967</v>
      </c>
      <c r="AI26" s="27">
        <f>'2.1 Posting'!AH16-'2.1 Posting'!AH17</f>
        <v>253098.33811000001</v>
      </c>
      <c r="AJ26" s="27">
        <f>'2.1 Posting'!AI16-'2.1 Posting'!AI17</f>
        <v>724.07100000000014</v>
      </c>
      <c r="AK26" s="27">
        <f>'2.1 Posting'!AJ16-'2.1 Posting'!AJ17</f>
        <v>0</v>
      </c>
      <c r="AL26" s="27">
        <f>'2.1 Posting'!AK16-'2.1 Posting'!AK17</f>
        <v>9758.7027599999983</v>
      </c>
      <c r="AM26" s="27">
        <f>'2.1 Posting'!AL16-'2.1 Posting'!AL17</f>
        <v>29458.730750000002</v>
      </c>
      <c r="AN26" s="27">
        <f>'2.1 Posting'!AM16-'2.1 Posting'!AM17</f>
        <v>342.05849999999964</v>
      </c>
      <c r="AO26" s="27">
        <f>'2.1 Posting'!AN16-'2.1 Posting'!AN17</f>
        <v>156.38200000000006</v>
      </c>
      <c r="AP26" s="27">
        <f>'2.1 Posting'!AO16-'2.1 Posting'!AO17</f>
        <v>269.75400000000036</v>
      </c>
      <c r="AQ26" s="27">
        <f>'2.1 Posting'!AP16-'2.1 Posting'!AP17</f>
        <v>96.245499999999993</v>
      </c>
      <c r="AR26" s="27">
        <f>'2.1 Posting'!AQ16-'2.1 Posting'!AQ17</f>
        <v>0</v>
      </c>
      <c r="AS26" s="27">
        <f>'2.1 Posting'!AR16-'2.1 Posting'!AR17</f>
        <v>0</v>
      </c>
      <c r="AT26" s="27">
        <f>'2.1 Posting'!AS16-'2.1 Posting'!AS17</f>
        <v>0</v>
      </c>
      <c r="AU26" s="27">
        <f>'2.1 Posting'!AT16-'2.1 Posting'!AT17</f>
        <v>0</v>
      </c>
      <c r="AV26" s="27">
        <f>'2.1 Posting'!AU16-'2.1 Posting'!AU17</f>
        <v>0</v>
      </c>
      <c r="AW26" s="27">
        <f>'2.1 Posting'!AV16-'2.1 Posting'!AV17</f>
        <v>0</v>
      </c>
      <c r="AX26" s="27">
        <f>'2.1 Posting'!AW16-'2.1 Posting'!AW17</f>
        <v>0</v>
      </c>
      <c r="AY26" s="27">
        <f>'2.1 Posting'!AX16-'2.1 Posting'!AX17</f>
        <v>0</v>
      </c>
      <c r="AZ26" s="27">
        <f>'2.1 Posting'!AY16-'2.1 Posting'!AY17</f>
        <v>0</v>
      </c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356">
        <f t="shared" si="0"/>
        <v>688076.31515280006</v>
      </c>
    </row>
    <row r="27" spans="1:85" ht="15" customHeight="1">
      <c r="A27" s="6"/>
      <c r="B27" s="13" t="s">
        <v>28</v>
      </c>
      <c r="C27" s="507">
        <f t="shared" ref="C27:AZ27" si="10">SUM(C25:C26)</f>
        <v>147868.50881000003</v>
      </c>
      <c r="D27" s="29">
        <f t="shared" si="10"/>
        <v>57573.98</v>
      </c>
      <c r="E27" s="29">
        <f t="shared" si="10"/>
        <v>83413</v>
      </c>
      <c r="F27" s="29">
        <f t="shared" si="10"/>
        <v>131924.94058000002</v>
      </c>
      <c r="G27" s="29">
        <f t="shared" si="10"/>
        <v>136066.98047000001</v>
      </c>
      <c r="H27" s="29">
        <f t="shared" si="10"/>
        <v>219108.9</v>
      </c>
      <c r="I27" s="29">
        <f t="shared" si="10"/>
        <v>40397.77246</v>
      </c>
      <c r="J27" s="29">
        <f t="shared" si="10"/>
        <v>8397</v>
      </c>
      <c r="K27" s="29">
        <f t="shared" si="10"/>
        <v>15715.25837</v>
      </c>
      <c r="L27" s="29">
        <f t="shared" si="10"/>
        <v>3658.1169999999997</v>
      </c>
      <c r="M27" s="29">
        <f t="shared" si="10"/>
        <v>15447.20515</v>
      </c>
      <c r="N27" s="29">
        <f t="shared" si="10"/>
        <v>34393.207999999999</v>
      </c>
      <c r="O27" s="29">
        <f t="shared" si="10"/>
        <v>11425.171689999999</v>
      </c>
      <c r="P27" s="29">
        <f t="shared" si="10"/>
        <v>15797</v>
      </c>
      <c r="Q27" s="29">
        <f t="shared" si="10"/>
        <v>14024.665023300002</v>
      </c>
      <c r="R27" s="29">
        <f t="shared" si="10"/>
        <v>9701.5</v>
      </c>
      <c r="S27" s="29">
        <f t="shared" si="10"/>
        <v>15772.641940000001</v>
      </c>
      <c r="T27" s="29">
        <f t="shared" si="10"/>
        <v>28155.312150000005</v>
      </c>
      <c r="U27" s="29">
        <f t="shared" si="10"/>
        <v>4759.3980021999987</v>
      </c>
      <c r="V27" s="29">
        <f t="shared" si="10"/>
        <v>12777.74663</v>
      </c>
      <c r="W27" s="29">
        <f t="shared" si="10"/>
        <v>3718.7536625000002</v>
      </c>
      <c r="X27" s="29">
        <f t="shared" si="10"/>
        <v>15523.633519999999</v>
      </c>
      <c r="Y27" s="29">
        <f t="shared" si="10"/>
        <v>29628.168310000001</v>
      </c>
      <c r="Z27" s="29">
        <f t="shared" si="10"/>
        <v>77958.815069999997</v>
      </c>
      <c r="AA27" s="29">
        <f t="shared" si="10"/>
        <v>11032.119919999999</v>
      </c>
      <c r="AB27" s="29">
        <f t="shared" si="10"/>
        <v>32596.998</v>
      </c>
      <c r="AC27" s="29">
        <f t="shared" si="10"/>
        <v>8461.0054499999987</v>
      </c>
      <c r="AD27" s="29">
        <f t="shared" si="10"/>
        <v>24306.213070000005</v>
      </c>
      <c r="AE27" s="29">
        <f t="shared" si="10"/>
        <v>6298.59375</v>
      </c>
      <c r="AF27" s="29">
        <f t="shared" si="10"/>
        <v>9016</v>
      </c>
      <c r="AG27" s="29">
        <f t="shared" si="10"/>
        <v>15822.074670000002</v>
      </c>
      <c r="AH27" s="29">
        <f t="shared" si="10"/>
        <v>21746.42</v>
      </c>
      <c r="AI27" s="29">
        <f t="shared" si="10"/>
        <v>327413.42634000001</v>
      </c>
      <c r="AJ27" s="29">
        <f t="shared" si="10"/>
        <v>2509.8890000000001</v>
      </c>
      <c r="AK27" s="29">
        <f t="shared" si="10"/>
        <v>5836.96</v>
      </c>
      <c r="AL27" s="29">
        <f t="shared" si="10"/>
        <v>23519.63222</v>
      </c>
      <c r="AM27" s="29">
        <f t="shared" si="10"/>
        <v>49866.020750000003</v>
      </c>
      <c r="AN27" s="29">
        <f t="shared" si="10"/>
        <v>2987.7895399999998</v>
      </c>
      <c r="AO27" s="29">
        <f t="shared" si="10"/>
        <v>3059.5297000000005</v>
      </c>
      <c r="AP27" s="29">
        <f t="shared" si="10"/>
        <v>2423.1544900000004</v>
      </c>
      <c r="AQ27" s="29">
        <f t="shared" si="10"/>
        <v>3947.9331299999999</v>
      </c>
      <c r="AR27" s="29">
        <f t="shared" si="10"/>
        <v>265</v>
      </c>
      <c r="AS27" s="29">
        <f t="shared" si="10"/>
        <v>3913.7466899999999</v>
      </c>
      <c r="AT27" s="29">
        <f t="shared" si="10"/>
        <v>2065.6748200000002</v>
      </c>
      <c r="AU27" s="29">
        <f t="shared" si="10"/>
        <v>421.86046000000005</v>
      </c>
      <c r="AV27" s="29">
        <f t="shared" si="10"/>
        <v>114.14</v>
      </c>
      <c r="AW27" s="29">
        <f t="shared" si="10"/>
        <v>1467.5297200000002</v>
      </c>
      <c r="AX27" s="29">
        <f t="shared" si="10"/>
        <v>1566.41526</v>
      </c>
      <c r="AY27" s="29">
        <f t="shared" si="10"/>
        <v>1523.1551000000002</v>
      </c>
      <c r="AZ27" s="29">
        <f t="shared" si="10"/>
        <v>709.73</v>
      </c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356">
        <f t="shared" si="0"/>
        <v>1696098.6889180001</v>
      </c>
    </row>
    <row r="28" spans="1:85" ht="15" customHeight="1">
      <c r="A28" s="6"/>
      <c r="B28" s="10" t="s">
        <v>29</v>
      </c>
      <c r="C28" s="508">
        <f t="shared" ref="C28:H28" si="11">C22/C14*100</f>
        <v>197.87512366602294</v>
      </c>
      <c r="D28" s="36" t="e">
        <f t="shared" si="11"/>
        <v>#DIV/0!</v>
      </c>
      <c r="E28" s="36">
        <f t="shared" si="11"/>
        <v>330.49532542197278</v>
      </c>
      <c r="F28" s="36">
        <f t="shared" si="11"/>
        <v>137.99925360899533</v>
      </c>
      <c r="G28" s="36">
        <f t="shared" si="11"/>
        <v>193.52950229524035</v>
      </c>
      <c r="H28" s="36" t="e">
        <f t="shared" si="11"/>
        <v>#DIV/0!</v>
      </c>
      <c r="I28" s="36">
        <f>I22/I14*100</f>
        <v>271.98077732053883</v>
      </c>
      <c r="J28" s="36">
        <f>J22/J14*100</f>
        <v>359.95679271976451</v>
      </c>
      <c r="K28" s="36">
        <f>K22/K14*100</f>
        <v>383.90356009899921</v>
      </c>
      <c r="L28" s="36">
        <f t="shared" ref="L28:W28" si="12">L22/L14*100</f>
        <v>239.35466197312948</v>
      </c>
      <c r="M28" s="36">
        <f t="shared" si="12"/>
        <v>270.77458073368604</v>
      </c>
      <c r="N28" s="36" t="e">
        <f t="shared" si="12"/>
        <v>#DIV/0!</v>
      </c>
      <c r="O28" s="36">
        <f t="shared" si="12"/>
        <v>365.23856899107636</v>
      </c>
      <c r="P28" s="36">
        <f t="shared" si="12"/>
        <v>239.14595616588304</v>
      </c>
      <c r="Q28" s="36">
        <f t="shared" si="12"/>
        <v>406.11984989850941</v>
      </c>
      <c r="R28" s="36">
        <f t="shared" si="12"/>
        <v>415.81381269259214</v>
      </c>
      <c r="S28" s="36">
        <f t="shared" si="12"/>
        <v>255.78512454201169</v>
      </c>
      <c r="T28" s="36">
        <f t="shared" si="12"/>
        <v>335.14077288694722</v>
      </c>
      <c r="U28" s="36">
        <f t="shared" si="12"/>
        <v>326.66448660229287</v>
      </c>
      <c r="V28" s="36">
        <f t="shared" si="12"/>
        <v>637.19238389959662</v>
      </c>
      <c r="W28" s="36">
        <f t="shared" si="12"/>
        <v>409.37419990162425</v>
      </c>
      <c r="X28" s="36">
        <v>1915.8682067790191</v>
      </c>
      <c r="Y28" s="36">
        <v>471.11182830401805</v>
      </c>
      <c r="Z28" s="36">
        <v>536.68613376245321</v>
      </c>
      <c r="AA28" s="36">
        <v>204.58654542052005</v>
      </c>
      <c r="AB28" s="36">
        <v>774.22757747667492</v>
      </c>
      <c r="AC28" s="36">
        <v>195.02380466037113</v>
      </c>
      <c r="AD28" s="36">
        <f t="shared" ref="AD28:BK28" si="13">AD22/AD14*100</f>
        <v>481.0890649666473</v>
      </c>
      <c r="AE28" s="36">
        <f t="shared" si="13"/>
        <v>279.46983961619043</v>
      </c>
      <c r="AF28" s="36" t="e">
        <f t="shared" si="13"/>
        <v>#DIV/0!</v>
      </c>
      <c r="AG28" s="36">
        <f t="shared" si="13"/>
        <v>269.99844108936435</v>
      </c>
      <c r="AH28" s="36">
        <f t="shared" si="13"/>
        <v>504.93689415266329</v>
      </c>
      <c r="AI28" s="36">
        <f t="shared" si="13"/>
        <v>342.06909283871732</v>
      </c>
      <c r="AJ28" s="36">
        <f t="shared" si="13"/>
        <v>729.60695767221159</v>
      </c>
      <c r="AK28" s="36">
        <f t="shared" si="13"/>
        <v>380.5065564673929</v>
      </c>
      <c r="AL28" s="36">
        <f t="shared" si="13"/>
        <v>408.42474768797604</v>
      </c>
      <c r="AM28" s="36">
        <f t="shared" si="13"/>
        <v>327.6954687974083</v>
      </c>
      <c r="AN28" s="36">
        <f t="shared" si="13"/>
        <v>893.38251915061028</v>
      </c>
      <c r="AO28" s="36">
        <f t="shared" si="13"/>
        <v>730.15086662560054</v>
      </c>
      <c r="AP28" s="36">
        <f t="shared" si="13"/>
        <v>529.72754533359682</v>
      </c>
      <c r="AQ28" s="36">
        <f t="shared" si="13"/>
        <v>433.62168759934809</v>
      </c>
      <c r="AR28" s="36">
        <f t="shared" si="13"/>
        <v>1428.0323450134772</v>
      </c>
      <c r="AS28" s="36">
        <f t="shared" si="13"/>
        <v>1059.4148668640826</v>
      </c>
      <c r="AT28" s="36">
        <f t="shared" si="13"/>
        <v>550.46291230395491</v>
      </c>
      <c r="AU28" s="36">
        <f t="shared" si="13"/>
        <v>764.97152628262256</v>
      </c>
      <c r="AV28" s="36">
        <f t="shared" si="13"/>
        <v>703.07620686588859</v>
      </c>
      <c r="AW28" s="36">
        <f t="shared" si="13"/>
        <v>1953.0210727704205</v>
      </c>
      <c r="AX28" s="36">
        <f t="shared" si="13"/>
        <v>909.00362430682583</v>
      </c>
      <c r="AY28" s="36">
        <f t="shared" si="13"/>
        <v>554.24868531260984</v>
      </c>
      <c r="AZ28" s="36">
        <f t="shared" si="13"/>
        <v>543.7461406097492</v>
      </c>
      <c r="BA28" s="36" t="e">
        <f t="shared" si="13"/>
        <v>#DIV/0!</v>
      </c>
      <c r="BB28" s="36" t="e">
        <f t="shared" si="13"/>
        <v>#DIV/0!</v>
      </c>
      <c r="BC28" s="36" t="e">
        <f t="shared" si="13"/>
        <v>#DIV/0!</v>
      </c>
      <c r="BD28" s="36" t="e">
        <f t="shared" si="13"/>
        <v>#DIV/0!</v>
      </c>
      <c r="BE28" s="36" t="e">
        <f t="shared" si="13"/>
        <v>#DIV/0!</v>
      </c>
      <c r="BF28" s="36" t="e">
        <f t="shared" si="13"/>
        <v>#DIV/0!</v>
      </c>
      <c r="BG28" s="36" t="e">
        <f t="shared" si="13"/>
        <v>#DIV/0!</v>
      </c>
      <c r="BH28" s="36" t="e">
        <f t="shared" si="13"/>
        <v>#DIV/0!</v>
      </c>
      <c r="BI28" s="36" t="e">
        <f t="shared" si="13"/>
        <v>#DIV/0!</v>
      </c>
      <c r="BJ28" s="36" t="e">
        <f t="shared" si="13"/>
        <v>#DIV/0!</v>
      </c>
      <c r="BK28" s="36">
        <f t="shared" si="13"/>
        <v>309.51915796961981</v>
      </c>
    </row>
    <row r="29" spans="1:85" ht="15" customHeight="1">
      <c r="A29" s="6"/>
      <c r="B29" s="10" t="s">
        <v>663</v>
      </c>
      <c r="C29" s="508">
        <f>C57/C22</f>
        <v>0.54394106567599187</v>
      </c>
      <c r="D29" s="36">
        <f t="shared" ref="D29:BK29" si="14">D57/D22</f>
        <v>0.86058208179106244</v>
      </c>
      <c r="E29" s="36">
        <f t="shared" si="14"/>
        <v>0.50409445661466945</v>
      </c>
      <c r="F29" s="36">
        <f t="shared" si="14"/>
        <v>0.3070131831400667</v>
      </c>
      <c r="G29" s="36">
        <f t="shared" si="14"/>
        <v>0.423255414297876</v>
      </c>
      <c r="H29" s="36">
        <f t="shared" si="14"/>
        <v>0.75286196837143915</v>
      </c>
      <c r="I29" s="36">
        <f t="shared" si="14"/>
        <v>0.44392806981955257</v>
      </c>
      <c r="J29" s="36">
        <f t="shared" si="14"/>
        <v>0.54994980852883224</v>
      </c>
      <c r="K29" s="36">
        <f t="shared" si="14"/>
        <v>0.53820424054926486</v>
      </c>
      <c r="L29" s="36">
        <f t="shared" si="14"/>
        <v>0.38272792272959172</v>
      </c>
      <c r="M29" s="36">
        <f t="shared" si="14"/>
        <v>0.39467312435093937</v>
      </c>
      <c r="N29" s="36">
        <f t="shared" si="14"/>
        <v>0.97156184860711192</v>
      </c>
      <c r="O29" s="36">
        <f t="shared" si="14"/>
        <v>0.55470902628773522</v>
      </c>
      <c r="P29" s="36">
        <f t="shared" si="14"/>
        <v>0.25519871631497093</v>
      </c>
      <c r="Q29" s="36">
        <f t="shared" si="14"/>
        <v>0.60116333031176994</v>
      </c>
      <c r="R29" s="36">
        <f t="shared" si="14"/>
        <v>0.60929353470613112</v>
      </c>
      <c r="S29" s="36">
        <f t="shared" si="14"/>
        <v>0.39951836390297618</v>
      </c>
      <c r="T29" s="36">
        <f t="shared" si="14"/>
        <v>0.49285372771737707</v>
      </c>
      <c r="U29" s="36">
        <f t="shared" si="14"/>
        <v>0.35760686603652242</v>
      </c>
      <c r="V29" s="36">
        <f t="shared" si="14"/>
        <v>0.55148647848584742</v>
      </c>
      <c r="W29" s="36">
        <f t="shared" si="14"/>
        <v>0.73899300781755517</v>
      </c>
      <c r="X29" s="36">
        <f t="shared" si="14"/>
        <v>0.5427281951873576</v>
      </c>
      <c r="Y29" s="36">
        <f t="shared" si="14"/>
        <v>0.67204372781194621</v>
      </c>
      <c r="Z29" s="36">
        <f t="shared" si="14"/>
        <v>0.49945629332643665</v>
      </c>
      <c r="AA29" s="36">
        <f t="shared" si="14"/>
        <v>0.83779205973099857</v>
      </c>
      <c r="AB29" s="36">
        <f t="shared" si="14"/>
        <v>0.44308563074339735</v>
      </c>
      <c r="AC29" s="36">
        <f t="shared" si="14"/>
        <v>0.67334212273182925</v>
      </c>
      <c r="AD29" s="36">
        <f t="shared" si="14"/>
        <v>0.68183472970432069</v>
      </c>
      <c r="AE29" s="36">
        <f t="shared" si="14"/>
        <v>0.53216056876639961</v>
      </c>
      <c r="AF29" s="36">
        <f t="shared" si="14"/>
        <v>0.82458327587204006</v>
      </c>
      <c r="AG29" s="36">
        <f t="shared" si="14"/>
        <v>0.49904822169259427</v>
      </c>
      <c r="AH29" s="36">
        <f t="shared" si="14"/>
        <v>0.63199023491345441</v>
      </c>
      <c r="AI29" s="36">
        <f t="shared" si="14"/>
        <v>0.56980066717757494</v>
      </c>
      <c r="AJ29" s="36">
        <f t="shared" si="14"/>
        <v>0.65514655645411801</v>
      </c>
      <c r="AK29" s="36">
        <f t="shared" si="14"/>
        <v>0.7683796410130318</v>
      </c>
      <c r="AL29" s="36">
        <f t="shared" si="14"/>
        <v>0.76393821723254607</v>
      </c>
      <c r="AM29" s="36">
        <f t="shared" si="14"/>
        <v>0.48685497550753909</v>
      </c>
      <c r="AN29" s="36">
        <f t="shared" si="14"/>
        <v>0.7419934178361649</v>
      </c>
      <c r="AO29" s="36">
        <f t="shared" si="14"/>
        <v>0.74228135126004091</v>
      </c>
      <c r="AP29" s="36">
        <f t="shared" si="14"/>
        <v>0.40089114934708792</v>
      </c>
      <c r="AQ29" s="36">
        <f t="shared" si="14"/>
        <v>0.54750570502005258</v>
      </c>
      <c r="AR29" s="36">
        <f t="shared" si="14"/>
        <v>0.36164590411476027</v>
      </c>
      <c r="AS29" s="36">
        <f t="shared" si="14"/>
        <v>0.23538436075943384</v>
      </c>
      <c r="AT29" s="36">
        <f t="shared" si="14"/>
        <v>0.61461600311692799</v>
      </c>
      <c r="AU29" s="36">
        <f t="shared" si="14"/>
        <v>0.35548768953240906</v>
      </c>
      <c r="AV29" s="36">
        <f t="shared" si="14"/>
        <v>0.29759247686218493</v>
      </c>
      <c r="AW29" s="36">
        <f t="shared" si="14"/>
        <v>0.17035430124031831</v>
      </c>
      <c r="AX29" s="36">
        <f t="shared" si="14"/>
        <v>0</v>
      </c>
      <c r="AY29" s="36">
        <f t="shared" si="14"/>
        <v>0</v>
      </c>
      <c r="AZ29" s="36">
        <f t="shared" si="14"/>
        <v>0</v>
      </c>
      <c r="BA29" s="36" t="e">
        <f t="shared" si="14"/>
        <v>#DIV/0!</v>
      </c>
      <c r="BB29" s="36" t="e">
        <f t="shared" si="14"/>
        <v>#DIV/0!</v>
      </c>
      <c r="BC29" s="36" t="e">
        <f t="shared" si="14"/>
        <v>#DIV/0!</v>
      </c>
      <c r="BD29" s="36" t="e">
        <f t="shared" si="14"/>
        <v>#DIV/0!</v>
      </c>
      <c r="BE29" s="36" t="e">
        <f t="shared" si="14"/>
        <v>#DIV/0!</v>
      </c>
      <c r="BF29" s="36" t="e">
        <f t="shared" si="14"/>
        <v>#DIV/0!</v>
      </c>
      <c r="BG29" s="36" t="e">
        <f t="shared" si="14"/>
        <v>#DIV/0!</v>
      </c>
      <c r="BH29" s="36" t="e">
        <f t="shared" si="14"/>
        <v>#DIV/0!</v>
      </c>
      <c r="BI29" s="36" t="e">
        <f t="shared" si="14"/>
        <v>#DIV/0!</v>
      </c>
      <c r="BJ29" s="36" t="e">
        <f t="shared" si="14"/>
        <v>#DIV/0!</v>
      </c>
      <c r="BK29" s="36">
        <f t="shared" si="14"/>
        <v>0.56334325164996168</v>
      </c>
    </row>
    <row r="30" spans="1:85" ht="15" customHeight="1">
      <c r="A30" s="14"/>
      <c r="B30" s="10" t="s">
        <v>31</v>
      </c>
      <c r="C30" s="508">
        <f>C21/C22*100</f>
        <v>0.31417519738198235</v>
      </c>
      <c r="D30" s="36">
        <f t="shared" ref="D30:BK30" si="15">D21/D22*100</f>
        <v>0</v>
      </c>
      <c r="E30" s="36">
        <f t="shared" si="15"/>
        <v>0.71869713567923688</v>
      </c>
      <c r="F30" s="36">
        <f t="shared" si="15"/>
        <v>9.2357730722444492E-2</v>
      </c>
      <c r="G30" s="36">
        <f t="shared" si="15"/>
        <v>0.66729982427869561</v>
      </c>
      <c r="H30" s="36">
        <f t="shared" si="15"/>
        <v>0.10142684186268573</v>
      </c>
      <c r="I30" s="36">
        <f t="shared" si="15"/>
        <v>0.8685172587975456</v>
      </c>
      <c r="J30" s="36">
        <f t="shared" si="15"/>
        <v>3.6260018376983094</v>
      </c>
      <c r="K30" s="36">
        <f t="shared" si="15"/>
        <v>3.1979274679674012</v>
      </c>
      <c r="L30" s="36">
        <f t="shared" si="15"/>
        <v>0.33578763870792483</v>
      </c>
      <c r="M30" s="36">
        <f t="shared" si="15"/>
        <v>0.22510729699961324</v>
      </c>
      <c r="N30" s="36">
        <f t="shared" si="15"/>
        <v>0</v>
      </c>
      <c r="O30" s="36">
        <f t="shared" si="15"/>
        <v>1.9742567125527872</v>
      </c>
      <c r="P30" s="36">
        <f t="shared" si="15"/>
        <v>1.5196947867199975</v>
      </c>
      <c r="Q30" s="36">
        <f t="shared" si="15"/>
        <v>0.99832633490002831</v>
      </c>
      <c r="R30" s="36">
        <f t="shared" si="15"/>
        <v>1.0256757437978536</v>
      </c>
      <c r="S30" s="36">
        <f t="shared" si="15"/>
        <v>1.1302778216332419</v>
      </c>
      <c r="T30" s="36">
        <f t="shared" si="15"/>
        <v>0.49707239013889509</v>
      </c>
      <c r="U30" s="36">
        <f t="shared" si="15"/>
        <v>0.58631370841810726</v>
      </c>
      <c r="V30" s="36">
        <f t="shared" si="15"/>
        <v>2.7058679305061082</v>
      </c>
      <c r="W30" s="36">
        <f t="shared" si="15"/>
        <v>0.95110268730894298</v>
      </c>
      <c r="X30" s="36">
        <f t="shared" si="15"/>
        <v>1.3136195998247771</v>
      </c>
      <c r="Y30" s="36">
        <f t="shared" si="15"/>
        <v>0.97758038283873994</v>
      </c>
      <c r="Z30" s="36">
        <f t="shared" si="15"/>
        <v>0.22779302675735497</v>
      </c>
      <c r="AA30" s="36">
        <f t="shared" si="15"/>
        <v>2.442154596990715</v>
      </c>
      <c r="AB30" s="36">
        <f t="shared" si="15"/>
        <v>1.7857100343865535</v>
      </c>
      <c r="AC30" s="36">
        <f t="shared" si="15"/>
        <v>0.68772108575473789</v>
      </c>
      <c r="AD30" s="36">
        <f t="shared" si="15"/>
        <v>1.3219593077441687</v>
      </c>
      <c r="AE30" s="36">
        <f t="shared" si="15"/>
        <v>1.2321279723589</v>
      </c>
      <c r="AF30" s="36">
        <f t="shared" si="15"/>
        <v>1.1121540644782442E-2</v>
      </c>
      <c r="AG30" s="36">
        <f t="shared" si="15"/>
        <v>1.0922966182099048</v>
      </c>
      <c r="AH30" s="36">
        <f t="shared" si="15"/>
        <v>0.47369845806743427</v>
      </c>
      <c r="AI30" s="36">
        <f t="shared" si="15"/>
        <v>3.7592159560158072</v>
      </c>
      <c r="AJ30" s="36">
        <f t="shared" si="15"/>
        <v>1.0084002087039499</v>
      </c>
      <c r="AK30" s="36">
        <f t="shared" si="15"/>
        <v>0</v>
      </c>
      <c r="AL30" s="36">
        <f t="shared" si="15"/>
        <v>1.2397581041029178</v>
      </c>
      <c r="AM30" s="36">
        <f t="shared" si="15"/>
        <v>1.5080804300296167</v>
      </c>
      <c r="AN30" s="36">
        <f t="shared" si="15"/>
        <v>0.42372881515409244</v>
      </c>
      <c r="AO30" s="36">
        <f t="shared" si="15"/>
        <v>0.10352299572166156</v>
      </c>
      <c r="AP30" s="36">
        <f t="shared" si="15"/>
        <v>0.2942432935329875</v>
      </c>
      <c r="AQ30" s="36">
        <f t="shared" si="15"/>
        <v>0.13968371300584678</v>
      </c>
      <c r="AR30" s="36">
        <f t="shared" si="15"/>
        <v>0</v>
      </c>
      <c r="AS30" s="36">
        <f t="shared" si="15"/>
        <v>0</v>
      </c>
      <c r="AT30" s="36">
        <f t="shared" si="15"/>
        <v>0</v>
      </c>
      <c r="AU30" s="36">
        <f t="shared" si="15"/>
        <v>0</v>
      </c>
      <c r="AV30" s="36">
        <f t="shared" si="15"/>
        <v>0</v>
      </c>
      <c r="AW30" s="36">
        <f t="shared" si="15"/>
        <v>0</v>
      </c>
      <c r="AX30" s="36">
        <f t="shared" si="15"/>
        <v>0</v>
      </c>
      <c r="AY30" s="36">
        <f t="shared" si="15"/>
        <v>0</v>
      </c>
      <c r="AZ30" s="36">
        <f t="shared" si="15"/>
        <v>0</v>
      </c>
      <c r="BA30" s="36" t="e">
        <f t="shared" si="15"/>
        <v>#DIV/0!</v>
      </c>
      <c r="BB30" s="36" t="e">
        <f t="shared" si="15"/>
        <v>#DIV/0!</v>
      </c>
      <c r="BC30" s="36" t="e">
        <f t="shared" si="15"/>
        <v>#DIV/0!</v>
      </c>
      <c r="BD30" s="36" t="e">
        <f t="shared" si="15"/>
        <v>#DIV/0!</v>
      </c>
      <c r="BE30" s="36" t="e">
        <f t="shared" si="15"/>
        <v>#DIV/0!</v>
      </c>
      <c r="BF30" s="36" t="e">
        <f t="shared" si="15"/>
        <v>#DIV/0!</v>
      </c>
      <c r="BG30" s="36" t="e">
        <f t="shared" si="15"/>
        <v>#DIV/0!</v>
      </c>
      <c r="BH30" s="36" t="e">
        <f t="shared" si="15"/>
        <v>#DIV/0!</v>
      </c>
      <c r="BI30" s="36" t="e">
        <f t="shared" si="15"/>
        <v>#DIV/0!</v>
      </c>
      <c r="BJ30" s="36" t="e">
        <f t="shared" si="15"/>
        <v>#DIV/0!</v>
      </c>
      <c r="BK30" s="36">
        <f t="shared" si="15"/>
        <v>0.71920600720030925</v>
      </c>
    </row>
    <row r="31" spans="1:85" ht="15" customHeight="1">
      <c r="A31" s="6"/>
      <c r="B31" s="10" t="s">
        <v>32</v>
      </c>
      <c r="C31" s="508">
        <f t="shared" ref="C31:H31" si="16">C27/C22*100</f>
        <v>1.199410848686149</v>
      </c>
      <c r="D31" s="36">
        <f t="shared" si="16"/>
        <v>1.0000000416854993</v>
      </c>
      <c r="E31" s="36">
        <f t="shared" si="16"/>
        <v>1.508029184675677</v>
      </c>
      <c r="F31" s="36">
        <f t="shared" si="16"/>
        <v>1.0542017813946725</v>
      </c>
      <c r="G31" s="36">
        <f t="shared" si="16"/>
        <v>1.6614432016576359</v>
      </c>
      <c r="H31" s="36">
        <f t="shared" si="16"/>
        <v>1.5656300239108492</v>
      </c>
      <c r="I31" s="36">
        <f>I27/I22*100</f>
        <v>1.3051579508880848</v>
      </c>
      <c r="J31" s="36">
        <f>J27/J22*100</f>
        <v>4.4598707237663255</v>
      </c>
      <c r="K31" s="36">
        <f>K27/K22*100</f>
        <v>3.5410619684534259</v>
      </c>
      <c r="L31" s="36">
        <f t="shared" ref="L31:BK31" si="17">L27/L22*100</f>
        <v>0.33625155541703761</v>
      </c>
      <c r="M31" s="36">
        <f t="shared" si="17"/>
        <v>1.2019736774388587</v>
      </c>
      <c r="N31" s="36">
        <f t="shared" si="17"/>
        <v>1.000000020643611</v>
      </c>
      <c r="O31" s="36">
        <f t="shared" si="17"/>
        <v>1.8308785144226589</v>
      </c>
      <c r="P31" s="36">
        <f t="shared" si="17"/>
        <v>2.0541301057427743</v>
      </c>
      <c r="Q31" s="36">
        <f t="shared" si="17"/>
        <v>1.6985431350063585</v>
      </c>
      <c r="R31" s="36">
        <f t="shared" si="17"/>
        <v>1.6676711026511668</v>
      </c>
      <c r="S31" s="36">
        <f t="shared" si="17"/>
        <v>2.3946013978163601</v>
      </c>
      <c r="T31" s="36">
        <f t="shared" si="17"/>
        <v>1.2704732406576738</v>
      </c>
      <c r="U31" s="36">
        <f t="shared" si="17"/>
        <v>1.4183278364893561</v>
      </c>
      <c r="V31" s="36">
        <f t="shared" si="17"/>
        <v>2.707513259482528</v>
      </c>
      <c r="W31" s="36">
        <f t="shared" si="17"/>
        <v>0.60194341970192189</v>
      </c>
      <c r="X31" s="36">
        <f t="shared" si="17"/>
        <v>1.7359946654453351</v>
      </c>
      <c r="Y31" s="36">
        <f t="shared" si="17"/>
        <v>1.6218924973075994</v>
      </c>
      <c r="Z31" s="36">
        <f t="shared" si="17"/>
        <v>1.2513455725734051</v>
      </c>
      <c r="AA31" s="36">
        <f t="shared" si="17"/>
        <v>2.4137913732115597</v>
      </c>
      <c r="AB31" s="36">
        <f t="shared" si="17"/>
        <v>2.6226796919743975</v>
      </c>
      <c r="AC31" s="36">
        <f t="shared" si="17"/>
        <v>1.3198641745422215</v>
      </c>
      <c r="AD31" s="36">
        <f t="shared" si="17"/>
        <v>1.0113697084661821</v>
      </c>
      <c r="AE31" s="36">
        <f t="shared" si="17"/>
        <v>1.6606552801764829</v>
      </c>
      <c r="AF31" s="36">
        <f t="shared" si="17"/>
        <v>1.0027181045335847</v>
      </c>
      <c r="AG31" s="36">
        <f t="shared" si="17"/>
        <v>2.9118389004591907</v>
      </c>
      <c r="AH31" s="36">
        <f t="shared" si="17"/>
        <v>1.3208486288539516</v>
      </c>
      <c r="AI31" s="36">
        <f t="shared" si="17"/>
        <v>4.2401248590120808</v>
      </c>
      <c r="AJ31" s="36">
        <f t="shared" si="17"/>
        <v>1.3912833540152225</v>
      </c>
      <c r="AK31" s="36">
        <f t="shared" si="17"/>
        <v>1.0000002741153682</v>
      </c>
      <c r="AL31" s="36">
        <f t="shared" si="17"/>
        <v>1.6879706994238199</v>
      </c>
      <c r="AM31" s="36">
        <f t="shared" si="17"/>
        <v>2.4066886916605554</v>
      </c>
      <c r="AN31" s="36">
        <f t="shared" si="17"/>
        <v>1.1245018370358839</v>
      </c>
      <c r="AO31" s="36">
        <f t="shared" si="17"/>
        <v>1.0527753662686767</v>
      </c>
      <c r="AP31" s="36">
        <f t="shared" si="17"/>
        <v>1.1172874055893547</v>
      </c>
      <c r="AQ31" s="36">
        <f t="shared" si="17"/>
        <v>1.0244205230704537</v>
      </c>
      <c r="AR31" s="36">
        <f t="shared" si="17"/>
        <v>1.0003775009437523</v>
      </c>
      <c r="AS31" s="36">
        <f t="shared" si="17"/>
        <v>1</v>
      </c>
      <c r="AT31" s="36">
        <f t="shared" si="17"/>
        <v>0.99999999031793407</v>
      </c>
      <c r="AU31" s="36">
        <f t="shared" si="17"/>
        <v>0.99977466820319516</v>
      </c>
      <c r="AV31" s="36">
        <f t="shared" si="17"/>
        <v>0.28306004424208159</v>
      </c>
      <c r="AW31" s="36">
        <f t="shared" si="17"/>
        <v>1</v>
      </c>
      <c r="AX31" s="36">
        <f t="shared" si="17"/>
        <v>1.0006226160259482</v>
      </c>
      <c r="AY31" s="36">
        <f t="shared" si="17"/>
        <v>1.0000000077470772</v>
      </c>
      <c r="AZ31" s="36">
        <f t="shared" si="17"/>
        <v>1.0000014089885014</v>
      </c>
      <c r="BA31" s="36" t="e">
        <f t="shared" si="17"/>
        <v>#DIV/0!</v>
      </c>
      <c r="BB31" s="36" t="e">
        <f t="shared" si="17"/>
        <v>#DIV/0!</v>
      </c>
      <c r="BC31" s="36" t="e">
        <f t="shared" si="17"/>
        <v>#DIV/0!</v>
      </c>
      <c r="BD31" s="36" t="e">
        <f t="shared" si="17"/>
        <v>#DIV/0!</v>
      </c>
      <c r="BE31" s="36" t="e">
        <f t="shared" si="17"/>
        <v>#DIV/0!</v>
      </c>
      <c r="BF31" s="36" t="e">
        <f t="shared" si="17"/>
        <v>#DIV/0!</v>
      </c>
      <c r="BG31" s="36" t="e">
        <f t="shared" si="17"/>
        <v>#DIV/0!</v>
      </c>
      <c r="BH31" s="36" t="e">
        <f t="shared" si="17"/>
        <v>#DIV/0!</v>
      </c>
      <c r="BI31" s="36" t="e">
        <f t="shared" si="17"/>
        <v>#DIV/0!</v>
      </c>
      <c r="BJ31" s="36" t="e">
        <f t="shared" si="17"/>
        <v>#DIV/0!</v>
      </c>
      <c r="BK31" s="36">
        <f t="shared" si="17"/>
        <v>1.5931342257129597</v>
      </c>
    </row>
    <row r="32" spans="1:85" ht="15" customHeight="1">
      <c r="A32" s="3">
        <v>14</v>
      </c>
      <c r="B32" s="11" t="s">
        <v>33</v>
      </c>
      <c r="C32" s="515">
        <f>'9.1 Posting'!B90</f>
        <v>19520.830000000002</v>
      </c>
      <c r="D32" s="512">
        <f>'9.1 Posting'!C90</f>
        <v>0</v>
      </c>
      <c r="E32" s="512">
        <f>'9.1 Posting'!D90</f>
        <v>4296</v>
      </c>
      <c r="F32" s="512">
        <f>'9.1 Posting'!E90</f>
        <v>571.53700000000447</v>
      </c>
      <c r="G32" s="512">
        <f>'9.1 Posting'!F90</f>
        <v>623.29253000000006</v>
      </c>
      <c r="H32" s="512">
        <f>'9.1 Posting'!G90</f>
        <v>0</v>
      </c>
      <c r="I32" s="512">
        <f>'9.1 Posting'!H90</f>
        <v>2916.92607</v>
      </c>
      <c r="J32" s="512">
        <f>'9.1 Posting'!I90</f>
        <v>801</v>
      </c>
      <c r="K32" s="512">
        <f>'9.1 Posting'!J90</f>
        <v>1012.43399</v>
      </c>
      <c r="L32" s="512">
        <f>'9.1 Posting'!K90</f>
        <v>7529.3337899999997</v>
      </c>
      <c r="M32" s="512">
        <f>'9.1 Posting'!L90</f>
        <v>8.81</v>
      </c>
      <c r="N32" s="512">
        <f>'9.1 Posting'!M90</f>
        <v>0</v>
      </c>
      <c r="O32" s="512">
        <f>'9.1 Posting'!N90</f>
        <v>2236.328</v>
      </c>
      <c r="P32" s="512">
        <f>'9.1 Posting'!O90</f>
        <v>2018</v>
      </c>
      <c r="Q32" s="512">
        <f>'9.1 Posting'!P90</f>
        <v>744.38452000000007</v>
      </c>
      <c r="R32" s="512">
        <f>'9.1 Posting'!Q90</f>
        <v>775.82</v>
      </c>
      <c r="S32" s="512">
        <f>'9.1 Posting'!R90</f>
        <v>0</v>
      </c>
      <c r="T32" s="512">
        <f>'9.1 Posting'!S90</f>
        <v>2356.5639900000001</v>
      </c>
      <c r="U32" s="512">
        <f>'9.1 Posting'!T90</f>
        <v>18</v>
      </c>
      <c r="V32" s="512">
        <f>'9.1 Posting'!U90</f>
        <v>4363.31167</v>
      </c>
      <c r="W32" s="512">
        <f>'9.1 Posting'!V90</f>
        <v>9480.57</v>
      </c>
      <c r="X32" s="512">
        <f>'9.1 Posting'!W90</f>
        <v>217.8115</v>
      </c>
      <c r="Y32" s="512">
        <f>'9.1 Posting'!X90</f>
        <v>7.3500100000000002</v>
      </c>
      <c r="Z32" s="512">
        <f>'9.1 Posting'!Y90</f>
        <v>1895.1669999999999</v>
      </c>
      <c r="AA32" s="512">
        <f>'9.1 Posting'!Z90</f>
        <v>156.33201</v>
      </c>
      <c r="AB32" s="512">
        <f>'9.1 Posting'!AA90</f>
        <v>1231.701</v>
      </c>
      <c r="AC32" s="512">
        <f>'9.1 Posting'!AB90</f>
        <v>648.79054000000008</v>
      </c>
      <c r="AD32" s="512">
        <f>'9.1 Posting'!AC90</f>
        <v>910.17200000000003</v>
      </c>
      <c r="AE32" s="512">
        <f>'9.1 Posting'!AD90</f>
        <v>236.13085000000001</v>
      </c>
      <c r="AF32" s="512">
        <f>'9.1 Posting'!AE90</f>
        <v>0</v>
      </c>
      <c r="AG32" s="512">
        <f>'9.1 Posting'!AF90</f>
        <v>3015.4476500000001</v>
      </c>
      <c r="AH32" s="512">
        <f>'9.1 Posting'!AG90</f>
        <v>1126.43</v>
      </c>
      <c r="AI32" s="512">
        <f>'9.1 Posting'!AH90</f>
        <v>33269.104639999998</v>
      </c>
      <c r="AJ32" s="512">
        <f>'9.1 Posting'!AI90</f>
        <v>673.03</v>
      </c>
      <c r="AK32" s="512">
        <f>'9.1 Posting'!AJ90</f>
        <v>2587.8000000000002</v>
      </c>
      <c r="AL32" s="512">
        <f>'9.1 Posting'!AK90</f>
        <v>874.29101000000003</v>
      </c>
      <c r="AM32" s="512">
        <f>'9.1 Posting'!AL90</f>
        <v>1746.0362699999998</v>
      </c>
      <c r="AN32" s="512">
        <f>'9.1 Posting'!AM90</f>
        <v>422.70132000000001</v>
      </c>
      <c r="AO32" s="512">
        <f>'9.1 Posting'!AN90</f>
        <v>251.53832999999997</v>
      </c>
      <c r="AP32" s="512">
        <f>'9.1 Posting'!AO90</f>
        <v>555.63199999999995</v>
      </c>
      <c r="AQ32" s="512">
        <f>'9.1 Posting'!AP90</f>
        <v>409.56698999999998</v>
      </c>
      <c r="AR32" s="512">
        <f>'9.1 Posting'!AQ90</f>
        <v>457</v>
      </c>
      <c r="AS32" s="512">
        <f>'9.1 Posting'!AR90</f>
        <v>432.52366999999998</v>
      </c>
      <c r="AT32" s="512">
        <f>'9.1 Posting'!AS90</f>
        <v>0.94</v>
      </c>
      <c r="AU32" s="512">
        <f>'9.1 Posting'!AT90</f>
        <v>12.028</v>
      </c>
      <c r="AV32" s="512">
        <f>'9.1 Posting'!AU90</f>
        <v>1774.29</v>
      </c>
      <c r="AW32" s="512">
        <f>'9.1 Posting'!AV90</f>
        <v>0</v>
      </c>
      <c r="AX32" s="512">
        <f>'9.1 Posting'!AW90</f>
        <v>0</v>
      </c>
      <c r="AY32" s="512">
        <f>'9.1 Posting'!AX90</f>
        <v>110.76367999999999</v>
      </c>
      <c r="AZ32" s="512">
        <f>'9.1 Posting'!AY90</f>
        <v>23.46</v>
      </c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356">
        <f t="shared" si="0"/>
        <v>112319.18003</v>
      </c>
    </row>
    <row r="33" spans="1:63" ht="15" customHeight="1">
      <c r="A33" s="3">
        <v>15</v>
      </c>
      <c r="B33" s="11" t="s">
        <v>34</v>
      </c>
      <c r="C33" s="513">
        <f>'9.1 Posting'!B94</f>
        <v>122896.21</v>
      </c>
      <c r="D33" s="513">
        <f>'9.1 Posting'!C94</f>
        <v>35378.32</v>
      </c>
      <c r="E33" s="513">
        <f>'9.1 Posting'!D96</f>
        <v>25000</v>
      </c>
      <c r="F33" s="513">
        <f>'9.1 Posting'!E94</f>
        <v>209125.82</v>
      </c>
      <c r="G33" s="513">
        <f>'9.1 Posting'!F94</f>
        <v>48000</v>
      </c>
      <c r="H33" s="513">
        <f>'9.1 Posting'!G94</f>
        <v>62500</v>
      </c>
      <c r="I33" s="513">
        <f>'9.1 Posting'!H94</f>
        <v>15500</v>
      </c>
      <c r="J33" s="513">
        <f>'9.1 Posting'!I96</f>
        <v>2503</v>
      </c>
      <c r="K33" s="513">
        <f>'9.1 Posting'!J94</f>
        <v>1900</v>
      </c>
      <c r="L33" s="513">
        <f>'9.1 Posting'!K96</f>
        <v>7300.0408500000003</v>
      </c>
      <c r="M33" s="513">
        <f>'9.1 Posting'!L96</f>
        <v>6510.7511799999993</v>
      </c>
      <c r="N33" s="513">
        <f>'9.1 Posting'!M94</f>
        <v>17549.433579999997</v>
      </c>
      <c r="O33" s="513">
        <f>'9.1 Posting'!N96</f>
        <v>3239.9089300000001</v>
      </c>
      <c r="P33" s="513">
        <f>'9.1 Posting'!O96</f>
        <v>4000</v>
      </c>
      <c r="Q33" s="513">
        <f>'9.1 Posting'!P96</f>
        <v>6874.7</v>
      </c>
      <c r="R33" s="513">
        <f>'9.1 Posting'!Q94</f>
        <v>3040</v>
      </c>
      <c r="S33" s="513">
        <f>'9.1 Posting'!R96</f>
        <v>2636.0827400000003</v>
      </c>
      <c r="T33" s="513">
        <f>'9.1 Posting'!S94</f>
        <v>9533</v>
      </c>
      <c r="U33" s="513">
        <f>'9.1 Posting'!T94</f>
        <v>1600</v>
      </c>
      <c r="V33" s="513">
        <f>'9.1 Posting'!U94</f>
        <v>3075</v>
      </c>
      <c r="W33" s="513">
        <f>'9.1 Posting'!V94</f>
        <v>4406.67</v>
      </c>
      <c r="X33" s="513">
        <f>'9.1 Posting'!W96</f>
        <v>4200</v>
      </c>
      <c r="Y33" s="513">
        <f>'9.1 Posting'!X94</f>
        <v>9730</v>
      </c>
      <c r="Z33" s="513">
        <f>'9.1 Posting'!Y96</f>
        <v>29000</v>
      </c>
      <c r="AA33" s="513">
        <f>'9.1 Posting'!Z96</f>
        <v>3402.5</v>
      </c>
      <c r="AB33" s="513">
        <f>'9.1 Posting'!AA96</f>
        <v>6500</v>
      </c>
      <c r="AC33" s="513">
        <f>'9.1 Posting'!AB96</f>
        <v>3800</v>
      </c>
      <c r="AD33" s="513">
        <f>'9.1 Posting'!AC96</f>
        <v>12000</v>
      </c>
      <c r="AE33" s="513">
        <f>'9.1 Posting'!AD96</f>
        <v>1900</v>
      </c>
      <c r="AF33" s="513">
        <f>'9.1 Posting'!AE96</f>
        <v>5817</v>
      </c>
      <c r="AG33" s="513">
        <f>'9.1 Posting'!AF96</f>
        <v>7715.6288299999997</v>
      </c>
      <c r="AH33" s="513">
        <f>'9.1 Posting'!AG96</f>
        <v>8700</v>
      </c>
      <c r="AI33" s="513">
        <f>'9.1 Posting'!AH96</f>
        <v>33999.919999999998</v>
      </c>
      <c r="AJ33" s="513">
        <f>'9.1 Posting'!AI96</f>
        <v>1190.114</v>
      </c>
      <c r="AK33" s="513">
        <f>'9.1 Posting'!AJ94</f>
        <v>32090</v>
      </c>
      <c r="AL33" s="513">
        <f>'9.1 Posting'!AK96</f>
        <v>6799.97</v>
      </c>
      <c r="AM33" s="513">
        <f>'9.1 Posting'!AL96</f>
        <v>9035.0127499999999</v>
      </c>
      <c r="AN33" s="513">
        <f>'9.1 Posting'!AM96</f>
        <v>1438</v>
      </c>
      <c r="AO33" s="513">
        <f>'9.1 Posting'!AN96</f>
        <v>1849.8</v>
      </c>
      <c r="AP33" s="513">
        <f>'9.1 Posting'!AO96</f>
        <v>1125</v>
      </c>
      <c r="AQ33" s="513">
        <f>'9.1 Posting'!AP96</f>
        <v>1579.97</v>
      </c>
      <c r="AR33" s="513">
        <f>'9.1 Posting'!AQ96</f>
        <v>116</v>
      </c>
      <c r="AS33" s="513">
        <f>'9.1 Posting'!AR96</f>
        <v>2200.7330000000002</v>
      </c>
      <c r="AT33" s="513">
        <f>'9.1 Posting'!AS94</f>
        <v>1500</v>
      </c>
      <c r="AU33" s="513">
        <f>'9.1 Posting'!AT94</f>
        <v>0</v>
      </c>
      <c r="AV33" s="513">
        <f>'9.1 Posting'!AU96</f>
        <v>0</v>
      </c>
      <c r="AW33" s="513">
        <f>'9.1 Posting'!AV96</f>
        <v>950</v>
      </c>
      <c r="AX33" s="513">
        <f>'9.1 Posting'!AW94</f>
        <v>1000</v>
      </c>
      <c r="AY33" s="513">
        <f>'9.1 Posting'!AX96</f>
        <v>824.87</v>
      </c>
      <c r="AZ33" s="513">
        <f>'9.1 Posting'!AY96</f>
        <v>565</v>
      </c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56">
        <f t="shared" si="0"/>
        <v>781598.45585999987</v>
      </c>
    </row>
    <row r="34" spans="1:63" ht="15" customHeight="1">
      <c r="A34" s="3">
        <v>16</v>
      </c>
      <c r="B34" s="11" t="s">
        <v>35</v>
      </c>
      <c r="C34" s="512">
        <f>'9.1 Posting'!B93+'9.1 Posting'!B101-'9.1 Posting'!B94</f>
        <v>1554511.76</v>
      </c>
      <c r="D34" s="512">
        <f>'9.1 Posting'!C93+'9.1 Posting'!C101-'9.1 Posting'!C94</f>
        <v>313359.35999999999</v>
      </c>
      <c r="E34" s="512">
        <f>'9.1 Posting'!D93+'9.1 Posting'!D101-'9.1 Posting'!D94</f>
        <v>408664</v>
      </c>
      <c r="F34" s="512">
        <f>'9.1 Posting'!E93+'9.1 Posting'!E101-'9.1 Posting'!E96</f>
        <v>2799887.3793099998</v>
      </c>
      <c r="G34" s="512">
        <f>'9.1 Posting'!F93+'9.1 Posting'!F101-'9.1 Posting'!F94</f>
        <v>1244258.8518000003</v>
      </c>
      <c r="H34" s="512">
        <f>'9.1 Posting'!G93+'9.1 Posting'!G101-'9.1 Posting'!G94</f>
        <v>596167.17999999993</v>
      </c>
      <c r="I34" s="512">
        <f>'9.1 Posting'!H93+'9.1 Posting'!H101-'9.1 Posting'!H94</f>
        <v>558099.43666999997</v>
      </c>
      <c r="J34" s="512">
        <f>'9.1 Posting'!I93+'9.1 Posting'!I101-'9.1 Posting'!I96</f>
        <v>41710</v>
      </c>
      <c r="K34" s="512">
        <f>'9.1 Posting'!J93+'9.1 Posting'!J101-'9.1 Posting'!J96</f>
        <v>20878.297350000001</v>
      </c>
      <c r="L34" s="512">
        <f>'9.1 Posting'!K93+'9.1 Posting'!K101-'9.1 Posting'!K94</f>
        <v>107446.11008</v>
      </c>
      <c r="M34" s="512">
        <f>'9.1 Posting'!L93+'9.1 Posting'!L101-'9.1 Posting'!L96</f>
        <v>85942.936149999994</v>
      </c>
      <c r="N34" s="512">
        <f>'9.1 Posting'!M93+'9.1 Posting'!M101-'9.1 Posting'!M96</f>
        <v>354047.35263000004</v>
      </c>
      <c r="O34" s="512">
        <f>'9.1 Posting'!N93+'9.1 Posting'!N101-'9.1 Posting'!N94</f>
        <v>121229.37463999999</v>
      </c>
      <c r="P34" s="512">
        <f>'9.1 Posting'!O93+'9.1 Posting'!O101-'9.1 Posting'!O94</f>
        <v>119595</v>
      </c>
      <c r="Q34" s="512">
        <f>'9.1 Posting'!P93+'9.1 Posting'!P101-'9.1 Posting'!P94</f>
        <v>205286.66727999999</v>
      </c>
      <c r="R34" s="512">
        <f>'9.1 Posting'!Q93+'9.1 Posting'!Q101-'9.1 Posting'!Q94</f>
        <v>64719.58</v>
      </c>
      <c r="S34" s="512">
        <f>'9.1 Posting'!R93+'9.1 Posting'!R101-'9.1 Posting'!R94</f>
        <v>57515.742920000004</v>
      </c>
      <c r="T34" s="512">
        <f>'9.1 Posting'!S93+'9.1 Posting'!S101-'9.1 Posting'!S94</f>
        <v>56940.313009999998</v>
      </c>
      <c r="U34" s="512">
        <f>'9.1 Posting'!T93+'9.1 Posting'!T101-'9.1 Posting'!T94</f>
        <v>18431.656459999998</v>
      </c>
      <c r="V34" s="512">
        <f>'9.1 Posting'!U93+'9.1 Posting'!U101-'9.1 Posting'!U94</f>
        <v>59068.536229999998</v>
      </c>
      <c r="W34" s="512">
        <f>'9.1 Posting'!V93+'9.1 Posting'!V101-'9.1 Posting'!V94</f>
        <v>143652.71</v>
      </c>
      <c r="X34" s="512">
        <f>'9.1 Posting'!W93+'9.1 Posting'!W101-'9.1 Posting'!W94</f>
        <v>121144.60252</v>
      </c>
      <c r="Y34" s="512">
        <f>'9.1 Posting'!X93+'9.1 Posting'!X101-'9.1 Posting'!X94</f>
        <v>320633.63428</v>
      </c>
      <c r="Z34" s="512">
        <f>'9.1 Posting'!Y93+'9.1 Posting'!Y101-'9.1 Posting'!Y94</f>
        <v>674581.08623000141</v>
      </c>
      <c r="AA34" s="512">
        <f>'9.1 Posting'!Z93+'9.1 Posting'!Z101-'9.1 Posting'!Z94</f>
        <v>107522.93656</v>
      </c>
      <c r="AB34" s="512">
        <f>'9.1 Posting'!AA93+'9.1 Posting'!AA101-'9.1 Posting'!AA94</f>
        <v>142231.23334999999</v>
      </c>
      <c r="AC34" s="512">
        <f>'9.1 Posting'!AB93+'9.1 Posting'!AB101-'9.1 Posting'!AB94</f>
        <v>38046.922319999998</v>
      </c>
      <c r="AD34" s="512">
        <f>'9.1 Posting'!AC93+'9.1 Posting'!AC101-'9.1 Posting'!AC94</f>
        <v>253612.00774000003</v>
      </c>
      <c r="AE34" s="512">
        <f>'9.1 Posting'!AD93+'9.1 Posting'!AD101-'9.1 Posting'!AD94</f>
        <v>37664.926659999997</v>
      </c>
      <c r="AF34" s="512">
        <f>'9.1 Posting'!AE93+'9.1 Posting'!AE101-'9.1 Posting'!AE94</f>
        <v>24710</v>
      </c>
      <c r="AG34" s="512">
        <f>'9.1 Posting'!AF93+'9.1 Posting'!AF101-'9.1 Posting'!AF94</f>
        <v>64137.224569999998</v>
      </c>
      <c r="AH34" s="512">
        <f>'9.1 Posting'!AG93+'9.1 Posting'!AG101-'9.1 Posting'!AG94</f>
        <v>307039.31</v>
      </c>
      <c r="AI34" s="512">
        <f>'9.1 Posting'!AH93+'9.1 Posting'!AH101-'9.1 Posting'!AH94</f>
        <v>521399.70663999999</v>
      </c>
      <c r="AJ34" s="512">
        <f>'9.1 Posting'!AI93+'9.1 Posting'!AI101-'9.1 Posting'!AI94</f>
        <v>32882.25808</v>
      </c>
      <c r="AK34" s="512">
        <f>'9.1 Posting'!AJ93+'9.1 Posting'!AJ101-'9.1 Posting'!AJ94</f>
        <v>62190.2</v>
      </c>
      <c r="AL34" s="512">
        <f>'9.1 Posting'!AK93+'9.1 Posting'!AK101-'9.1 Posting'!AK94</f>
        <v>39859.121299999999</v>
      </c>
      <c r="AM34" s="512">
        <f>'9.1 Posting'!AL93+'9.1 Posting'!AL101-'9.1 Posting'!AL94</f>
        <v>55308.475229999996</v>
      </c>
      <c r="AN34" s="512">
        <f>'9.1 Posting'!AM93+'9.1 Posting'!AM101-'9.1 Posting'!AM94</f>
        <v>44200.952969999998</v>
      </c>
      <c r="AO34" s="512" t="e">
        <f>'9.1 Posting'!AN93+'9.1 Posting'!AN101-'9.1 Posting'!AN94</f>
        <v>#VALUE!</v>
      </c>
      <c r="AP34" s="512">
        <f>'9.1 Posting'!AO93+'9.1 Posting'!AO101-'9.1 Posting'!AO94</f>
        <v>32697.999000000003</v>
      </c>
      <c r="AQ34" s="512">
        <f>'9.1 Posting'!AP93+'9.1 Posting'!AP101-'9.1 Posting'!AP94</f>
        <v>40235.548910000005</v>
      </c>
      <c r="AR34" s="512">
        <f>'9.1 Posting'!AQ93+'9.1 Posting'!AQ101-'9.1 Posting'!AQ94</f>
        <v>386</v>
      </c>
      <c r="AS34" s="512">
        <f>'9.1 Posting'!AR93+'9.1 Posting'!AR101-'9.1 Posting'!AR94</f>
        <v>35853.454550000002</v>
      </c>
      <c r="AT34" s="512">
        <f>'9.1 Posting'!AS93+'9.1 Posting'!AS101-'9.1 Posting'!AS94</f>
        <v>12629.73</v>
      </c>
      <c r="AU34" s="512">
        <f>'9.1 Posting'!AT93+'9.1 Posting'!AT101-'9.1 Posting'!AT94</f>
        <v>564.47478999999998</v>
      </c>
      <c r="AV34" s="512">
        <f>'9.1 Posting'!AU93+'9.1 Posting'!AU101-'9.1 Posting'!AU94</f>
        <v>8642.5499999999993</v>
      </c>
      <c r="AW34" s="512">
        <f>'9.1 Posting'!AV93+'9.1 Posting'!AV101-'9.1 Posting'!AV94</f>
        <v>34013.553030000003</v>
      </c>
      <c r="AX34" s="512">
        <f>'9.1 Posting'!AW93+'9.1 Posting'!AW101-'9.1 Posting'!AW94</f>
        <v>39091.289039999996</v>
      </c>
      <c r="AY34" s="512">
        <f>'9.1 Posting'!AX93+'9.1 Posting'!AX101-'9.1 Posting'!AX94</f>
        <v>44555.911919999999</v>
      </c>
      <c r="AZ34" s="512">
        <f>'9.1 Posting'!AY93+'9.1 Posting'!AY101-'9.1 Posting'!AY94</f>
        <v>34068.82</v>
      </c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356" t="e">
        <f t="shared" si="0"/>
        <v>#VALUE!</v>
      </c>
    </row>
    <row r="35" spans="1:63" ht="15" customHeight="1">
      <c r="A35" s="3">
        <v>17</v>
      </c>
      <c r="B35" s="11" t="s">
        <v>36</v>
      </c>
      <c r="C35" s="515">
        <f>'9.1 Posting'!B106</f>
        <v>38725</v>
      </c>
      <c r="D35" s="513">
        <f>'9.1 Posting'!C106</f>
        <v>0</v>
      </c>
      <c r="E35" s="513">
        <f>'9.1 Posting'!D106</f>
        <v>0</v>
      </c>
      <c r="F35" s="513">
        <f>'9.1 Posting'!E106</f>
        <v>0</v>
      </c>
      <c r="G35" s="512">
        <f>'9.1 Posting'!F106</f>
        <v>2000</v>
      </c>
      <c r="H35" s="513">
        <f>'9.1 Posting'!G106</f>
        <v>0</v>
      </c>
      <c r="I35" s="513">
        <f>'9.1 Posting'!H106</f>
        <v>0</v>
      </c>
      <c r="J35" s="513">
        <f>'9.1 Posting'!I106</f>
        <v>0</v>
      </c>
      <c r="K35" s="513">
        <f>'9.1 Posting'!J106</f>
        <v>0</v>
      </c>
      <c r="L35" s="513">
        <f>'9.1 Posting'!K106</f>
        <v>0</v>
      </c>
      <c r="M35" s="513">
        <f>'9.1 Posting'!L106</f>
        <v>0</v>
      </c>
      <c r="N35" s="513">
        <f>'9.1 Posting'!M106</f>
        <v>0</v>
      </c>
      <c r="O35" s="513">
        <f>'9.1 Posting'!N106</f>
        <v>0</v>
      </c>
      <c r="P35" s="513">
        <f>'9.1 Posting'!O106</f>
        <v>0</v>
      </c>
      <c r="Q35" s="513">
        <f>'9.1 Posting'!P106</f>
        <v>0</v>
      </c>
      <c r="R35" s="513">
        <f>'9.1 Posting'!Q106</f>
        <v>0</v>
      </c>
      <c r="S35" s="513">
        <f>'9.1 Posting'!R106</f>
        <v>0</v>
      </c>
      <c r="T35" s="513">
        <f>'9.1 Posting'!S106</f>
        <v>0</v>
      </c>
      <c r="U35" s="513">
        <f>'9.1 Posting'!T106</f>
        <v>0</v>
      </c>
      <c r="V35" s="513">
        <f>'9.1 Posting'!U106</f>
        <v>0</v>
      </c>
      <c r="W35" s="513">
        <f>'9.1 Posting'!V106</f>
        <v>0</v>
      </c>
      <c r="X35" s="513">
        <f>'9.1 Posting'!W106</f>
        <v>0</v>
      </c>
      <c r="Y35" s="513">
        <f>'9.1 Posting'!X106</f>
        <v>0</v>
      </c>
      <c r="Z35" s="513">
        <f>'9.1 Posting'!Y106</f>
        <v>0</v>
      </c>
      <c r="AA35" s="513">
        <f>'9.1 Posting'!Z106</f>
        <v>0</v>
      </c>
      <c r="AB35" s="513">
        <f>'9.1 Posting'!AA106</f>
        <v>0</v>
      </c>
      <c r="AC35" s="513">
        <f>'9.1 Posting'!AB106</f>
        <v>0</v>
      </c>
      <c r="AD35" s="513">
        <f>'9.1 Posting'!AC106</f>
        <v>0</v>
      </c>
      <c r="AE35" s="513">
        <f>'9.1 Posting'!AD106</f>
        <v>0</v>
      </c>
      <c r="AF35" s="513">
        <f>'9.1 Posting'!AE106</f>
        <v>0</v>
      </c>
      <c r="AG35" s="513">
        <f>'9.1 Posting'!AF106</f>
        <v>0</v>
      </c>
      <c r="AH35" s="512">
        <f>'9.1 Posting'!AG106</f>
        <v>2000</v>
      </c>
      <c r="AI35" s="513">
        <f>'9.1 Posting'!AH106</f>
        <v>0</v>
      </c>
      <c r="AJ35" s="513">
        <f>'9.1 Posting'!AI106</f>
        <v>0</v>
      </c>
      <c r="AK35" s="513">
        <f>'9.1 Posting'!AJ106</f>
        <v>0</v>
      </c>
      <c r="AL35" s="513">
        <f>'9.1 Posting'!AK106</f>
        <v>0</v>
      </c>
      <c r="AM35" s="513">
        <f>'9.1 Posting'!AL106</f>
        <v>0</v>
      </c>
      <c r="AN35" s="513">
        <f>'9.1 Posting'!AM106</f>
        <v>0</v>
      </c>
      <c r="AO35" s="513">
        <f>'9.1 Posting'!AN106</f>
        <v>0</v>
      </c>
      <c r="AP35" s="513">
        <f>'9.1 Posting'!AO106</f>
        <v>0</v>
      </c>
      <c r="AQ35" s="513">
        <f>'9.1 Posting'!AP106</f>
        <v>0</v>
      </c>
      <c r="AR35" s="513">
        <f>'9.1 Posting'!AQ106</f>
        <v>0</v>
      </c>
      <c r="AS35" s="513">
        <f>'9.1 Posting'!AR106</f>
        <v>0</v>
      </c>
      <c r="AT35" s="513">
        <f>'9.1 Posting'!AS106</f>
        <v>0</v>
      </c>
      <c r="AU35" s="513">
        <f>'9.1 Posting'!AT106</f>
        <v>0</v>
      </c>
      <c r="AV35" s="513">
        <f>'9.1 Posting'!AU106</f>
        <v>0</v>
      </c>
      <c r="AW35" s="513">
        <f>'9.1 Posting'!AV106</f>
        <v>0</v>
      </c>
      <c r="AX35" s="513">
        <f>'9.1 Posting'!AW106</f>
        <v>0</v>
      </c>
      <c r="AY35" s="513">
        <f>'9.1 Posting'!AX106</f>
        <v>0</v>
      </c>
      <c r="AZ35" s="513">
        <f>'9.1 Posting'!AY106</f>
        <v>0</v>
      </c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56">
        <f t="shared" si="0"/>
        <v>42725</v>
      </c>
    </row>
    <row r="36" spans="1:63" ht="15" customHeight="1">
      <c r="A36" s="3">
        <v>18</v>
      </c>
      <c r="B36" s="11" t="s">
        <v>37</v>
      </c>
      <c r="C36" s="515">
        <f>'9.1 Posting'!B118</f>
        <v>527100</v>
      </c>
      <c r="D36" s="512">
        <f>'9.1 Posting'!C118</f>
        <v>925100</v>
      </c>
      <c r="E36" s="512">
        <f>'9.1 Posting'!D118</f>
        <v>0</v>
      </c>
      <c r="F36" s="512">
        <f>'9.1 Posting'!E118</f>
        <v>0</v>
      </c>
      <c r="G36" s="512">
        <f>'9.1 Posting'!F118</f>
        <v>0</v>
      </c>
      <c r="H36" s="512">
        <f>'9.1 Posting'!G118</f>
        <v>177000</v>
      </c>
      <c r="I36" s="512">
        <f>'9.1 Posting'!H118</f>
        <v>10000</v>
      </c>
      <c r="J36" s="512">
        <f>'9.1 Posting'!I118</f>
        <v>0</v>
      </c>
      <c r="K36" s="512">
        <f>'9.1 Posting'!J118</f>
        <v>0</v>
      </c>
      <c r="L36" s="512">
        <f>'9.1 Posting'!K118</f>
        <v>0</v>
      </c>
      <c r="M36" s="512">
        <f>'9.1 Posting'!L118</f>
        <v>0</v>
      </c>
      <c r="N36" s="512">
        <f>'9.1 Posting'!M118</f>
        <v>0</v>
      </c>
      <c r="O36" s="512">
        <f>'9.1 Posting'!N118</f>
        <v>0</v>
      </c>
      <c r="P36" s="512">
        <f>'9.1 Posting'!O118</f>
        <v>0</v>
      </c>
      <c r="Q36" s="512">
        <f>'9.1 Posting'!P118</f>
        <v>0</v>
      </c>
      <c r="R36" s="512">
        <f>'9.1 Posting'!Q118</f>
        <v>0</v>
      </c>
      <c r="S36" s="512">
        <f>'9.1 Posting'!R118</f>
        <v>0</v>
      </c>
      <c r="T36" s="512">
        <f>'9.1 Posting'!S118</f>
        <v>80000</v>
      </c>
      <c r="U36" s="512">
        <f>'9.1 Posting'!T118</f>
        <v>0</v>
      </c>
      <c r="V36" s="512">
        <f>'9.1 Posting'!U118</f>
        <v>90000</v>
      </c>
      <c r="W36" s="512">
        <f>'9.1 Posting'!V118</f>
        <v>0</v>
      </c>
      <c r="X36" s="512">
        <f>'9.1 Posting'!W118</f>
        <v>0</v>
      </c>
      <c r="Y36" s="512">
        <f>'9.1 Posting'!X118</f>
        <v>0</v>
      </c>
      <c r="Z36" s="512">
        <f>'9.1 Posting'!Y118</f>
        <v>0</v>
      </c>
      <c r="AA36" s="512">
        <f>'9.1 Posting'!Z118</f>
        <v>115800</v>
      </c>
      <c r="AB36" s="512">
        <f>'9.1 Posting'!AA118</f>
        <v>0</v>
      </c>
      <c r="AC36" s="512">
        <f>'9.1 Posting'!AB118</f>
        <v>70000</v>
      </c>
      <c r="AD36" s="512">
        <f>'9.1 Posting'!AC118</f>
        <v>0</v>
      </c>
      <c r="AE36" s="512">
        <f>'9.1 Posting'!AD118</f>
        <v>0</v>
      </c>
      <c r="AF36" s="512">
        <f>'9.1 Posting'!AE118</f>
        <v>0</v>
      </c>
      <c r="AG36" s="512">
        <f>'9.1 Posting'!AF118</f>
        <v>0</v>
      </c>
      <c r="AH36" s="512">
        <f>'9.1 Posting'!AG118</f>
        <v>0</v>
      </c>
      <c r="AI36" s="512">
        <f>'9.1 Posting'!AH118</f>
        <v>0</v>
      </c>
      <c r="AJ36" s="512">
        <f>'9.1 Posting'!AI118</f>
        <v>0</v>
      </c>
      <c r="AK36" s="512">
        <f>'9.1 Posting'!AJ118</f>
        <v>0</v>
      </c>
      <c r="AL36" s="512">
        <f>'9.1 Posting'!AK118</f>
        <v>0</v>
      </c>
      <c r="AM36" s="512">
        <f>'9.1 Posting'!AL118</f>
        <v>0</v>
      </c>
      <c r="AN36" s="512">
        <f>'9.1 Posting'!AM118</f>
        <v>0</v>
      </c>
      <c r="AO36" s="512">
        <f>'9.1 Posting'!AN118</f>
        <v>0</v>
      </c>
      <c r="AP36" s="512">
        <f>'9.1 Posting'!AO118</f>
        <v>0</v>
      </c>
      <c r="AQ36" s="512">
        <f>'9.1 Posting'!AP118</f>
        <v>0</v>
      </c>
      <c r="AR36" s="512">
        <f>'9.1 Posting'!AQ118</f>
        <v>0</v>
      </c>
      <c r="AS36" s="512">
        <f>'9.1 Posting'!AR118</f>
        <v>20000</v>
      </c>
      <c r="AT36" s="512">
        <f>'9.1 Posting'!AS118</f>
        <v>0</v>
      </c>
      <c r="AU36" s="512">
        <f>'9.1 Posting'!AT118</f>
        <v>0</v>
      </c>
      <c r="AV36" s="512">
        <f>'9.1 Posting'!AU118</f>
        <v>0</v>
      </c>
      <c r="AW36" s="512">
        <f>'9.1 Posting'!AV118</f>
        <v>0</v>
      </c>
      <c r="AX36" s="512">
        <f>'9.1 Posting'!AW118</f>
        <v>30000</v>
      </c>
      <c r="AY36" s="512">
        <f>'9.1 Posting'!AX118</f>
        <v>0</v>
      </c>
      <c r="AZ36" s="512">
        <f>'9.1 Posting'!AY118</f>
        <v>0</v>
      </c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356">
        <f t="shared" si="0"/>
        <v>2045000</v>
      </c>
    </row>
    <row r="37" spans="1:63" ht="15" customHeight="1">
      <c r="A37" s="15"/>
      <c r="B37" s="10" t="s">
        <v>38</v>
      </c>
      <c r="C37" s="509">
        <v>4</v>
      </c>
      <c r="D37" s="37">
        <f>D33/D17*100</f>
        <v>0.70830823104300178</v>
      </c>
      <c r="E37" s="37">
        <f>E33/E17*100</f>
        <v>0.52677624736401163</v>
      </c>
      <c r="F37" s="37">
        <v>4</v>
      </c>
      <c r="G37" s="37">
        <f>G33/G17*100</f>
        <v>0.58093015697603456</v>
      </c>
      <c r="H37" s="37">
        <f>H33/H17*100</f>
        <v>0.52303485196876398</v>
      </c>
      <c r="I37" s="37">
        <f>I33/I17*100</f>
        <v>0.55626313408120309</v>
      </c>
      <c r="J37" s="37">
        <f>J33/J17*100</f>
        <v>1.3594911820458089</v>
      </c>
      <c r="K37" s="37">
        <f>K33/K17*100</f>
        <v>0.50313635946963142</v>
      </c>
      <c r="L37" s="37">
        <f t="shared" ref="L37:BK37" si="18">L33/L17*100</f>
        <v>0.73369820709265166</v>
      </c>
      <c r="M37" s="37">
        <f t="shared" si="18"/>
        <v>0.52499324689131033</v>
      </c>
      <c r="N37" s="37">
        <f t="shared" si="18"/>
        <v>0.54135191427024254</v>
      </c>
      <c r="O37" s="37">
        <f t="shared" si="18"/>
        <v>0.54663226718216507</v>
      </c>
      <c r="P37" s="37">
        <f t="shared" si="18"/>
        <v>0.56618889760190694</v>
      </c>
      <c r="Q37" s="37">
        <f t="shared" si="18"/>
        <v>0.71487581291809899</v>
      </c>
      <c r="R37" s="37">
        <f t="shared" si="18"/>
        <v>0.51622297277053419</v>
      </c>
      <c r="S37" s="37">
        <f t="shared" si="18"/>
        <v>0.45493418975125338</v>
      </c>
      <c r="T37" s="37">
        <f>T33/T17*100</f>
        <v>0.48223291853005201</v>
      </c>
      <c r="U37" s="37">
        <f>U33/U17*100</f>
        <v>0.52988047464474586</v>
      </c>
      <c r="V37" s="37">
        <f t="shared" si="18"/>
        <v>0.63571452123964922</v>
      </c>
      <c r="W37" s="37">
        <f t="shared" si="18"/>
        <v>0.58819037508333483</v>
      </c>
      <c r="X37" s="37">
        <f t="shared" si="18"/>
        <v>0.51337636837545209</v>
      </c>
      <c r="Y37" s="37">
        <f t="shared" si="18"/>
        <v>0.51488154907551142</v>
      </c>
      <c r="Z37" s="37">
        <f t="shared" si="18"/>
        <v>0.49785942521301102</v>
      </c>
      <c r="AA37" s="37">
        <f t="shared" si="18"/>
        <v>0.57397846881583037</v>
      </c>
      <c r="AB37" s="37">
        <f t="shared" si="18"/>
        <v>0.58443022075408357</v>
      </c>
      <c r="AC37" s="37">
        <f t="shared" si="18"/>
        <v>0.58246610829700951</v>
      </c>
      <c r="AD37" s="37">
        <f t="shared" si="18"/>
        <v>0.53798269188655612</v>
      </c>
      <c r="AE37" s="37">
        <f t="shared" si="18"/>
        <v>0.52966595706758068</v>
      </c>
      <c r="AF37" s="37">
        <f t="shared" si="18"/>
        <v>0.75564002073236158</v>
      </c>
      <c r="AG37" s="37">
        <f t="shared" si="18"/>
        <v>1.4817777663203473</v>
      </c>
      <c r="AH37" s="37">
        <f t="shared" si="18"/>
        <v>0.51660122378198314</v>
      </c>
      <c r="AI37" s="37">
        <f t="shared" si="18"/>
        <v>0.50046921726691829</v>
      </c>
      <c r="AJ37" s="37">
        <f t="shared" si="18"/>
        <v>0.62254670899305098</v>
      </c>
      <c r="AK37" s="37">
        <f t="shared" si="18"/>
        <v>5.1595546035792337</v>
      </c>
      <c r="AL37" s="37">
        <f t="shared" si="18"/>
        <v>0.49865456809125158</v>
      </c>
      <c r="AM37" s="37">
        <f t="shared" si="18"/>
        <v>0.52863401679505317</v>
      </c>
      <c r="AN37" s="37">
        <f t="shared" si="18"/>
        <v>0.54275749380202687</v>
      </c>
      <c r="AO37" s="37">
        <f t="shared" si="18"/>
        <v>0.57266939084362811</v>
      </c>
      <c r="AP37" s="37">
        <f t="shared" si="18"/>
        <v>0.56307345757381744</v>
      </c>
      <c r="AQ37" s="37">
        <f t="shared" si="18"/>
        <v>0.52312597330399679</v>
      </c>
      <c r="AR37" s="37">
        <f t="shared" si="18"/>
        <v>0.59679991768276996</v>
      </c>
      <c r="AS37" s="37">
        <f t="shared" si="18"/>
        <v>0.54742884945419357</v>
      </c>
      <c r="AT37" s="37">
        <f t="shared" si="18"/>
        <v>0.74459583452670375</v>
      </c>
      <c r="AU37" s="37">
        <f t="shared" si="18"/>
        <v>0</v>
      </c>
      <c r="AV37" s="37">
        <f t="shared" si="18"/>
        <v>0</v>
      </c>
      <c r="AW37" s="37">
        <f t="shared" si="18"/>
        <v>0.58898490297169537</v>
      </c>
      <c r="AX37" s="37">
        <f t="shared" si="18"/>
        <v>0.56378808310980544</v>
      </c>
      <c r="AY37" s="37">
        <f t="shared" si="18"/>
        <v>0.61194222004865662</v>
      </c>
      <c r="AZ37" s="37">
        <f t="shared" si="18"/>
        <v>0.60317223759392147</v>
      </c>
      <c r="BA37" s="37" t="e">
        <f t="shared" si="18"/>
        <v>#DIV/0!</v>
      </c>
      <c r="BB37" s="37" t="e">
        <f t="shared" si="18"/>
        <v>#DIV/0!</v>
      </c>
      <c r="BC37" s="37" t="e">
        <f t="shared" si="18"/>
        <v>#DIV/0!</v>
      </c>
      <c r="BD37" s="37" t="e">
        <f t="shared" si="18"/>
        <v>#DIV/0!</v>
      </c>
      <c r="BE37" s="37" t="e">
        <f t="shared" si="18"/>
        <v>#DIV/0!</v>
      </c>
      <c r="BF37" s="37" t="e">
        <f t="shared" si="18"/>
        <v>#DIV/0!</v>
      </c>
      <c r="BG37" s="37" t="e">
        <f t="shared" si="18"/>
        <v>#DIV/0!</v>
      </c>
      <c r="BH37" s="37" t="e">
        <f t="shared" si="18"/>
        <v>#DIV/0!</v>
      </c>
      <c r="BI37" s="37" t="e">
        <f t="shared" si="18"/>
        <v>#DIV/0!</v>
      </c>
      <c r="BJ37" s="37" t="e">
        <f t="shared" si="18"/>
        <v>#DIV/0!</v>
      </c>
      <c r="BK37" s="37">
        <f t="shared" si="18"/>
        <v>0.77175661429440723</v>
      </c>
    </row>
    <row r="38" spans="1:63" ht="15" customHeight="1">
      <c r="A38" s="6"/>
      <c r="B38" s="13" t="s">
        <v>39</v>
      </c>
      <c r="C38" s="507">
        <f t="shared" ref="C38:H38" si="19">C32+C34+C35+0.9*C36+C33-C17*0.5%</f>
        <v>2144702.0545754652</v>
      </c>
      <c r="D38" s="357">
        <f t="shared" si="19"/>
        <v>1156353.8632</v>
      </c>
      <c r="E38" s="357">
        <f t="shared" si="19"/>
        <v>414230.76</v>
      </c>
      <c r="F38" s="357">
        <f t="shared" si="19"/>
        <v>2944591.2107808995</v>
      </c>
      <c r="G38" s="357">
        <f t="shared" si="19"/>
        <v>1253569.0885146002</v>
      </c>
      <c r="H38" s="357">
        <f t="shared" si="19"/>
        <v>758219.72744999989</v>
      </c>
      <c r="I38" s="357">
        <f>I32+I34+I35+0.9*I36+I33-I17*0.5%</f>
        <v>571584.10743640002</v>
      </c>
      <c r="J38" s="357">
        <f>J32+J34+J35+0.9*J36+J33-J17*0.5%</f>
        <v>44093.434999999998</v>
      </c>
      <c r="K38" s="357">
        <f>K32+K34+K35+0.9*K36+K33-K17*0.5%</f>
        <v>21902.575212700001</v>
      </c>
      <c r="L38" s="357">
        <f t="shared" ref="L38:BJ38" si="20">L32+L34+L35+0.9*L36+L33-L17*0.5%</f>
        <v>117300.6593903</v>
      </c>
      <c r="M38" s="357">
        <f t="shared" si="20"/>
        <v>86261.70215924998</v>
      </c>
      <c r="N38" s="357">
        <f t="shared" si="20"/>
        <v>355387.89037220005</v>
      </c>
      <c r="O38" s="357">
        <f t="shared" si="20"/>
        <v>123742.0937496</v>
      </c>
      <c r="P38" s="357">
        <f t="shared" si="20"/>
        <v>122080.61</v>
      </c>
      <c r="Q38" s="357">
        <f t="shared" si="20"/>
        <v>208097.43413434998</v>
      </c>
      <c r="R38" s="357">
        <f t="shared" si="20"/>
        <v>65590.935921149998</v>
      </c>
      <c r="S38" s="357">
        <f t="shared" si="20"/>
        <v>57254.612393349998</v>
      </c>
      <c r="T38" s="357">
        <f t="shared" si="20"/>
        <v>130945.64924025</v>
      </c>
      <c r="U38" s="357">
        <f t="shared" si="20"/>
        <v>18539.8820141</v>
      </c>
      <c r="V38" s="357">
        <f t="shared" si="20"/>
        <v>145088.30947019998</v>
      </c>
      <c r="W38" s="357">
        <f t="shared" si="20"/>
        <v>153793.99445</v>
      </c>
      <c r="X38" s="357">
        <f t="shared" si="20"/>
        <v>121471.84785964999</v>
      </c>
      <c r="Y38" s="357">
        <f t="shared" si="20"/>
        <v>320922.20911300002</v>
      </c>
      <c r="Z38" s="357">
        <f t="shared" si="20"/>
        <v>676351.56608805142</v>
      </c>
      <c r="AA38" s="357">
        <f t="shared" si="20"/>
        <v>212337.80721530001</v>
      </c>
      <c r="AB38" s="357">
        <f t="shared" si="20"/>
        <v>144401.96251009998</v>
      </c>
      <c r="AC38" s="357">
        <f t="shared" si="20"/>
        <v>102233.72049179999</v>
      </c>
      <c r="AD38" s="357">
        <f t="shared" si="20"/>
        <v>255369.40458480004</v>
      </c>
      <c r="AE38" s="357">
        <f t="shared" si="20"/>
        <v>38007.47423865</v>
      </c>
      <c r="AF38" s="357">
        <f t="shared" si="20"/>
        <v>26677.945</v>
      </c>
      <c r="AG38" s="357">
        <f t="shared" si="20"/>
        <v>72264.797000549996</v>
      </c>
      <c r="AH38" s="357">
        <f t="shared" si="20"/>
        <v>310445.3186</v>
      </c>
      <c r="AI38" s="357">
        <f t="shared" si="20"/>
        <v>554700.68806480011</v>
      </c>
      <c r="AJ38" s="357">
        <f t="shared" si="20"/>
        <v>33789.558941800002</v>
      </c>
      <c r="AK38" s="357">
        <f t="shared" si="20"/>
        <v>93758.235450000007</v>
      </c>
      <c r="AL38" s="357">
        <f t="shared" si="20"/>
        <v>40715.065147050002</v>
      </c>
      <c r="AM38" s="357">
        <f t="shared" si="20"/>
        <v>57543.902455949989</v>
      </c>
      <c r="AN38" s="357">
        <f t="shared" si="20"/>
        <v>44736.937435399996</v>
      </c>
      <c r="AO38" s="357" t="e">
        <f t="shared" si="20"/>
        <v>#VALUE!</v>
      </c>
      <c r="AP38" s="357">
        <f t="shared" si="20"/>
        <v>33379.649441850001</v>
      </c>
      <c r="AQ38" s="357">
        <f t="shared" si="20"/>
        <v>40714.962066900007</v>
      </c>
      <c r="AR38" s="357">
        <f t="shared" si="20"/>
        <v>861.81500000000005</v>
      </c>
      <c r="AS38" s="357">
        <f t="shared" si="20"/>
        <v>54476.648175100003</v>
      </c>
      <c r="AT38" s="357">
        <f t="shared" si="20"/>
        <v>13123.412149199999</v>
      </c>
      <c r="AU38" s="357">
        <f t="shared" si="20"/>
        <v>407.05817630000001</v>
      </c>
      <c r="AV38" s="357">
        <f t="shared" si="20"/>
        <v>10205.695949999999</v>
      </c>
      <c r="AW38" s="357">
        <f t="shared" si="20"/>
        <v>34157.080745900006</v>
      </c>
      <c r="AX38" s="357">
        <f t="shared" si="20"/>
        <v>66204.430990000008</v>
      </c>
      <c r="AY38" s="357">
        <f t="shared" si="20"/>
        <v>44817.568569999996</v>
      </c>
      <c r="AZ38" s="357">
        <f t="shared" si="20"/>
        <v>34188.922899999998</v>
      </c>
      <c r="BA38" s="357">
        <f t="shared" si="20"/>
        <v>0</v>
      </c>
      <c r="BB38" s="357">
        <f t="shared" si="20"/>
        <v>0</v>
      </c>
      <c r="BC38" s="357">
        <f t="shared" si="20"/>
        <v>0</v>
      </c>
      <c r="BD38" s="357">
        <f t="shared" si="20"/>
        <v>0</v>
      </c>
      <c r="BE38" s="357">
        <f t="shared" si="20"/>
        <v>0</v>
      </c>
      <c r="BF38" s="357">
        <f t="shared" si="20"/>
        <v>0</v>
      </c>
      <c r="BG38" s="357">
        <f t="shared" si="20"/>
        <v>0</v>
      </c>
      <c r="BH38" s="357">
        <f t="shared" si="20"/>
        <v>0</v>
      </c>
      <c r="BI38" s="357">
        <f t="shared" si="20"/>
        <v>0</v>
      </c>
      <c r="BJ38" s="357">
        <f t="shared" si="20"/>
        <v>0</v>
      </c>
      <c r="BK38" s="356" t="e">
        <f t="shared" si="0"/>
        <v>#VALUE!</v>
      </c>
    </row>
    <row r="39" spans="1:63" ht="15" customHeight="1">
      <c r="A39" s="6"/>
      <c r="B39" s="10" t="s">
        <v>40</v>
      </c>
      <c r="C39" s="510">
        <f t="shared" ref="C39:BK39" si="21">C38/(C14+C15)*100</f>
        <v>16.411423054595637</v>
      </c>
      <c r="D39" s="358">
        <f t="shared" si="21"/>
        <v>23.151324294170365</v>
      </c>
      <c r="E39" s="358">
        <f t="shared" si="21"/>
        <v>8.7282770118217012</v>
      </c>
      <c r="F39" s="358">
        <f t="shared" si="21"/>
        <v>22.652958020122309</v>
      </c>
      <c r="G39" s="358">
        <f t="shared" si="21"/>
        <v>15.171585153564401</v>
      </c>
      <c r="H39" s="358">
        <f t="shared" si="21"/>
        <v>6.3452054865057157</v>
      </c>
      <c r="I39" s="358">
        <f t="shared" si="21"/>
        <v>20.512978515714771</v>
      </c>
      <c r="J39" s="358">
        <f t="shared" si="21"/>
        <v>23.949115488857387</v>
      </c>
      <c r="K39" s="358">
        <f t="shared" si="21"/>
        <v>5.7999905029092993</v>
      </c>
      <c r="L39" s="358">
        <f t="shared" si="21"/>
        <v>11.789424916087823</v>
      </c>
      <c r="M39" s="358">
        <f t="shared" si="21"/>
        <v>6.955696792417708</v>
      </c>
      <c r="N39" s="358">
        <f t="shared" si="21"/>
        <v>10.962742124093879</v>
      </c>
      <c r="O39" s="358">
        <f t="shared" si="21"/>
        <v>20.877568695183005</v>
      </c>
      <c r="P39" s="358">
        <f t="shared" si="21"/>
        <v>17.280171498617083</v>
      </c>
      <c r="Q39" s="358">
        <f t="shared" si="21"/>
        <v>21.639318427417052</v>
      </c>
      <c r="R39" s="358">
        <f t="shared" si="21"/>
        <v>11.138009186847917</v>
      </c>
      <c r="S39" s="358">
        <f t="shared" si="21"/>
        <v>9.8809799493208441</v>
      </c>
      <c r="T39" s="358">
        <f t="shared" si="21"/>
        <v>6.6239696424985048</v>
      </c>
      <c r="U39" s="358">
        <f t="shared" si="21"/>
        <v>6.1399509259305587</v>
      </c>
      <c r="V39" s="358">
        <f t="shared" si="21"/>
        <v>29.995039086932763</v>
      </c>
      <c r="W39" s="358">
        <f t="shared" si="21"/>
        <v>20.528005791472886</v>
      </c>
      <c r="X39" s="358">
        <f t="shared" si="21"/>
        <v>14.847803836676796</v>
      </c>
      <c r="Y39" s="358">
        <f t="shared" si="21"/>
        <v>16.98221214397088</v>
      </c>
      <c r="Z39" s="358">
        <f t="shared" si="21"/>
        <v>11.611310411535074</v>
      </c>
      <c r="AA39" s="358">
        <f t="shared" si="21"/>
        <v>35.819935182115756</v>
      </c>
      <c r="AB39" s="358">
        <f t="shared" si="21"/>
        <v>12.983518588784715</v>
      </c>
      <c r="AC39" s="358">
        <f t="shared" si="21"/>
        <v>15.670441397784993</v>
      </c>
      <c r="AD39" s="358">
        <f t="shared" si="21"/>
        <v>11.448693308666483</v>
      </c>
      <c r="AE39" s="358">
        <f t="shared" si="21"/>
        <v>10.595402746492615</v>
      </c>
      <c r="AF39" s="358">
        <f t="shared" si="21"/>
        <v>3.4655188091622491</v>
      </c>
      <c r="AG39" s="358">
        <f t="shared" si="21"/>
        <v>13.878372306702616</v>
      </c>
      <c r="AH39" s="358">
        <f t="shared" si="21"/>
        <v>18.434072586913526</v>
      </c>
      <c r="AI39" s="358">
        <f t="shared" si="21"/>
        <v>8.1650374228295686</v>
      </c>
      <c r="AJ39" s="358">
        <f t="shared" si="21"/>
        <v>17.675263644948558</v>
      </c>
      <c r="AK39" s="358">
        <f t="shared" si="21"/>
        <v>15.074812569009449</v>
      </c>
      <c r="AL39" s="358">
        <f t="shared" si="21"/>
        <v>2.9857121760403924</v>
      </c>
      <c r="AM39" s="358">
        <f t="shared" si="21"/>
        <v>3.3668645677729194</v>
      </c>
      <c r="AN39" s="358">
        <f t="shared" si="21"/>
        <v>16.885471517952556</v>
      </c>
      <c r="AO39" s="358" t="e">
        <f t="shared" si="21"/>
        <v>#VALUE!</v>
      </c>
      <c r="AP39" s="358">
        <f t="shared" si="21"/>
        <v>16.706839665621711</v>
      </c>
      <c r="AQ39" s="358">
        <f t="shared" si="21"/>
        <v>13.480669986950625</v>
      </c>
      <c r="AR39" s="358">
        <f t="shared" si="21"/>
        <v>4.4338889746360035</v>
      </c>
      <c r="AS39" s="358">
        <f t="shared" si="21"/>
        <v>13.550979983767174</v>
      </c>
      <c r="AT39" s="358">
        <f t="shared" si="21"/>
        <v>6.5144253473809695</v>
      </c>
      <c r="AU39" s="358">
        <f t="shared" si="21"/>
        <v>1.201154074512786</v>
      </c>
      <c r="AV39" s="358">
        <f t="shared" si="21"/>
        <v>24.16761436090669</v>
      </c>
      <c r="AW39" s="358">
        <f t="shared" si="21"/>
        <v>21.17684725149503</v>
      </c>
      <c r="AX39" s="358">
        <f t="shared" si="21"/>
        <v>37.325269241227502</v>
      </c>
      <c r="AY39" s="358">
        <f t="shared" si="21"/>
        <v>33.24858754459332</v>
      </c>
      <c r="AZ39" s="358">
        <f t="shared" si="21"/>
        <v>36.498777215077979</v>
      </c>
      <c r="BA39" s="358" t="e">
        <f t="shared" si="21"/>
        <v>#DIV/0!</v>
      </c>
      <c r="BB39" s="358" t="e">
        <f t="shared" si="21"/>
        <v>#DIV/0!</v>
      </c>
      <c r="BC39" s="358" t="e">
        <f t="shared" si="21"/>
        <v>#DIV/0!</v>
      </c>
      <c r="BD39" s="358" t="e">
        <f t="shared" si="21"/>
        <v>#DIV/0!</v>
      </c>
      <c r="BE39" s="358" t="e">
        <f t="shared" si="21"/>
        <v>#DIV/0!</v>
      </c>
      <c r="BF39" s="358" t="e">
        <f t="shared" si="21"/>
        <v>#DIV/0!</v>
      </c>
      <c r="BG39" s="358" t="e">
        <f t="shared" si="21"/>
        <v>#DIV/0!</v>
      </c>
      <c r="BH39" s="358" t="e">
        <f t="shared" si="21"/>
        <v>#DIV/0!</v>
      </c>
      <c r="BI39" s="358" t="e">
        <f t="shared" si="21"/>
        <v>#DIV/0!</v>
      </c>
      <c r="BJ39" s="358" t="e">
        <f t="shared" si="21"/>
        <v>#DIV/0!</v>
      </c>
      <c r="BK39" s="358" t="e">
        <f t="shared" si="21"/>
        <v>#VALUE!</v>
      </c>
    </row>
    <row r="40" spans="1:63" ht="15" customHeight="1">
      <c r="A40" s="3">
        <v>19</v>
      </c>
      <c r="B40" s="11" t="s">
        <v>36</v>
      </c>
      <c r="C40" s="515">
        <f>C35</f>
        <v>38725</v>
      </c>
      <c r="D40" s="513">
        <f t="shared" ref="D40:BJ40" si="22">D35</f>
        <v>0</v>
      </c>
      <c r="E40" s="513">
        <f t="shared" si="22"/>
        <v>0</v>
      </c>
      <c r="F40" s="513">
        <f t="shared" si="22"/>
        <v>0</v>
      </c>
      <c r="G40" s="512">
        <f t="shared" si="22"/>
        <v>2000</v>
      </c>
      <c r="H40" s="513">
        <f t="shared" si="22"/>
        <v>0</v>
      </c>
      <c r="I40" s="513">
        <f t="shared" si="22"/>
        <v>0</v>
      </c>
      <c r="J40" s="513">
        <f t="shared" si="22"/>
        <v>0</v>
      </c>
      <c r="K40" s="513">
        <f t="shared" si="22"/>
        <v>0</v>
      </c>
      <c r="L40" s="513">
        <f t="shared" si="22"/>
        <v>0</v>
      </c>
      <c r="M40" s="513">
        <f t="shared" si="22"/>
        <v>0</v>
      </c>
      <c r="N40" s="513">
        <f t="shared" si="22"/>
        <v>0</v>
      </c>
      <c r="O40" s="513">
        <f t="shared" si="22"/>
        <v>0</v>
      </c>
      <c r="P40" s="513">
        <f t="shared" si="22"/>
        <v>0</v>
      </c>
      <c r="Q40" s="513">
        <f t="shared" si="22"/>
        <v>0</v>
      </c>
      <c r="R40" s="513">
        <f t="shared" si="22"/>
        <v>0</v>
      </c>
      <c r="S40" s="513">
        <f t="shared" si="22"/>
        <v>0</v>
      </c>
      <c r="T40" s="513">
        <f t="shared" si="22"/>
        <v>0</v>
      </c>
      <c r="U40" s="513">
        <f t="shared" si="22"/>
        <v>0</v>
      </c>
      <c r="V40" s="513">
        <f t="shared" si="22"/>
        <v>0</v>
      </c>
      <c r="W40" s="513">
        <f t="shared" si="22"/>
        <v>0</v>
      </c>
      <c r="X40" s="513">
        <f t="shared" si="22"/>
        <v>0</v>
      </c>
      <c r="Y40" s="513">
        <f t="shared" si="22"/>
        <v>0</v>
      </c>
      <c r="Z40" s="513">
        <f t="shared" si="22"/>
        <v>0</v>
      </c>
      <c r="AA40" s="513">
        <f t="shared" si="22"/>
        <v>0</v>
      </c>
      <c r="AB40" s="513">
        <f t="shared" si="22"/>
        <v>0</v>
      </c>
      <c r="AC40" s="513">
        <f t="shared" si="22"/>
        <v>0</v>
      </c>
      <c r="AD40" s="513">
        <f t="shared" si="22"/>
        <v>0</v>
      </c>
      <c r="AE40" s="513">
        <f t="shared" si="22"/>
        <v>0</v>
      </c>
      <c r="AF40" s="513">
        <f t="shared" si="22"/>
        <v>0</v>
      </c>
      <c r="AG40" s="513">
        <f t="shared" si="22"/>
        <v>0</v>
      </c>
      <c r="AH40" s="512">
        <f t="shared" si="22"/>
        <v>2000</v>
      </c>
      <c r="AI40" s="513">
        <f t="shared" si="22"/>
        <v>0</v>
      </c>
      <c r="AJ40" s="513">
        <f t="shared" si="22"/>
        <v>0</v>
      </c>
      <c r="AK40" s="513">
        <f t="shared" si="22"/>
        <v>0</v>
      </c>
      <c r="AL40" s="513">
        <f t="shared" si="22"/>
        <v>0</v>
      </c>
      <c r="AM40" s="513">
        <f t="shared" si="22"/>
        <v>0</v>
      </c>
      <c r="AN40" s="513">
        <f t="shared" si="22"/>
        <v>0</v>
      </c>
      <c r="AO40" s="513">
        <f t="shared" si="22"/>
        <v>0</v>
      </c>
      <c r="AP40" s="513">
        <f t="shared" si="22"/>
        <v>0</v>
      </c>
      <c r="AQ40" s="513">
        <f t="shared" si="22"/>
        <v>0</v>
      </c>
      <c r="AR40" s="513">
        <f t="shared" si="22"/>
        <v>0</v>
      </c>
      <c r="AS40" s="513">
        <f t="shared" si="22"/>
        <v>0</v>
      </c>
      <c r="AT40" s="513">
        <f t="shared" si="22"/>
        <v>0</v>
      </c>
      <c r="AU40" s="513">
        <f t="shared" si="22"/>
        <v>0</v>
      </c>
      <c r="AV40" s="513">
        <f t="shared" si="22"/>
        <v>0</v>
      </c>
      <c r="AW40" s="513">
        <f t="shared" si="22"/>
        <v>0</v>
      </c>
      <c r="AX40" s="513">
        <f t="shared" si="22"/>
        <v>0</v>
      </c>
      <c r="AY40" s="513">
        <f t="shared" si="22"/>
        <v>0</v>
      </c>
      <c r="AZ40" s="513">
        <f t="shared" si="22"/>
        <v>0</v>
      </c>
      <c r="BA40" s="513">
        <f t="shared" si="22"/>
        <v>0</v>
      </c>
      <c r="BB40" s="513">
        <f t="shared" si="22"/>
        <v>0</v>
      </c>
      <c r="BC40" s="513">
        <f t="shared" si="22"/>
        <v>0</v>
      </c>
      <c r="BD40" s="513">
        <f t="shared" si="22"/>
        <v>0</v>
      </c>
      <c r="BE40" s="513">
        <f t="shared" si="22"/>
        <v>0</v>
      </c>
      <c r="BF40" s="513">
        <f t="shared" si="22"/>
        <v>0</v>
      </c>
      <c r="BG40" s="513">
        <f t="shared" si="22"/>
        <v>0</v>
      </c>
      <c r="BH40" s="513">
        <f t="shared" si="22"/>
        <v>0</v>
      </c>
      <c r="BI40" s="513">
        <f t="shared" si="22"/>
        <v>0</v>
      </c>
      <c r="BJ40" s="513">
        <f t="shared" si="22"/>
        <v>0</v>
      </c>
      <c r="BK40" s="356">
        <f t="shared" si="0"/>
        <v>42725</v>
      </c>
    </row>
    <row r="41" spans="1:63" ht="15" customHeight="1">
      <c r="A41" s="3">
        <v>20</v>
      </c>
      <c r="B41" s="11" t="s">
        <v>41</v>
      </c>
      <c r="C41" s="515">
        <f>'9.1 Posting'!B116</f>
        <v>17088.84</v>
      </c>
      <c r="D41" s="512">
        <f>'9.1 Posting'!C116</f>
        <v>47500</v>
      </c>
      <c r="E41" s="512">
        <f>'9.1 Posting'!D116</f>
        <v>2010</v>
      </c>
      <c r="F41" s="512">
        <f>'9.1 Posting'!E116</f>
        <v>8200</v>
      </c>
      <c r="G41" s="512">
        <f>'9.1 Posting'!F116</f>
        <v>0</v>
      </c>
      <c r="H41" s="512">
        <f>'9.1 Posting'!G116</f>
        <v>1171.2</v>
      </c>
      <c r="I41" s="512">
        <f>'9.1 Posting'!H116</f>
        <v>0</v>
      </c>
      <c r="J41" s="512">
        <f>'9.1 Posting'!I116</f>
        <v>10</v>
      </c>
      <c r="K41" s="512">
        <f>'9.1 Posting'!J116</f>
        <v>0</v>
      </c>
      <c r="L41" s="512">
        <f>'9.1 Posting'!K116</f>
        <v>1000</v>
      </c>
      <c r="M41" s="512">
        <f>'9.1 Posting'!L116</f>
        <v>1010</v>
      </c>
      <c r="N41" s="512">
        <f>'9.1 Posting'!M116</f>
        <v>2000</v>
      </c>
      <c r="O41" s="512">
        <f>'9.1 Posting'!N116</f>
        <v>0</v>
      </c>
      <c r="P41" s="512">
        <f>'9.1 Posting'!O116</f>
        <v>0</v>
      </c>
      <c r="Q41" s="512">
        <f>'9.1 Posting'!P116</f>
        <v>0</v>
      </c>
      <c r="R41" s="512">
        <f>'9.1 Posting'!Q116</f>
        <v>0</v>
      </c>
      <c r="S41" s="512">
        <f>'9.1 Posting'!R116</f>
        <v>0</v>
      </c>
      <c r="T41" s="512">
        <f>'9.1 Posting'!S116</f>
        <v>2868.9</v>
      </c>
      <c r="U41" s="512">
        <f>'9.1 Posting'!T116</f>
        <v>457.47</v>
      </c>
      <c r="V41" s="512">
        <f>'9.1 Posting'!U116</f>
        <v>0</v>
      </c>
      <c r="W41" s="512">
        <f>'9.1 Posting'!V116</f>
        <v>0</v>
      </c>
      <c r="X41" s="512">
        <f>'9.1 Posting'!W116</f>
        <v>5438.62</v>
      </c>
      <c r="Y41" s="512">
        <f>'9.1 Posting'!X116</f>
        <v>2000</v>
      </c>
      <c r="Z41" s="512">
        <f>'9.1 Posting'!Y116</f>
        <v>2000</v>
      </c>
      <c r="AA41" s="512">
        <f>'9.1 Posting'!Z116</f>
        <v>1320.625</v>
      </c>
      <c r="AB41" s="512">
        <f>'9.1 Posting'!AA116</f>
        <v>1000</v>
      </c>
      <c r="AC41" s="512">
        <f>'9.1 Posting'!AB116</f>
        <v>1000</v>
      </c>
      <c r="AD41" s="512">
        <f>'9.1 Posting'!AC116</f>
        <v>2000</v>
      </c>
      <c r="AE41" s="512">
        <f>'9.1 Posting'!AD116</f>
        <v>500</v>
      </c>
      <c r="AF41" s="512">
        <f>'9.1 Posting'!AE116</f>
        <v>0</v>
      </c>
      <c r="AG41" s="512">
        <f>'9.1 Posting'!AF116</f>
        <v>0</v>
      </c>
      <c r="AH41" s="512">
        <f>'9.1 Posting'!AG116</f>
        <v>0</v>
      </c>
      <c r="AI41" s="512">
        <f>'9.1 Posting'!AH116</f>
        <v>8579</v>
      </c>
      <c r="AJ41" s="512">
        <f>'9.1 Posting'!AI116</f>
        <v>0</v>
      </c>
      <c r="AK41" s="512">
        <f>'9.1 Posting'!AJ116</f>
        <v>0</v>
      </c>
      <c r="AL41" s="512">
        <f>'9.1 Posting'!AK116</f>
        <v>0</v>
      </c>
      <c r="AM41" s="512">
        <f>'9.1 Posting'!AL116</f>
        <v>0</v>
      </c>
      <c r="AN41" s="512">
        <f>'9.1 Posting'!AM116</f>
        <v>1000</v>
      </c>
      <c r="AO41" s="512">
        <f>'9.1 Posting'!AN116</f>
        <v>0</v>
      </c>
      <c r="AP41" s="512">
        <f>'9.1 Posting'!AO116</f>
        <v>1000</v>
      </c>
      <c r="AQ41" s="512">
        <f>'9.1 Posting'!AP116</f>
        <v>0</v>
      </c>
      <c r="AR41" s="512">
        <f>'9.1 Posting'!AQ116</f>
        <v>0</v>
      </c>
      <c r="AS41" s="512">
        <f>'9.1 Posting'!AR116</f>
        <v>0</v>
      </c>
      <c r="AT41" s="512">
        <f>'9.1 Posting'!AS116</f>
        <v>0</v>
      </c>
      <c r="AU41" s="512">
        <f>'9.1 Posting'!AT116</f>
        <v>0</v>
      </c>
      <c r="AV41" s="512">
        <f>'9.1 Posting'!AU116</f>
        <v>0</v>
      </c>
      <c r="AW41" s="512">
        <f>'9.1 Posting'!AV116</f>
        <v>0</v>
      </c>
      <c r="AX41" s="512">
        <f>'9.1 Posting'!AW116</f>
        <v>0</v>
      </c>
      <c r="AY41" s="512">
        <f>'9.1 Posting'!AX116</f>
        <v>0</v>
      </c>
      <c r="AZ41" s="512">
        <f>'9.1 Posting'!AY116</f>
        <v>0</v>
      </c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356">
        <f t="shared" si="0"/>
        <v>109154.65499999998</v>
      </c>
    </row>
    <row r="42" spans="1:63" ht="15" customHeight="1">
      <c r="A42" s="3">
        <v>21</v>
      </c>
      <c r="B42" s="11" t="s">
        <v>37</v>
      </c>
      <c r="C42" s="515">
        <f>C36</f>
        <v>527100</v>
      </c>
      <c r="D42" s="512">
        <f t="shared" ref="D42:AZ42" si="23">D36</f>
        <v>925100</v>
      </c>
      <c r="E42" s="512">
        <f t="shared" si="23"/>
        <v>0</v>
      </c>
      <c r="F42" s="512">
        <f t="shared" si="23"/>
        <v>0</v>
      </c>
      <c r="G42" s="512">
        <f t="shared" si="23"/>
        <v>0</v>
      </c>
      <c r="H42" s="512">
        <f t="shared" si="23"/>
        <v>177000</v>
      </c>
      <c r="I42" s="512">
        <f t="shared" si="23"/>
        <v>10000</v>
      </c>
      <c r="J42" s="512">
        <f t="shared" si="23"/>
        <v>0</v>
      </c>
      <c r="K42" s="512">
        <f t="shared" si="23"/>
        <v>0</v>
      </c>
      <c r="L42" s="512">
        <f t="shared" si="23"/>
        <v>0</v>
      </c>
      <c r="M42" s="512">
        <f t="shared" si="23"/>
        <v>0</v>
      </c>
      <c r="N42" s="512">
        <f t="shared" si="23"/>
        <v>0</v>
      </c>
      <c r="O42" s="512">
        <f t="shared" si="23"/>
        <v>0</v>
      </c>
      <c r="P42" s="512">
        <f t="shared" si="23"/>
        <v>0</v>
      </c>
      <c r="Q42" s="512">
        <f t="shared" si="23"/>
        <v>0</v>
      </c>
      <c r="R42" s="512">
        <f t="shared" si="23"/>
        <v>0</v>
      </c>
      <c r="S42" s="512">
        <f t="shared" si="23"/>
        <v>0</v>
      </c>
      <c r="T42" s="512">
        <f t="shared" si="23"/>
        <v>80000</v>
      </c>
      <c r="U42" s="512">
        <f t="shared" si="23"/>
        <v>0</v>
      </c>
      <c r="V42" s="512">
        <f t="shared" si="23"/>
        <v>90000</v>
      </c>
      <c r="W42" s="512">
        <f t="shared" si="23"/>
        <v>0</v>
      </c>
      <c r="X42" s="512">
        <f t="shared" si="23"/>
        <v>0</v>
      </c>
      <c r="Y42" s="512">
        <f t="shared" si="23"/>
        <v>0</v>
      </c>
      <c r="Z42" s="512">
        <f t="shared" si="23"/>
        <v>0</v>
      </c>
      <c r="AA42" s="512">
        <f t="shared" si="23"/>
        <v>115800</v>
      </c>
      <c r="AB42" s="512">
        <f t="shared" si="23"/>
        <v>0</v>
      </c>
      <c r="AC42" s="512">
        <f t="shared" si="23"/>
        <v>70000</v>
      </c>
      <c r="AD42" s="512">
        <f t="shared" si="23"/>
        <v>0</v>
      </c>
      <c r="AE42" s="512">
        <f t="shared" si="23"/>
        <v>0</v>
      </c>
      <c r="AF42" s="512">
        <f t="shared" si="23"/>
        <v>0</v>
      </c>
      <c r="AG42" s="512">
        <f t="shared" si="23"/>
        <v>0</v>
      </c>
      <c r="AH42" s="512">
        <f t="shared" si="23"/>
        <v>0</v>
      </c>
      <c r="AI42" s="512">
        <f t="shared" si="23"/>
        <v>0</v>
      </c>
      <c r="AJ42" s="512">
        <f t="shared" si="23"/>
        <v>0</v>
      </c>
      <c r="AK42" s="512">
        <f t="shared" si="23"/>
        <v>0</v>
      </c>
      <c r="AL42" s="512">
        <f t="shared" si="23"/>
        <v>0</v>
      </c>
      <c r="AM42" s="512">
        <f t="shared" si="23"/>
        <v>0</v>
      </c>
      <c r="AN42" s="512">
        <f t="shared" si="23"/>
        <v>0</v>
      </c>
      <c r="AO42" s="512">
        <f t="shared" si="23"/>
        <v>0</v>
      </c>
      <c r="AP42" s="512">
        <f t="shared" si="23"/>
        <v>0</v>
      </c>
      <c r="AQ42" s="512">
        <f t="shared" si="23"/>
        <v>0</v>
      </c>
      <c r="AR42" s="512">
        <f t="shared" si="23"/>
        <v>0</v>
      </c>
      <c r="AS42" s="512">
        <f t="shared" si="23"/>
        <v>20000</v>
      </c>
      <c r="AT42" s="512">
        <f t="shared" si="23"/>
        <v>0</v>
      </c>
      <c r="AU42" s="512">
        <f t="shared" si="23"/>
        <v>0</v>
      </c>
      <c r="AV42" s="512">
        <f t="shared" si="23"/>
        <v>0</v>
      </c>
      <c r="AW42" s="512">
        <f t="shared" si="23"/>
        <v>0</v>
      </c>
      <c r="AX42" s="512">
        <f t="shared" si="23"/>
        <v>30000</v>
      </c>
      <c r="AY42" s="512">
        <f t="shared" si="23"/>
        <v>0</v>
      </c>
      <c r="AZ42" s="512">
        <f t="shared" si="23"/>
        <v>0</v>
      </c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356">
        <f t="shared" si="0"/>
        <v>2045000</v>
      </c>
    </row>
    <row r="43" spans="1:63" ht="15" customHeight="1">
      <c r="A43" s="3">
        <v>22</v>
      </c>
      <c r="B43" s="11" t="s">
        <v>42</v>
      </c>
      <c r="C43" s="515">
        <f>'9.1 Posting'!B119</f>
        <v>0</v>
      </c>
      <c r="D43" s="512">
        <f>'9.1 Posting'!C119</f>
        <v>20814.45</v>
      </c>
      <c r="E43" s="512">
        <f>'9.1 Posting'!D119</f>
        <v>0</v>
      </c>
      <c r="F43" s="512">
        <f>'9.1 Posting'!E119</f>
        <v>0</v>
      </c>
      <c r="G43" s="512">
        <f>'9.1 Posting'!F119</f>
        <v>296706.01434999984</v>
      </c>
      <c r="H43" s="512">
        <f>'9.1 Posting'!G119</f>
        <v>0</v>
      </c>
      <c r="I43" s="512">
        <f>'9.1 Posting'!H119</f>
        <v>2319.6</v>
      </c>
      <c r="J43" s="512">
        <f>'9.1 Posting'!I119</f>
        <v>0</v>
      </c>
      <c r="K43" s="512">
        <f>'9.1 Posting'!J119</f>
        <v>0</v>
      </c>
      <c r="L43" s="512">
        <f>'9.1 Posting'!K119</f>
        <v>0</v>
      </c>
      <c r="M43" s="512">
        <f>'9.1 Posting'!L119</f>
        <v>0</v>
      </c>
      <c r="N43" s="512">
        <f>'9.1 Posting'!M119</f>
        <v>0</v>
      </c>
      <c r="O43" s="512">
        <f>'9.1 Posting'!N119</f>
        <v>500</v>
      </c>
      <c r="P43" s="512">
        <f>'9.1 Posting'!O119</f>
        <v>0</v>
      </c>
      <c r="Q43" s="512">
        <f>'9.1 Posting'!P119</f>
        <v>1000</v>
      </c>
      <c r="R43" s="512">
        <f>'9.1 Posting'!Q119</f>
        <v>0</v>
      </c>
      <c r="S43" s="512">
        <f>'9.1 Posting'!R119</f>
        <v>1000</v>
      </c>
      <c r="T43" s="512">
        <f>'9.1 Posting'!S119</f>
        <v>0</v>
      </c>
      <c r="U43" s="512">
        <f>'9.1 Posting'!T119</f>
        <v>60000</v>
      </c>
      <c r="V43" s="512">
        <f>'9.1 Posting'!U119</f>
        <v>2000</v>
      </c>
      <c r="W43" s="512">
        <f>'9.1 Posting'!V119</f>
        <v>1000</v>
      </c>
      <c r="X43" s="512">
        <f>'9.1 Posting'!W119</f>
        <v>3521.46</v>
      </c>
      <c r="Y43" s="512">
        <f>'9.1 Posting'!X119</f>
        <v>0</v>
      </c>
      <c r="Z43" s="512">
        <f>'9.1 Posting'!Y119</f>
        <v>0</v>
      </c>
      <c r="AA43" s="512">
        <f>'9.1 Posting'!Z119</f>
        <v>0</v>
      </c>
      <c r="AB43" s="512">
        <f>'9.1 Posting'!AA119</f>
        <v>0</v>
      </c>
      <c r="AC43" s="512">
        <f>'9.1 Posting'!AB119</f>
        <v>0</v>
      </c>
      <c r="AD43" s="512">
        <f>'9.1 Posting'!AC119</f>
        <v>0</v>
      </c>
      <c r="AE43" s="512">
        <f>'9.1 Posting'!AD119</f>
        <v>0</v>
      </c>
      <c r="AF43" s="512">
        <f>'9.1 Posting'!AE119</f>
        <v>2000</v>
      </c>
      <c r="AG43" s="512">
        <f>'9.1 Posting'!AF119</f>
        <v>1000</v>
      </c>
      <c r="AH43" s="512">
        <f>'9.1 Posting'!AG119</f>
        <v>0</v>
      </c>
      <c r="AI43" s="512">
        <f>'9.1 Posting'!AH119</f>
        <v>0</v>
      </c>
      <c r="AJ43" s="512">
        <f>'9.1 Posting'!AI119</f>
        <v>0</v>
      </c>
      <c r="AK43" s="512">
        <f>'9.1 Posting'!AJ119</f>
        <v>1000</v>
      </c>
      <c r="AL43" s="512">
        <f>'9.1 Posting'!AK119</f>
        <v>110000</v>
      </c>
      <c r="AM43" s="512">
        <f>'9.1 Posting'!AL119</f>
        <v>2000</v>
      </c>
      <c r="AN43" s="512">
        <f>'9.1 Posting'!AM119</f>
        <v>0</v>
      </c>
      <c r="AO43" s="512">
        <f>'9.1 Posting'!AN119</f>
        <v>0</v>
      </c>
      <c r="AP43" s="512">
        <f>'9.1 Posting'!AO119</f>
        <v>0</v>
      </c>
      <c r="AQ43" s="512">
        <f>'9.1 Posting'!AP119</f>
        <v>0</v>
      </c>
      <c r="AR43" s="512">
        <f>'9.1 Posting'!AQ119</f>
        <v>0</v>
      </c>
      <c r="AS43" s="512">
        <f>'9.1 Posting'!AR119</f>
        <v>0</v>
      </c>
      <c r="AT43" s="512">
        <f>'9.1 Posting'!AS119</f>
        <v>1000</v>
      </c>
      <c r="AU43" s="512">
        <f>'9.1 Posting'!AT119</f>
        <v>0</v>
      </c>
      <c r="AV43" s="512">
        <f>'9.1 Posting'!AU119</f>
        <v>0</v>
      </c>
      <c r="AW43" s="512">
        <f>'9.1 Posting'!AV119</f>
        <v>0</v>
      </c>
      <c r="AX43" s="512">
        <f>'9.1 Posting'!AW119</f>
        <v>0</v>
      </c>
      <c r="AY43" s="512">
        <f>'9.1 Posting'!AX119</f>
        <v>0</v>
      </c>
      <c r="AZ43" s="512">
        <f>'9.1 Posting'!AY119</f>
        <v>0</v>
      </c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356">
        <f t="shared" si="0"/>
        <v>505861.52434999985</v>
      </c>
    </row>
    <row r="44" spans="1:63" ht="15" customHeight="1">
      <c r="A44" s="6"/>
      <c r="B44" s="13" t="s">
        <v>43</v>
      </c>
      <c r="C44" s="507">
        <f t="shared" ref="C44:Q44" si="24">SUM(C40:C43)</f>
        <v>582913.84</v>
      </c>
      <c r="D44" s="357">
        <f t="shared" si="24"/>
        <v>993414.45</v>
      </c>
      <c r="E44" s="357">
        <f t="shared" si="24"/>
        <v>2010</v>
      </c>
      <c r="F44" s="357">
        <f t="shared" si="24"/>
        <v>8200</v>
      </c>
      <c r="G44" s="357">
        <f t="shared" si="24"/>
        <v>298706.01434999984</v>
      </c>
      <c r="H44" s="357">
        <f t="shared" si="24"/>
        <v>178171.2</v>
      </c>
      <c r="I44" s="357">
        <f t="shared" si="24"/>
        <v>12319.6</v>
      </c>
      <c r="J44" s="357">
        <f t="shared" si="24"/>
        <v>10</v>
      </c>
      <c r="K44" s="357">
        <f t="shared" si="24"/>
        <v>0</v>
      </c>
      <c r="L44" s="357">
        <f t="shared" si="24"/>
        <v>1000</v>
      </c>
      <c r="M44" s="357">
        <f t="shared" si="24"/>
        <v>1010</v>
      </c>
      <c r="N44" s="357">
        <f t="shared" si="24"/>
        <v>2000</v>
      </c>
      <c r="O44" s="357">
        <f t="shared" si="24"/>
        <v>500</v>
      </c>
      <c r="P44" s="357">
        <f t="shared" si="24"/>
        <v>0</v>
      </c>
      <c r="Q44" s="357">
        <f t="shared" si="24"/>
        <v>1000</v>
      </c>
      <c r="R44" s="357">
        <f>SUM(R40:R43)</f>
        <v>0</v>
      </c>
      <c r="S44" s="357">
        <f>SUM(S40:S43)</f>
        <v>1000</v>
      </c>
      <c r="T44" s="357">
        <f>SUM(T40:T43)</f>
        <v>82868.899999999994</v>
      </c>
      <c r="U44" s="357">
        <f>SUM(U40:U43)</f>
        <v>60457.47</v>
      </c>
      <c r="V44" s="357">
        <f>SUM(V40:V43)</f>
        <v>92000</v>
      </c>
      <c r="W44" s="357">
        <f t="shared" ref="W44:AZ44" si="25">SUM(W40:W43)</f>
        <v>1000</v>
      </c>
      <c r="X44" s="357">
        <f t="shared" si="25"/>
        <v>8960.08</v>
      </c>
      <c r="Y44" s="357">
        <f t="shared" si="25"/>
        <v>2000</v>
      </c>
      <c r="Z44" s="357">
        <f t="shared" si="25"/>
        <v>2000</v>
      </c>
      <c r="AA44" s="357">
        <f t="shared" si="25"/>
        <v>117120.625</v>
      </c>
      <c r="AB44" s="357">
        <f t="shared" si="25"/>
        <v>1000</v>
      </c>
      <c r="AC44" s="357">
        <f t="shared" si="25"/>
        <v>71000</v>
      </c>
      <c r="AD44" s="357">
        <f t="shared" si="25"/>
        <v>2000</v>
      </c>
      <c r="AE44" s="357">
        <f t="shared" si="25"/>
        <v>500</v>
      </c>
      <c r="AF44" s="357">
        <f t="shared" si="25"/>
        <v>2000</v>
      </c>
      <c r="AG44" s="357">
        <f t="shared" si="25"/>
        <v>1000</v>
      </c>
      <c r="AH44" s="357">
        <f t="shared" si="25"/>
        <v>2000</v>
      </c>
      <c r="AI44" s="357">
        <f t="shared" si="25"/>
        <v>8579</v>
      </c>
      <c r="AJ44" s="357">
        <f t="shared" si="25"/>
        <v>0</v>
      </c>
      <c r="AK44" s="357">
        <f t="shared" si="25"/>
        <v>1000</v>
      </c>
      <c r="AL44" s="357">
        <f t="shared" si="25"/>
        <v>110000</v>
      </c>
      <c r="AM44" s="357">
        <f t="shared" si="25"/>
        <v>2000</v>
      </c>
      <c r="AN44" s="357">
        <f t="shared" si="25"/>
        <v>1000</v>
      </c>
      <c r="AO44" s="357">
        <f t="shared" si="25"/>
        <v>0</v>
      </c>
      <c r="AP44" s="357">
        <f t="shared" si="25"/>
        <v>1000</v>
      </c>
      <c r="AQ44" s="357">
        <f t="shared" si="25"/>
        <v>0</v>
      </c>
      <c r="AR44" s="357">
        <f t="shared" si="25"/>
        <v>0</v>
      </c>
      <c r="AS44" s="357">
        <f t="shared" si="25"/>
        <v>20000</v>
      </c>
      <c r="AT44" s="357">
        <f t="shared" si="25"/>
        <v>1000</v>
      </c>
      <c r="AU44" s="357">
        <f t="shared" si="25"/>
        <v>0</v>
      </c>
      <c r="AV44" s="357">
        <f t="shared" si="25"/>
        <v>0</v>
      </c>
      <c r="AW44" s="357">
        <f t="shared" si="25"/>
        <v>0</v>
      </c>
      <c r="AX44" s="357">
        <f t="shared" si="25"/>
        <v>30000</v>
      </c>
      <c r="AY44" s="357">
        <f t="shared" si="25"/>
        <v>0</v>
      </c>
      <c r="AZ44" s="357">
        <f t="shared" si="25"/>
        <v>0</v>
      </c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356">
        <f t="shared" si="0"/>
        <v>2702741.1793500003</v>
      </c>
    </row>
    <row r="45" spans="1:63" ht="15" customHeight="1">
      <c r="A45" s="6"/>
      <c r="B45" s="13" t="s">
        <v>44</v>
      </c>
      <c r="C45" s="508">
        <f t="shared" ref="C45:Q45" si="26">C44/C7*100</f>
        <v>35.663563351262837</v>
      </c>
      <c r="D45" s="36">
        <f t="shared" si="26"/>
        <v>64.391471141185249</v>
      </c>
      <c r="E45" s="36">
        <f t="shared" si="26"/>
        <v>0.19003749695089092</v>
      </c>
      <c r="F45" s="36">
        <f t="shared" si="26"/>
        <v>0.46223846693568676</v>
      </c>
      <c r="G45" s="36">
        <f t="shared" si="26"/>
        <v>31.009380673218168</v>
      </c>
      <c r="H45" s="36">
        <f t="shared" si="26"/>
        <v>13.638868988426896</v>
      </c>
      <c r="I45" s="36">
        <f t="shared" si="26"/>
        <v>2.0943505757167706</v>
      </c>
      <c r="J45" s="36">
        <f t="shared" si="26"/>
        <v>2.5883936429052134E-2</v>
      </c>
      <c r="K45" s="36">
        <f t="shared" si="26"/>
        <v>0</v>
      </c>
      <c r="L45" s="36">
        <f t="shared" si="26"/>
        <v>0.64942376451432526</v>
      </c>
      <c r="M45" s="36">
        <f t="shared" si="26"/>
        <v>0.8775550759717452</v>
      </c>
      <c r="N45" s="36">
        <f t="shared" si="26"/>
        <v>0.38716438120630198</v>
      </c>
      <c r="O45" s="36">
        <f t="shared" si="26"/>
        <v>0.45402318654088797</v>
      </c>
      <c r="P45" s="36">
        <f t="shared" si="26"/>
        <v>0</v>
      </c>
      <c r="Q45" s="36">
        <f t="shared" si="26"/>
        <v>1.4450003186146227</v>
      </c>
      <c r="R45" s="36">
        <f>R44/R7*100</f>
        <v>0</v>
      </c>
      <c r="S45" s="36">
        <f>S44/S7*100</f>
        <v>0.9590268721574835</v>
      </c>
      <c r="T45" s="36">
        <f>T44/T7*100</f>
        <v>21.337728961692637</v>
      </c>
      <c r="U45" s="36">
        <f>U44/U7*100</f>
        <v>53.465992406205878</v>
      </c>
      <c r="V45" s="36">
        <f>V44/V7*100</f>
        <v>69.509331346110528</v>
      </c>
      <c r="W45" s="36">
        <f t="shared" ref="W45:BK45" si="27">W44/W7*100</f>
        <v>1.9367353768732105</v>
      </c>
      <c r="X45" s="36">
        <f t="shared" si="27"/>
        <v>4.4298230650331849</v>
      </c>
      <c r="Y45" s="36">
        <f t="shared" si="27"/>
        <v>0.92477562118321011</v>
      </c>
      <c r="Z45" s="36">
        <f t="shared" si="27"/>
        <v>0.25006778045131617</v>
      </c>
      <c r="AA45" s="36">
        <f t="shared" si="27"/>
        <v>119.69988971653918</v>
      </c>
      <c r="AB45" s="36">
        <f t="shared" si="27"/>
        <v>0.56035558889405335</v>
      </c>
      <c r="AC45" s="36">
        <f t="shared" si="27"/>
        <v>87.553764217906036</v>
      </c>
      <c r="AD45" s="36">
        <f t="shared" si="27"/>
        <v>0.51319944564533582</v>
      </c>
      <c r="AE45" s="36">
        <f t="shared" si="27"/>
        <v>0.81740365149581584</v>
      </c>
      <c r="AF45" s="36">
        <f t="shared" si="27"/>
        <v>1.4063807494603013</v>
      </c>
      <c r="AG45" s="36">
        <f t="shared" si="27"/>
        <v>2.0683087935389342</v>
      </c>
      <c r="AH45" s="36">
        <f t="shared" si="27"/>
        <v>0.90876243277884294</v>
      </c>
      <c r="AI45" s="36">
        <f t="shared" si="27"/>
        <v>1.7110702045694033</v>
      </c>
      <c r="AJ45" s="36">
        <f t="shared" si="27"/>
        <v>0</v>
      </c>
      <c r="AK45" s="36">
        <f t="shared" si="27"/>
        <v>1.7891965094207456</v>
      </c>
      <c r="AL45" s="36">
        <f t="shared" si="27"/>
        <v>85.589489175598743</v>
      </c>
      <c r="AM45" s="36">
        <f t="shared" si="27"/>
        <v>0.86197635805893602</v>
      </c>
      <c r="AN45" s="36">
        <f t="shared" si="27"/>
        <v>2.2163467367677221</v>
      </c>
      <c r="AO45" s="36">
        <f t="shared" si="27"/>
        <v>0</v>
      </c>
      <c r="AP45" s="36">
        <f t="shared" si="27"/>
        <v>2.0090765659280181</v>
      </c>
      <c r="AQ45" s="36">
        <f t="shared" si="27"/>
        <v>0</v>
      </c>
      <c r="AR45" s="36">
        <f t="shared" si="27"/>
        <v>0</v>
      </c>
      <c r="AS45" s="36">
        <f t="shared" si="27"/>
        <v>35.310367120749959</v>
      </c>
      <c r="AT45" s="36">
        <f t="shared" si="27"/>
        <v>4.2271340580613774</v>
      </c>
      <c r="AU45" s="36">
        <f t="shared" si="27"/>
        <v>0</v>
      </c>
      <c r="AV45" s="36">
        <f t="shared" si="27"/>
        <v>0</v>
      </c>
      <c r="AW45" s="36">
        <f t="shared" si="27"/>
        <v>0</v>
      </c>
      <c r="AX45" s="36">
        <f t="shared" si="27"/>
        <v>36.6565715478716</v>
      </c>
      <c r="AY45" s="36">
        <f t="shared" si="27"/>
        <v>0</v>
      </c>
      <c r="AZ45" s="36">
        <f t="shared" si="27"/>
        <v>0</v>
      </c>
      <c r="BA45" s="36" t="e">
        <f t="shared" si="27"/>
        <v>#DIV/0!</v>
      </c>
      <c r="BB45" s="36" t="e">
        <f t="shared" si="27"/>
        <v>#DIV/0!</v>
      </c>
      <c r="BC45" s="36" t="e">
        <f t="shared" si="27"/>
        <v>#DIV/0!</v>
      </c>
      <c r="BD45" s="36" t="e">
        <f t="shared" si="27"/>
        <v>#DIV/0!</v>
      </c>
      <c r="BE45" s="36" t="e">
        <f t="shared" si="27"/>
        <v>#DIV/0!</v>
      </c>
      <c r="BF45" s="36" t="e">
        <f t="shared" si="27"/>
        <v>#DIV/0!</v>
      </c>
      <c r="BG45" s="36" t="e">
        <f t="shared" si="27"/>
        <v>#DIV/0!</v>
      </c>
      <c r="BH45" s="36" t="e">
        <f t="shared" si="27"/>
        <v>#DIV/0!</v>
      </c>
      <c r="BI45" s="36" t="e">
        <f t="shared" si="27"/>
        <v>#DIV/0!</v>
      </c>
      <c r="BJ45" s="36" t="e">
        <f t="shared" si="27"/>
        <v>#DIV/0!</v>
      </c>
      <c r="BK45" s="36">
        <f t="shared" si="27"/>
        <v>18.197224653824644</v>
      </c>
    </row>
    <row r="46" spans="1:63" ht="15" customHeight="1">
      <c r="A46" s="294">
        <v>23</v>
      </c>
      <c r="B46" s="295" t="s">
        <v>45</v>
      </c>
      <c r="C46" s="516"/>
      <c r="D46" s="520"/>
      <c r="E46" s="520"/>
      <c r="F46" s="512"/>
      <c r="G46" s="512">
        <v>0</v>
      </c>
      <c r="H46" s="512">
        <v>0</v>
      </c>
      <c r="I46" s="512">
        <v>0</v>
      </c>
      <c r="J46" s="512">
        <v>0</v>
      </c>
      <c r="K46" s="512">
        <v>0</v>
      </c>
      <c r="L46" s="512"/>
      <c r="M46" s="512"/>
      <c r="N46" s="512"/>
      <c r="O46" s="512"/>
      <c r="P46" s="512"/>
      <c r="Q46" s="512"/>
      <c r="R46" s="512"/>
      <c r="S46" s="512">
        <v>0</v>
      </c>
      <c r="T46" s="512">
        <v>0</v>
      </c>
      <c r="U46" s="512">
        <v>0</v>
      </c>
      <c r="V46" s="512">
        <v>0</v>
      </c>
      <c r="W46" s="512"/>
      <c r="X46" s="512">
        <v>0</v>
      </c>
      <c r="Y46" s="512">
        <v>0</v>
      </c>
      <c r="Z46" s="512">
        <v>0</v>
      </c>
      <c r="AA46" s="512"/>
      <c r="AB46" s="512"/>
      <c r="AC46" s="512"/>
      <c r="AD46" s="512"/>
      <c r="AE46" s="512"/>
      <c r="AF46" s="512"/>
      <c r="AG46" s="512"/>
      <c r="AH46" s="512"/>
      <c r="AI46" s="512"/>
      <c r="AJ46" s="512"/>
      <c r="AK46" s="512"/>
      <c r="AL46" s="512"/>
      <c r="AM46" s="512"/>
      <c r="AN46" s="512"/>
      <c r="AO46" s="512"/>
      <c r="AP46" s="512"/>
      <c r="AQ46" s="512"/>
      <c r="AR46" s="512"/>
      <c r="AS46" s="512"/>
      <c r="AT46" s="512"/>
      <c r="AU46" s="512"/>
      <c r="AV46" s="512"/>
      <c r="AW46" s="512"/>
      <c r="AX46" s="512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356">
        <f t="shared" si="0"/>
        <v>0</v>
      </c>
    </row>
    <row r="47" spans="1:63" ht="15" customHeight="1">
      <c r="A47" s="294">
        <v>24</v>
      </c>
      <c r="B47" s="296" t="s">
        <v>46</v>
      </c>
      <c r="C47" s="516"/>
      <c r="D47" s="520"/>
      <c r="E47" s="520"/>
      <c r="F47" s="512"/>
      <c r="G47" s="512">
        <v>0</v>
      </c>
      <c r="H47" s="512">
        <v>0</v>
      </c>
      <c r="I47" s="512">
        <v>0</v>
      </c>
      <c r="J47" s="512">
        <v>0</v>
      </c>
      <c r="K47" s="512">
        <v>0</v>
      </c>
      <c r="L47" s="512"/>
      <c r="M47" s="512"/>
      <c r="N47" s="512"/>
      <c r="O47" s="512"/>
      <c r="P47" s="512"/>
      <c r="Q47" s="512"/>
      <c r="R47" s="512"/>
      <c r="S47" s="512">
        <v>0</v>
      </c>
      <c r="T47" s="512">
        <v>0</v>
      </c>
      <c r="U47" s="512">
        <v>0</v>
      </c>
      <c r="V47" s="512">
        <v>0</v>
      </c>
      <c r="W47" s="512"/>
      <c r="X47" s="512">
        <v>0</v>
      </c>
      <c r="Y47" s="512">
        <v>0</v>
      </c>
      <c r="Z47" s="512">
        <v>0</v>
      </c>
      <c r="AA47" s="512"/>
      <c r="AB47" s="512"/>
      <c r="AC47" s="512"/>
      <c r="AD47" s="512"/>
      <c r="AE47" s="512"/>
      <c r="AF47" s="512"/>
      <c r="AG47" s="512"/>
      <c r="AH47" s="512"/>
      <c r="AI47" s="512"/>
      <c r="AJ47" s="512"/>
      <c r="AK47" s="512"/>
      <c r="AL47" s="512"/>
      <c r="AM47" s="512"/>
      <c r="AN47" s="512"/>
      <c r="AO47" s="512"/>
      <c r="AP47" s="512"/>
      <c r="AQ47" s="512"/>
      <c r="AR47" s="512"/>
      <c r="AS47" s="512"/>
      <c r="AT47" s="512"/>
      <c r="AU47" s="512"/>
      <c r="AV47" s="512"/>
      <c r="AW47" s="512"/>
      <c r="AX47" s="512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356">
        <f t="shared" si="0"/>
        <v>0</v>
      </c>
    </row>
    <row r="48" spans="1:63" ht="15" customHeight="1">
      <c r="A48" s="6"/>
      <c r="B48" s="10" t="s">
        <v>47</v>
      </c>
      <c r="C48" s="509">
        <f t="shared" ref="C48:BJ48" si="28">C46/C10*100</f>
        <v>0</v>
      </c>
      <c r="D48" s="509">
        <f t="shared" si="28"/>
        <v>0</v>
      </c>
      <c r="E48" s="509">
        <f t="shared" si="28"/>
        <v>0</v>
      </c>
      <c r="F48" s="509">
        <f t="shared" si="28"/>
        <v>0</v>
      </c>
      <c r="G48" s="509">
        <f t="shared" si="28"/>
        <v>0</v>
      </c>
      <c r="H48" s="509">
        <f t="shared" si="28"/>
        <v>0</v>
      </c>
      <c r="I48" s="509">
        <f t="shared" si="28"/>
        <v>0</v>
      </c>
      <c r="J48" s="509">
        <f t="shared" si="28"/>
        <v>0</v>
      </c>
      <c r="K48" s="509">
        <f t="shared" si="28"/>
        <v>0</v>
      </c>
      <c r="L48" s="509">
        <f t="shared" si="28"/>
        <v>0</v>
      </c>
      <c r="M48" s="509">
        <f t="shared" si="28"/>
        <v>0</v>
      </c>
      <c r="N48" s="509">
        <f t="shared" si="28"/>
        <v>0</v>
      </c>
      <c r="O48" s="509">
        <f t="shared" si="28"/>
        <v>0</v>
      </c>
      <c r="P48" s="509">
        <f t="shared" si="28"/>
        <v>0</v>
      </c>
      <c r="Q48" s="509">
        <f t="shared" si="28"/>
        <v>0</v>
      </c>
      <c r="R48" s="509">
        <f t="shared" si="28"/>
        <v>0</v>
      </c>
      <c r="S48" s="509">
        <f t="shared" si="28"/>
        <v>0</v>
      </c>
      <c r="T48" s="509">
        <f t="shared" si="28"/>
        <v>0</v>
      </c>
      <c r="U48" s="509">
        <f t="shared" si="28"/>
        <v>0</v>
      </c>
      <c r="V48" s="509">
        <f t="shared" si="28"/>
        <v>0</v>
      </c>
      <c r="W48" s="509">
        <f t="shared" si="28"/>
        <v>0</v>
      </c>
      <c r="X48" s="509">
        <f t="shared" si="28"/>
        <v>0</v>
      </c>
      <c r="Y48" s="509">
        <f t="shared" si="28"/>
        <v>0</v>
      </c>
      <c r="Z48" s="509">
        <f t="shared" si="28"/>
        <v>0</v>
      </c>
      <c r="AA48" s="509">
        <f t="shared" si="28"/>
        <v>0</v>
      </c>
      <c r="AB48" s="509">
        <f t="shared" si="28"/>
        <v>0</v>
      </c>
      <c r="AC48" s="509">
        <f t="shared" si="28"/>
        <v>0</v>
      </c>
      <c r="AD48" s="509">
        <f t="shared" si="28"/>
        <v>0</v>
      </c>
      <c r="AE48" s="509">
        <f t="shared" si="28"/>
        <v>0</v>
      </c>
      <c r="AF48" s="509">
        <f t="shared" si="28"/>
        <v>0</v>
      </c>
      <c r="AG48" s="509">
        <f t="shared" si="28"/>
        <v>0</v>
      </c>
      <c r="AH48" s="509">
        <f t="shared" si="28"/>
        <v>0</v>
      </c>
      <c r="AI48" s="509">
        <f t="shared" si="28"/>
        <v>0</v>
      </c>
      <c r="AJ48" s="509">
        <f t="shared" si="28"/>
        <v>0</v>
      </c>
      <c r="AK48" s="509">
        <f t="shared" si="28"/>
        <v>0</v>
      </c>
      <c r="AL48" s="509">
        <f t="shared" si="28"/>
        <v>0</v>
      </c>
      <c r="AM48" s="509">
        <f t="shared" si="28"/>
        <v>0</v>
      </c>
      <c r="AN48" s="509">
        <f t="shared" si="28"/>
        <v>0</v>
      </c>
      <c r="AO48" s="509">
        <f t="shared" si="28"/>
        <v>0</v>
      </c>
      <c r="AP48" s="509">
        <f t="shared" si="28"/>
        <v>0</v>
      </c>
      <c r="AQ48" s="509">
        <f t="shared" si="28"/>
        <v>0</v>
      </c>
      <c r="AR48" s="509">
        <f t="shared" si="28"/>
        <v>0</v>
      </c>
      <c r="AS48" s="509">
        <f t="shared" si="28"/>
        <v>0</v>
      </c>
      <c r="AT48" s="509">
        <f t="shared" si="28"/>
        <v>0</v>
      </c>
      <c r="AU48" s="509">
        <f t="shared" si="28"/>
        <v>0</v>
      </c>
      <c r="AV48" s="509">
        <f t="shared" si="28"/>
        <v>0</v>
      </c>
      <c r="AW48" s="509">
        <f t="shared" si="28"/>
        <v>0</v>
      </c>
      <c r="AX48" s="509">
        <f t="shared" si="28"/>
        <v>0</v>
      </c>
      <c r="AY48" s="509">
        <f t="shared" si="28"/>
        <v>0</v>
      </c>
      <c r="AZ48" s="509">
        <f t="shared" si="28"/>
        <v>0</v>
      </c>
      <c r="BA48" s="509" t="e">
        <f t="shared" si="28"/>
        <v>#DIV/0!</v>
      </c>
      <c r="BB48" s="509" t="e">
        <f t="shared" si="28"/>
        <v>#DIV/0!</v>
      </c>
      <c r="BC48" s="509" t="e">
        <f t="shared" si="28"/>
        <v>#DIV/0!</v>
      </c>
      <c r="BD48" s="509" t="e">
        <f t="shared" si="28"/>
        <v>#DIV/0!</v>
      </c>
      <c r="BE48" s="509" t="e">
        <f t="shared" si="28"/>
        <v>#DIV/0!</v>
      </c>
      <c r="BF48" s="509" t="e">
        <f t="shared" si="28"/>
        <v>#DIV/0!</v>
      </c>
      <c r="BG48" s="509" t="e">
        <f t="shared" si="28"/>
        <v>#DIV/0!</v>
      </c>
      <c r="BH48" s="509" t="e">
        <f t="shared" si="28"/>
        <v>#DIV/0!</v>
      </c>
      <c r="BI48" s="509" t="e">
        <f t="shared" si="28"/>
        <v>#DIV/0!</v>
      </c>
      <c r="BJ48" s="509" t="e">
        <f t="shared" si="28"/>
        <v>#DIV/0!</v>
      </c>
      <c r="BK48" s="356">
        <f t="shared" si="0"/>
        <v>0</v>
      </c>
    </row>
    <row r="49" spans="1:63" ht="15" customHeight="1">
      <c r="A49" s="6"/>
      <c r="B49" s="10" t="s">
        <v>48</v>
      </c>
      <c r="C49" s="37" t="str">
        <f t="shared" ref="C49:AZ49" si="29">IF(C47&gt;0,C47/C46*100,"-")</f>
        <v>-</v>
      </c>
      <c r="D49" s="37" t="str">
        <f t="shared" si="29"/>
        <v>-</v>
      </c>
      <c r="E49" s="37" t="str">
        <f t="shared" si="29"/>
        <v>-</v>
      </c>
      <c r="F49" s="37" t="str">
        <f t="shared" si="29"/>
        <v>-</v>
      </c>
      <c r="G49" s="37" t="str">
        <f t="shared" si="29"/>
        <v>-</v>
      </c>
      <c r="H49" s="37" t="str">
        <f t="shared" si="29"/>
        <v>-</v>
      </c>
      <c r="I49" s="37" t="str">
        <f t="shared" si="29"/>
        <v>-</v>
      </c>
      <c r="J49" s="37" t="str">
        <f t="shared" si="29"/>
        <v>-</v>
      </c>
      <c r="K49" s="37" t="str">
        <f t="shared" si="29"/>
        <v>-</v>
      </c>
      <c r="L49" s="37" t="str">
        <f t="shared" si="29"/>
        <v>-</v>
      </c>
      <c r="M49" s="37" t="str">
        <f t="shared" si="29"/>
        <v>-</v>
      </c>
      <c r="N49" s="37" t="str">
        <f t="shared" si="29"/>
        <v>-</v>
      </c>
      <c r="O49" s="37" t="str">
        <f t="shared" si="29"/>
        <v>-</v>
      </c>
      <c r="P49" s="37" t="str">
        <f t="shared" si="29"/>
        <v>-</v>
      </c>
      <c r="Q49" s="37" t="str">
        <f t="shared" si="29"/>
        <v>-</v>
      </c>
      <c r="R49" s="37" t="str">
        <f t="shared" si="29"/>
        <v>-</v>
      </c>
      <c r="S49" s="37" t="str">
        <f t="shared" si="29"/>
        <v>-</v>
      </c>
      <c r="T49" s="37" t="str">
        <f t="shared" si="29"/>
        <v>-</v>
      </c>
      <c r="U49" s="37" t="str">
        <f t="shared" si="29"/>
        <v>-</v>
      </c>
      <c r="V49" s="37" t="str">
        <f t="shared" si="29"/>
        <v>-</v>
      </c>
      <c r="W49" s="37" t="str">
        <f t="shared" si="29"/>
        <v>-</v>
      </c>
      <c r="X49" s="37" t="str">
        <f t="shared" si="29"/>
        <v>-</v>
      </c>
      <c r="Y49" s="37" t="str">
        <f t="shared" si="29"/>
        <v>-</v>
      </c>
      <c r="Z49" s="37" t="str">
        <f t="shared" si="29"/>
        <v>-</v>
      </c>
      <c r="AA49" s="37" t="str">
        <f t="shared" si="29"/>
        <v>-</v>
      </c>
      <c r="AB49" s="37" t="str">
        <f t="shared" si="29"/>
        <v>-</v>
      </c>
      <c r="AC49" s="37" t="str">
        <f t="shared" si="29"/>
        <v>-</v>
      </c>
      <c r="AD49" s="37" t="str">
        <f t="shared" si="29"/>
        <v>-</v>
      </c>
      <c r="AE49" s="37" t="str">
        <f t="shared" si="29"/>
        <v>-</v>
      </c>
      <c r="AF49" s="37" t="str">
        <f t="shared" si="29"/>
        <v>-</v>
      </c>
      <c r="AG49" s="37" t="str">
        <f t="shared" si="29"/>
        <v>-</v>
      </c>
      <c r="AH49" s="37" t="str">
        <f t="shared" si="29"/>
        <v>-</v>
      </c>
      <c r="AI49" s="37" t="str">
        <f t="shared" si="29"/>
        <v>-</v>
      </c>
      <c r="AJ49" s="37" t="str">
        <f t="shared" si="29"/>
        <v>-</v>
      </c>
      <c r="AK49" s="37" t="str">
        <f t="shared" si="29"/>
        <v>-</v>
      </c>
      <c r="AL49" s="37" t="str">
        <f t="shared" si="29"/>
        <v>-</v>
      </c>
      <c r="AM49" s="37" t="str">
        <f t="shared" si="29"/>
        <v>-</v>
      </c>
      <c r="AN49" s="37" t="str">
        <f t="shared" si="29"/>
        <v>-</v>
      </c>
      <c r="AO49" s="37" t="str">
        <f t="shared" si="29"/>
        <v>-</v>
      </c>
      <c r="AP49" s="37" t="str">
        <f t="shared" si="29"/>
        <v>-</v>
      </c>
      <c r="AQ49" s="37" t="str">
        <f t="shared" si="29"/>
        <v>-</v>
      </c>
      <c r="AR49" s="37" t="str">
        <f t="shared" si="29"/>
        <v>-</v>
      </c>
      <c r="AS49" s="37" t="str">
        <f t="shared" si="29"/>
        <v>-</v>
      </c>
      <c r="AT49" s="37" t="str">
        <f t="shared" si="29"/>
        <v>-</v>
      </c>
      <c r="AU49" s="37" t="str">
        <f t="shared" si="29"/>
        <v>-</v>
      </c>
      <c r="AV49" s="37" t="str">
        <f t="shared" si="29"/>
        <v>-</v>
      </c>
      <c r="AW49" s="37" t="str">
        <f t="shared" si="29"/>
        <v>-</v>
      </c>
      <c r="AX49" s="37" t="str">
        <f t="shared" si="29"/>
        <v>-</v>
      </c>
      <c r="AY49" s="37" t="str">
        <f t="shared" si="29"/>
        <v>-</v>
      </c>
      <c r="AZ49" s="37" t="str">
        <f t="shared" si="29"/>
        <v>-</v>
      </c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56">
        <f t="shared" si="0"/>
        <v>0</v>
      </c>
    </row>
    <row r="50" spans="1:63" ht="15" customHeight="1">
      <c r="A50" s="3">
        <v>25</v>
      </c>
      <c r="B50" s="4" t="s">
        <v>49</v>
      </c>
      <c r="C50" s="515">
        <f>'9.5 Posting'!C39</f>
        <v>2208859.3669000003</v>
      </c>
      <c r="D50" s="515">
        <f>'9.5 Posting'!D39</f>
        <v>568210.85</v>
      </c>
      <c r="E50" s="515">
        <f>'9.5 Posting'!E39</f>
        <v>891647</v>
      </c>
      <c r="F50" s="515">
        <f>'9.5 Posting'!F39</f>
        <v>2265416.0634400002</v>
      </c>
      <c r="G50" s="515">
        <f>'9.5 Posting'!G39</f>
        <v>1457300.3561800001</v>
      </c>
      <c r="H50" s="515">
        <f>'9.5 Posting'!H39</f>
        <v>1090084.04</v>
      </c>
      <c r="I50" s="515">
        <f>'9.5 Posting'!I39</f>
        <v>516638.72512000002</v>
      </c>
      <c r="J50" s="515">
        <f>'9.5 Posting'!J39</f>
        <v>30152</v>
      </c>
      <c r="K50" s="515">
        <f>'9.5 Posting'!K39</f>
        <v>68966.548859999995</v>
      </c>
      <c r="L50" s="515">
        <f>'9.5 Posting'!L39</f>
        <v>186853.02368000001</v>
      </c>
      <c r="M50" s="515">
        <f>'9.5 Posting'!M39</f>
        <v>165788.93225000001</v>
      </c>
      <c r="N50" s="515">
        <f>'9.5 Posting'!N39</f>
        <v>314165.33883999998</v>
      </c>
      <c r="O50" s="515">
        <f>'9.5 Posting'!O39</f>
        <v>114460.93</v>
      </c>
      <c r="P50" s="515">
        <f>'9.5 Posting'!P39</f>
        <v>104513</v>
      </c>
      <c r="Q50" s="515">
        <f>'9.5 Posting'!Q39</f>
        <v>116279.55020000001</v>
      </c>
      <c r="R50" s="515">
        <f>'9.5 Posting'!R39</f>
        <v>81297.671849999999</v>
      </c>
      <c r="S50" s="515">
        <f>'9.5 Posting'!S39</f>
        <v>95067.147720000008</v>
      </c>
      <c r="T50" s="515">
        <f>'9.5 Posting'!T39</f>
        <v>354312.37396999996</v>
      </c>
      <c r="U50" s="515">
        <f>'9.5 Posting'!U39</f>
        <v>52985.355960000001</v>
      </c>
      <c r="V50" s="515">
        <f>'9.5 Posting'!V39</f>
        <v>71037.775760000004</v>
      </c>
      <c r="W50" s="515">
        <f>'9.5 Posting'!W39</f>
        <v>106439</v>
      </c>
      <c r="X50" s="515">
        <f>'9.5 Posting'!X39</f>
        <v>118082.96090999999</v>
      </c>
      <c r="Y50" s="515">
        <f>'9.5 Posting'!Y39</f>
        <v>238744.5159</v>
      </c>
      <c r="Z50" s="515">
        <f>'9.5 Posting'!Z39</f>
        <v>1092150.6591099999</v>
      </c>
      <c r="AA50" s="515">
        <f>'9.5 Posting'!AA39</f>
        <v>86953.38096000001</v>
      </c>
      <c r="AB50" s="515">
        <f>'9.5 Posting'!AB39</f>
        <v>237273.48363</v>
      </c>
      <c r="AC50" s="515">
        <f>'9.5 Posting'!AC39</f>
        <v>114657.04702000003</v>
      </c>
      <c r="AD50" s="515">
        <f>'9.5 Posting'!AD39</f>
        <v>344373.14380999998</v>
      </c>
      <c r="AE50" s="515">
        <f>'9.5 Posting'!AE39</f>
        <v>60494.950589999993</v>
      </c>
      <c r="AF50" s="515">
        <f>'9.5 Posting'!AF39</f>
        <v>84072</v>
      </c>
      <c r="AG50" s="515">
        <f>'9.5 Posting'!AG39</f>
        <v>92284.519</v>
      </c>
      <c r="AH50" s="515">
        <f>'9.5 Posting'!AH39</f>
        <v>229049.65138999998</v>
      </c>
      <c r="AI50" s="515">
        <f>'9.5 Posting'!AI39</f>
        <v>1409992.4232700001</v>
      </c>
      <c r="AJ50" s="515">
        <f>'9.5 Posting'!AJ39</f>
        <v>22828.486000000001</v>
      </c>
      <c r="AK50" s="515">
        <f>'9.5 Posting'!AK39</f>
        <v>86604.39</v>
      </c>
      <c r="AL50" s="515">
        <f>'9.5 Posting'!AL39</f>
        <v>196741.53484999997</v>
      </c>
      <c r="AM50" s="515">
        <f>'9.5 Posting'!AM39</f>
        <v>250452.59821</v>
      </c>
      <c r="AN50" s="515">
        <f>'9.5 Posting'!AN39</f>
        <v>37660.392159999996</v>
      </c>
      <c r="AO50" s="515">
        <f>'9.5 Posting'!AO39</f>
        <v>32647.524440000001</v>
      </c>
      <c r="AP50" s="515">
        <f>'9.5 Posting'!AP39</f>
        <v>20759.16318</v>
      </c>
      <c r="AQ50" s="515">
        <f>'9.5 Posting'!AQ39</f>
        <v>43499.230200000005</v>
      </c>
      <c r="AR50" s="515">
        <f>'9.5 Posting'!AR39</f>
        <v>1757</v>
      </c>
      <c r="AS50" s="515">
        <f>'9.5 Posting'!AS39</f>
        <v>19465.59</v>
      </c>
      <c r="AT50" s="515">
        <f>'9.5 Posting'!AT39</f>
        <v>27424.05</v>
      </c>
      <c r="AU50" s="515">
        <f>'9.5 Posting'!AU39</f>
        <v>2834.8252600000001</v>
      </c>
      <c r="AV50" s="515">
        <f>'9.5 Posting'!AV39</f>
        <v>3736.64</v>
      </c>
      <c r="AW50" s="515">
        <f>'9.5 Posting'!AW39</f>
        <v>7875.9695699999993</v>
      </c>
      <c r="AX50" s="515">
        <f>'9.5 Posting'!AX39</f>
        <v>8616.19</v>
      </c>
      <c r="AY50" s="515">
        <f>'9.5 Posting'!AY39</f>
        <v>5141.0069999999996</v>
      </c>
      <c r="AZ50" s="515">
        <f>'9.5 Posting'!AZ39</f>
        <v>1625.18</v>
      </c>
      <c r="BA50" s="515">
        <f>'9.5 Posting'!BA39</f>
        <v>287.2</v>
      </c>
      <c r="BB50" s="515">
        <f>'9.5 Posting'!BB39</f>
        <v>0</v>
      </c>
      <c r="BC50" s="515">
        <f>'9.5 Posting'!BC39</f>
        <v>796.16455999999994</v>
      </c>
      <c r="BD50" s="515">
        <f>'9.5 Posting'!BD39</f>
        <v>0</v>
      </c>
      <c r="BE50" s="515">
        <f>'9.5 Posting'!BE39</f>
        <v>0</v>
      </c>
      <c r="BF50" s="515">
        <f>'9.5 Posting'!BF39</f>
        <v>0</v>
      </c>
      <c r="BG50" s="515">
        <f>'9.5 Posting'!BG39</f>
        <v>0</v>
      </c>
      <c r="BH50" s="515">
        <f>'9.5 Posting'!BH39</f>
        <v>0</v>
      </c>
      <c r="BI50" s="515">
        <f>'9.5 Posting'!BI39</f>
        <v>0</v>
      </c>
      <c r="BJ50" s="515">
        <f>'9.5 Posting'!BJ39</f>
        <v>0</v>
      </c>
      <c r="BK50" s="356">
        <f t="shared" si="0"/>
        <v>15738273.557189999</v>
      </c>
    </row>
    <row r="51" spans="1:63" ht="15" customHeight="1">
      <c r="A51" s="3">
        <v>26</v>
      </c>
      <c r="B51" s="19" t="s">
        <v>50</v>
      </c>
      <c r="C51" s="515">
        <f>'9.5 Posting'!C40</f>
        <v>789601.38378999999</v>
      </c>
      <c r="D51" s="515">
        <f>'9.5 Posting'!D40</f>
        <v>226703.87</v>
      </c>
      <c r="E51" s="515">
        <f>'9.5 Posting'!E40</f>
        <v>286185</v>
      </c>
      <c r="F51" s="515">
        <f>'9.5 Posting'!F40</f>
        <v>1018996.29164</v>
      </c>
      <c r="G51" s="515">
        <f>'9.5 Posting'!G40</f>
        <v>521791.28313</v>
      </c>
      <c r="H51" s="515">
        <f>'9.5 Posting'!H40</f>
        <v>451805.43</v>
      </c>
      <c r="I51" s="515">
        <f>'9.5 Posting'!I40</f>
        <v>200621.56455000001</v>
      </c>
      <c r="J51" s="515">
        <f>'9.5 Posting'!J40</f>
        <v>9493</v>
      </c>
      <c r="K51" s="515">
        <f>'9.5 Posting'!K40</f>
        <v>26761.756239999999</v>
      </c>
      <c r="L51" s="515">
        <f>'9.5 Posting'!L40</f>
        <v>67127.739260000002</v>
      </c>
      <c r="M51" s="515">
        <f>'9.5 Posting'!M40</f>
        <v>73557.122180000006</v>
      </c>
      <c r="N51" s="515">
        <f>'9.5 Posting'!N40</f>
        <v>184898.10119039888</v>
      </c>
      <c r="O51" s="515">
        <f>'9.5 Posting'!O40</f>
        <v>41437.714</v>
      </c>
      <c r="P51" s="515">
        <f>'9.5 Posting'!P40</f>
        <v>32904</v>
      </c>
      <c r="Q51" s="515">
        <f>'9.5 Posting'!Q40</f>
        <v>50597.380050000007</v>
      </c>
      <c r="R51" s="515">
        <f>'9.5 Posting'!R40</f>
        <v>32717.299190000002</v>
      </c>
      <c r="S51" s="515">
        <f>'9.5 Posting'!S40</f>
        <v>34750.966379999998</v>
      </c>
      <c r="T51" s="515">
        <f>'9.5 Posting'!T40</f>
        <v>108858.64241999999</v>
      </c>
      <c r="U51" s="515">
        <f>'9.5 Posting'!U40</f>
        <v>16624.177730000003</v>
      </c>
      <c r="V51" s="515">
        <f>'9.5 Posting'!V40</f>
        <v>25347.292890000001</v>
      </c>
      <c r="W51" s="515">
        <f>'9.5 Posting'!W40</f>
        <v>48377.16</v>
      </c>
      <c r="X51" s="515">
        <f>'9.5 Posting'!X40</f>
        <v>39348.588400000001</v>
      </c>
      <c r="Y51" s="515">
        <f>'9.5 Posting'!Y40</f>
        <v>101108.77712999999</v>
      </c>
      <c r="Z51" s="515">
        <f>'9.5 Posting'!Z40</f>
        <v>434717.2889766806</v>
      </c>
      <c r="AA51" s="515">
        <f>'9.5 Posting'!AA40</f>
        <v>36574.414400000001</v>
      </c>
      <c r="AB51" s="515">
        <f>'9.5 Posting'!AB40</f>
        <v>82208.712379999997</v>
      </c>
      <c r="AC51" s="515">
        <f>'9.5 Posting'!AC40</f>
        <v>44804.687810000003</v>
      </c>
      <c r="AD51" s="515">
        <f>'9.5 Posting'!AD40</f>
        <v>136005.77862</v>
      </c>
      <c r="AE51" s="515">
        <f>'9.5 Posting'!AE40</f>
        <v>23603.544089999999</v>
      </c>
      <c r="AF51" s="515">
        <f>'9.5 Posting'!AF40</f>
        <v>47343</v>
      </c>
      <c r="AG51" s="515">
        <f>'9.5 Posting'!AG40</f>
        <v>32038.493560000003</v>
      </c>
      <c r="AH51" s="515">
        <f>'9.5 Posting'!AH40</f>
        <v>88929.002860000008</v>
      </c>
      <c r="AI51" s="515">
        <f>'9.5 Posting'!AI40</f>
        <v>415766.06677999999</v>
      </c>
      <c r="AJ51" s="515">
        <f>'9.5 Posting'!AJ40</f>
        <v>10875.398000000001</v>
      </c>
      <c r="AK51" s="515">
        <f>'9.5 Posting'!AK40</f>
        <v>35100.49</v>
      </c>
      <c r="AL51" s="515">
        <f>'9.5 Posting'!AL40</f>
        <v>79211.401719999994</v>
      </c>
      <c r="AM51" s="515">
        <f>'9.5 Posting'!AM40</f>
        <v>79606.553350000002</v>
      </c>
      <c r="AN51" s="515">
        <f>'9.5 Posting'!AN40</f>
        <v>15053.64781</v>
      </c>
      <c r="AO51" s="515">
        <f>'9.5 Posting'!AO40</f>
        <v>17252.940689999999</v>
      </c>
      <c r="AP51" s="515">
        <f>'9.5 Posting'!AP40</f>
        <v>8577.9290000000001</v>
      </c>
      <c r="AQ51" s="515">
        <f>'9.5 Posting'!AQ40</f>
        <v>17107.195829999997</v>
      </c>
      <c r="AR51" s="515">
        <f>'9.5 Posting'!AR40</f>
        <v>67</v>
      </c>
      <c r="AS51" s="515">
        <f>'9.5 Posting'!AS40</f>
        <v>9556.8242800000007</v>
      </c>
      <c r="AT51" s="515">
        <f>'9.5 Posting'!AT40</f>
        <v>18189.746969999997</v>
      </c>
      <c r="AU51" s="515">
        <f>'9.5 Posting'!AU40</f>
        <v>1238.4328899999998</v>
      </c>
      <c r="AV51" s="515">
        <f>'9.5 Posting'!AV40</f>
        <v>1466.51</v>
      </c>
      <c r="AW51" s="515">
        <f>'9.5 Posting'!AW40</f>
        <v>4793.0855899999997</v>
      </c>
      <c r="AX51" s="515">
        <f>'9.5 Posting'!AX40</f>
        <v>2966.38</v>
      </c>
      <c r="AY51" s="515">
        <f>'9.5 Posting'!AY40</f>
        <v>2111.2280000000001</v>
      </c>
      <c r="AZ51" s="515">
        <f>'9.5 Posting'!AZ40</f>
        <v>991.56</v>
      </c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356">
        <f t="shared" si="0"/>
        <v>6035771.8537770798</v>
      </c>
    </row>
    <row r="52" spans="1:63" ht="15" customHeight="1">
      <c r="A52" s="3">
        <v>27</v>
      </c>
      <c r="B52" s="4" t="s">
        <v>51</v>
      </c>
      <c r="C52" s="515">
        <f>'9.5 Posting'!C50</f>
        <v>898650.79831000033</v>
      </c>
      <c r="D52" s="515">
        <f>'9.5 Posting'!D50</f>
        <v>330135.57</v>
      </c>
      <c r="E52" s="515">
        <f>'9.5 Posting'!E50</f>
        <v>351115</v>
      </c>
      <c r="F52" s="515">
        <f>'9.5 Posting'!F50</f>
        <v>908543.48118000024</v>
      </c>
      <c r="G52" s="515">
        <f>'9.5 Posting'!G50</f>
        <v>391586.44073000009</v>
      </c>
      <c r="H52" s="515">
        <f>'9.5 Posting'!H50</f>
        <v>519619.67</v>
      </c>
      <c r="I52" s="515">
        <f>'9.5 Posting'!I50</f>
        <v>148840.95555999997</v>
      </c>
      <c r="J52" s="515">
        <f>'9.5 Posting'!J50</f>
        <v>5519</v>
      </c>
      <c r="K52" s="515">
        <f>'9.5 Posting'!K50</f>
        <v>12791.373559999998</v>
      </c>
      <c r="L52" s="515">
        <f>'9.5 Posting'!L50</f>
        <v>78721.952380000002</v>
      </c>
      <c r="M52" s="515">
        <f>'9.5 Posting'!M50</f>
        <v>45008.643099999987</v>
      </c>
      <c r="N52" s="515">
        <f>'9.5 Posting'!N50</f>
        <v>124192.62595960112</v>
      </c>
      <c r="O52" s="515">
        <f>'9.5 Posting'!O50</f>
        <v>43965.457999999977</v>
      </c>
      <c r="P52" s="515">
        <f>'9.5 Posting'!P50</f>
        <v>30491</v>
      </c>
      <c r="Q52" s="515">
        <f>'9.5 Posting'!Q50</f>
        <v>19787.778619999997</v>
      </c>
      <c r="R52" s="515">
        <f>'9.5 Posting'!R50</f>
        <v>25181.108282766323</v>
      </c>
      <c r="S52" s="515">
        <f>'9.5 Posting'!S50</f>
        <v>31280.199810000013</v>
      </c>
      <c r="T52" s="515">
        <f>'9.5 Posting'!T50</f>
        <v>165307.88188999999</v>
      </c>
      <c r="U52" s="515">
        <f>'9.5 Posting'!U50</f>
        <v>9510.4818087999975</v>
      </c>
      <c r="V52" s="515">
        <f>'9.5 Posting'!V50</f>
        <v>10056.465950000013</v>
      </c>
      <c r="W52" s="515">
        <f>'9.5 Posting'!W50</f>
        <v>21241.02</v>
      </c>
      <c r="X52" s="515">
        <f>'9.5 Posting'!X50</f>
        <v>35370.029629999975</v>
      </c>
      <c r="Y52" s="515">
        <f>'9.5 Posting'!Y50</f>
        <v>71096.172809999989</v>
      </c>
      <c r="Z52" s="515">
        <f>'9.5 Posting'!Z50</f>
        <v>372163.03556431911</v>
      </c>
      <c r="AA52" s="515">
        <f>'9.5 Posting'!AA50</f>
        <v>17749.256950000017</v>
      </c>
      <c r="AB52" s="515">
        <f>'9.5 Posting'!AB50</f>
        <v>62926.757519999985</v>
      </c>
      <c r="AC52" s="515">
        <f>'9.5 Posting'!AC50</f>
        <v>37273.479660000034</v>
      </c>
      <c r="AD52" s="515">
        <f>'9.5 Posting'!AD50</f>
        <v>142212.59787999996</v>
      </c>
      <c r="AE52" s="515">
        <f>'9.5 Posting'!AE50</f>
        <v>20933.138789999997</v>
      </c>
      <c r="AF52" s="515">
        <f>'9.5 Posting'!AF50</f>
        <v>28515</v>
      </c>
      <c r="AG52" s="515">
        <f>'9.5 Posting'!AG50</f>
        <v>8710.3461599999937</v>
      </c>
      <c r="AH52" s="515">
        <f>'9.5 Posting'!AH50</f>
        <v>113317.86514999997</v>
      </c>
      <c r="AI52" s="515">
        <f>'9.5 Posting'!AI50</f>
        <v>188468.66852000018</v>
      </c>
      <c r="AJ52" s="515">
        <f>'9.5 Posting'!AJ50</f>
        <v>-1092.5817600000028</v>
      </c>
      <c r="AK52" s="515">
        <f>'9.5 Posting'!AK50</f>
        <v>25447.62</v>
      </c>
      <c r="AL52" s="515">
        <f>'9.5 Posting'!AL50</f>
        <v>16684.46230139237</v>
      </c>
      <c r="AM52" s="515">
        <f>'9.5 Posting'!AM50</f>
        <v>101706.78283347953</v>
      </c>
      <c r="AN52" s="515">
        <f>'9.5 Posting'!AN50</f>
        <v>5792.097229999993</v>
      </c>
      <c r="AO52" s="515">
        <f>'9.5 Posting'!AO50</f>
        <v>438.7957600000027</v>
      </c>
      <c r="AP52" s="515">
        <f>'9.5 Posting'!AP50</f>
        <v>1360.5575399999971</v>
      </c>
      <c r="AQ52" s="515">
        <f>'9.5 Posting'!AQ50</f>
        <v>5766.5447600000061</v>
      </c>
      <c r="AR52" s="515">
        <f>'9.5 Posting'!AR50</f>
        <v>-2595</v>
      </c>
      <c r="AS52" s="515">
        <f>'9.5 Posting'!AS50</f>
        <v>-12819.176120000002</v>
      </c>
      <c r="AT52" s="515">
        <f>'9.5 Posting'!AT50</f>
        <v>-5068.8519700000015</v>
      </c>
      <c r="AU52" s="515">
        <f>'9.5 Posting'!AU50</f>
        <v>-2961.5919100000001</v>
      </c>
      <c r="AV52" s="515">
        <f>'9.5 Posting'!AV50</f>
        <v>-2556.1</v>
      </c>
      <c r="AW52" s="515">
        <f>'9.5 Posting'!AW50</f>
        <v>-6948.6259999999966</v>
      </c>
      <c r="AX52" s="515">
        <f>'9.5 Posting'!AX50</f>
        <v>-12214.91</v>
      </c>
      <c r="AY52" s="515">
        <f>'9.5 Posting'!AY50</f>
        <v>-5622.1165499999988</v>
      </c>
      <c r="AZ52" s="515">
        <f>'9.5 Posting'!AZ50</f>
        <v>-5660.58</v>
      </c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356">
        <f t="shared" si="0"/>
        <v>5369940.5798903601</v>
      </c>
    </row>
    <row r="53" spans="1:63" ht="15" customHeight="1">
      <c r="A53" s="3">
        <v>28</v>
      </c>
      <c r="B53" s="4" t="s">
        <v>52</v>
      </c>
      <c r="C53" s="515">
        <f>'9.5 Posting'!C58</f>
        <v>583482.67450454587</v>
      </c>
      <c r="D53" s="515">
        <f>'9.5 Posting'!D58</f>
        <v>210082.49</v>
      </c>
      <c r="E53" s="515">
        <f>'9.5 Posting'!E58</f>
        <v>262905</v>
      </c>
      <c r="F53" s="515">
        <f>'9.5 Posting'!F58</f>
        <v>576415.68700000015</v>
      </c>
      <c r="G53" s="515">
        <f>'9.5 Posting'!G58</f>
        <v>250369.64005272742</v>
      </c>
      <c r="H53" s="515">
        <f>'9.5 Posting'!H58</f>
        <v>330667.07</v>
      </c>
      <c r="I53" s="515">
        <f>'9.5 Posting'!I58</f>
        <v>94716.971719999972</v>
      </c>
      <c r="J53" s="515">
        <f>'9.5 Posting'!J58</f>
        <v>7005</v>
      </c>
      <c r="K53" s="515">
        <f>'9.5 Posting'!K58</f>
        <v>8531.2051745454537</v>
      </c>
      <c r="L53" s="515">
        <f>'9.5 Posting'!L58</f>
        <v>50095.78787</v>
      </c>
      <c r="M53" s="515">
        <f>'9.5 Posting'!M58</f>
        <v>28641.863790909083</v>
      </c>
      <c r="N53" s="515">
        <f>'9.5 Posting'!N58</f>
        <v>80176.700301564357</v>
      </c>
      <c r="O53" s="515">
        <f>'9.5 Posting'!O58</f>
        <v>33729.68480909089</v>
      </c>
      <c r="P53" s="515">
        <f>'9.5 Posting'!P58</f>
        <v>22297</v>
      </c>
      <c r="Q53" s="515">
        <f>'9.5 Posting'!Q58</f>
        <v>15475.914789999999</v>
      </c>
      <c r="R53" s="515">
        <f>'9.5 Posting'!R58</f>
        <v>16044.343052766322</v>
      </c>
      <c r="S53" s="515">
        <f>'9.5 Posting'!S58</f>
        <v>20999.999879090923</v>
      </c>
      <c r="T53" s="515">
        <f>'9.5 Posting'!T58</f>
        <v>107117.64247545454</v>
      </c>
      <c r="U53" s="515">
        <f>'9.5 Posting'!U58</f>
        <v>6274.3063094363588</v>
      </c>
      <c r="V53" s="515">
        <f>'9.5 Posting'!V58</f>
        <v>9106.2526927272847</v>
      </c>
      <c r="W53" s="515">
        <f>'9.5 Posting'!W58</f>
        <v>14360.16</v>
      </c>
      <c r="X53" s="515">
        <f>'9.5 Posting'!X58</f>
        <v>31797.259629999979</v>
      </c>
      <c r="Y53" s="515">
        <f>'9.5 Posting'!Y58</f>
        <v>45280.321424545444</v>
      </c>
      <c r="Z53" s="515">
        <f>'9.5 Posting'!Z58</f>
        <v>250692.18861547578</v>
      </c>
      <c r="AA53" s="515">
        <f>'9.5 Posting'!AA58</f>
        <v>11294.981695454562</v>
      </c>
      <c r="AB53" s="515">
        <f>'9.5 Posting'!AB58</f>
        <v>43169.932459999982</v>
      </c>
      <c r="AC53" s="515">
        <f>'9.5 Posting'!AC58</f>
        <v>23719.487056363658</v>
      </c>
      <c r="AD53" s="515">
        <f>'9.5 Posting'!AD58</f>
        <v>92827.303519999958</v>
      </c>
      <c r="AE53" s="515">
        <f>'9.5 Posting'!AE58</f>
        <v>14053.600182657952</v>
      </c>
      <c r="AF53" s="515">
        <f>'9.5 Posting'!AF58</f>
        <v>19687</v>
      </c>
      <c r="AG53" s="515">
        <f>'9.5 Posting'!AG58</f>
        <v>8710.3461599999937</v>
      </c>
      <c r="AH53" s="515">
        <f>'9.5 Posting'!AH58</f>
        <v>72111.368731818162</v>
      </c>
      <c r="AI53" s="515">
        <f>'9.5 Posting'!AI58</f>
        <v>164626.92662181833</v>
      </c>
      <c r="AJ53" s="515">
        <f>'9.5 Posting'!AJ58</f>
        <v>4648.7152399999977</v>
      </c>
      <c r="AK53" s="515">
        <f>'9.5 Posting'!AK58</f>
        <v>16946.84</v>
      </c>
      <c r="AL53" s="515">
        <f>'9.5 Posting'!AL58</f>
        <v>23963.17453433606</v>
      </c>
      <c r="AM53" s="515">
        <f>'9.5 Posting'!AM58</f>
        <v>66609.963466759698</v>
      </c>
      <c r="AN53" s="515">
        <f>'9.5 Posting'!AN58</f>
        <v>4803.6010199999928</v>
      </c>
      <c r="AO53" s="515">
        <f>'9.5 Posting'!AO58</f>
        <v>438.7957600000027</v>
      </c>
      <c r="AP53" s="515">
        <f>'9.5 Posting'!AP58</f>
        <v>1376.7075399999972</v>
      </c>
      <c r="AQ53" s="515">
        <f>'9.5 Posting'!AQ58</f>
        <v>9323.3388900000064</v>
      </c>
      <c r="AR53" s="515">
        <f>'9.5 Posting'!AR58</f>
        <v>-2595</v>
      </c>
      <c r="AS53" s="515">
        <f>'9.5 Posting'!AS58</f>
        <v>-12824.714960000001</v>
      </c>
      <c r="AT53" s="515">
        <f>'9.5 Posting'!AT58</f>
        <v>-4227.2019700000019</v>
      </c>
      <c r="AU53" s="515">
        <f>'9.5 Posting'!AU58</f>
        <v>-2961.5919100000001</v>
      </c>
      <c r="AV53" s="515">
        <f>'9.5 Posting'!AV58</f>
        <v>-2556.1</v>
      </c>
      <c r="AW53" s="515">
        <f>'9.5 Posting'!AW58</f>
        <v>-6948.6259999999966</v>
      </c>
      <c r="AX53" s="515">
        <f>'9.5 Posting'!AX58</f>
        <v>-11916.21</v>
      </c>
      <c r="AY53" s="515">
        <f>'9.5 Posting'!AY58</f>
        <v>-5622.1165499999988</v>
      </c>
      <c r="AZ53" s="515">
        <f>'9.5 Posting'!AZ58</f>
        <v>-5660.58</v>
      </c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356">
        <f t="shared" si="0"/>
        <v>3579265.1055820882</v>
      </c>
    </row>
    <row r="54" spans="1:63" ht="15" customHeight="1">
      <c r="A54" s="15"/>
      <c r="B54" s="10" t="s">
        <v>53</v>
      </c>
      <c r="C54" s="509">
        <f t="shared" ref="C54:BK54" si="30">C53/C10*100</f>
        <v>3.7083524726222867</v>
      </c>
      <c r="D54" s="509">
        <f t="shared" si="30"/>
        <v>2.9011841916811112</v>
      </c>
      <c r="E54" s="509">
        <f t="shared" si="30"/>
        <v>4.3137225946818667</v>
      </c>
      <c r="F54" s="509">
        <f t="shared" si="30"/>
        <v>3.6849209147033575</v>
      </c>
      <c r="G54" s="509">
        <f t="shared" si="30"/>
        <v>2.4728195011072902</v>
      </c>
      <c r="H54" s="509">
        <f t="shared" si="30"/>
        <v>2.2130270998890103</v>
      </c>
      <c r="I54" s="509">
        <f t="shared" si="30"/>
        <v>2.4025191141125193</v>
      </c>
      <c r="J54" s="509">
        <f t="shared" si="30"/>
        <v>2.8076602430499888</v>
      </c>
      <c r="K54" s="509">
        <f t="shared" si="30"/>
        <v>1.7292294576976575</v>
      </c>
      <c r="L54" s="509">
        <f t="shared" si="30"/>
        <v>3.9759091493977015</v>
      </c>
      <c r="M54" s="509">
        <f t="shared" si="30"/>
        <v>1.9992979574380412</v>
      </c>
      <c r="N54" s="509">
        <f t="shared" si="30"/>
        <v>2.1185245095858796</v>
      </c>
      <c r="O54" s="509">
        <f t="shared" si="30"/>
        <v>4.3494340936318627</v>
      </c>
      <c r="P54" s="509">
        <f t="shared" si="30"/>
        <v>2.417506402374896</v>
      </c>
      <c r="Q54" s="509">
        <f t="shared" si="30"/>
        <v>1.4310929728693129</v>
      </c>
      <c r="R54" s="509">
        <f t="shared" si="30"/>
        <v>2.4252769036404795</v>
      </c>
      <c r="S54" s="509">
        <f t="shared" si="30"/>
        <v>2.8288111722443343</v>
      </c>
      <c r="T54" s="509">
        <f t="shared" si="30"/>
        <v>4.389024853243205</v>
      </c>
      <c r="U54" s="509">
        <f t="shared" si="30"/>
        <v>1.4475375421654229</v>
      </c>
      <c r="V54" s="509">
        <f t="shared" si="30"/>
        <v>1.3669048536464454</v>
      </c>
      <c r="W54" s="509">
        <f t="shared" si="30"/>
        <v>1.7484192718706277</v>
      </c>
      <c r="X54" s="509">
        <f t="shared" si="30"/>
        <v>3.0459768849639972</v>
      </c>
      <c r="Y54" s="509">
        <f t="shared" si="30"/>
        <v>2.0436665179058626</v>
      </c>
      <c r="Z54" s="509">
        <f t="shared" si="30"/>
        <v>3.5965602778526575</v>
      </c>
      <c r="AA54" s="509">
        <f t="shared" si="30"/>
        <v>1.5443223282657832</v>
      </c>
      <c r="AB54" s="509">
        <f t="shared" si="30"/>
        <v>3.1189346167800358</v>
      </c>
      <c r="AC54" s="509">
        <f t="shared" si="30"/>
        <v>3.0687226660539375</v>
      </c>
      <c r="AD54" s="509">
        <f t="shared" si="30"/>
        <v>3.3279542985397716</v>
      </c>
      <c r="AE54" s="509">
        <f t="shared" si="30"/>
        <v>3.2188323975037716</v>
      </c>
      <c r="AF54" s="509">
        <f t="shared" si="30"/>
        <v>2.1041752171831178</v>
      </c>
      <c r="AG54" s="509">
        <f t="shared" si="30"/>
        <v>1.3146213077701812</v>
      </c>
      <c r="AH54" s="509">
        <f t="shared" si="30"/>
        <v>3.6373253788750595</v>
      </c>
      <c r="AI54" s="509">
        <f t="shared" si="30"/>
        <v>1.6920378469815243</v>
      </c>
      <c r="AJ54" s="509">
        <f t="shared" si="30"/>
        <v>2.0883586701557788</v>
      </c>
      <c r="AK54" s="509">
        <f t="shared" si="30"/>
        <v>2.4558198945229379</v>
      </c>
      <c r="AL54" s="509">
        <f t="shared" si="30"/>
        <v>1.5162251133504301</v>
      </c>
      <c r="AM54" s="509">
        <f t="shared" si="30"/>
        <v>3.0102659008128292</v>
      </c>
      <c r="AN54" s="509">
        <f t="shared" si="30"/>
        <v>1.4978435482166161</v>
      </c>
      <c r="AO54" s="509">
        <f t="shared" si="30"/>
        <v>0.12247708019390371</v>
      </c>
      <c r="AP54" s="509">
        <f t="shared" si="30"/>
        <v>0.5426000831601735</v>
      </c>
      <c r="AQ54" s="509">
        <f t="shared" si="30"/>
        <v>2.1259139434353664</v>
      </c>
      <c r="AR54" s="509">
        <f t="shared" si="30"/>
        <v>-9.036773923944839</v>
      </c>
      <c r="AS54" s="509">
        <f t="shared" si="30"/>
        <v>-2.7044630498542044</v>
      </c>
      <c r="AT54" s="509">
        <f t="shared" si="30"/>
        <v>-1.8096856366201575</v>
      </c>
      <c r="AU54" s="509">
        <f t="shared" si="30"/>
        <v>-6.5107822343788664</v>
      </c>
      <c r="AV54" s="509">
        <f t="shared" si="30"/>
        <v>-4.7810545965348066</v>
      </c>
      <c r="AW54" s="509">
        <f t="shared" si="30"/>
        <v>-3.7100095062169416</v>
      </c>
      <c r="AX54" s="509">
        <f t="shared" si="30"/>
        <v>-5.0499498022815912</v>
      </c>
      <c r="AY54" s="509">
        <f t="shared" si="30"/>
        <v>-2.7912644265174968</v>
      </c>
      <c r="AZ54" s="509">
        <f t="shared" si="30"/>
        <v>-5.1999220275339813</v>
      </c>
      <c r="BA54" s="509" t="e">
        <f t="shared" si="30"/>
        <v>#DIV/0!</v>
      </c>
      <c r="BB54" s="509" t="e">
        <f t="shared" si="30"/>
        <v>#DIV/0!</v>
      </c>
      <c r="BC54" s="509" t="e">
        <f t="shared" si="30"/>
        <v>#DIV/0!</v>
      </c>
      <c r="BD54" s="509" t="e">
        <f t="shared" si="30"/>
        <v>#DIV/0!</v>
      </c>
      <c r="BE54" s="509" t="e">
        <f t="shared" si="30"/>
        <v>#DIV/0!</v>
      </c>
      <c r="BF54" s="509" t="e">
        <f t="shared" si="30"/>
        <v>#DIV/0!</v>
      </c>
      <c r="BG54" s="509" t="e">
        <f t="shared" si="30"/>
        <v>#DIV/0!</v>
      </c>
      <c r="BH54" s="509" t="e">
        <f t="shared" si="30"/>
        <v>#DIV/0!</v>
      </c>
      <c r="BI54" s="509" t="e">
        <f t="shared" si="30"/>
        <v>#DIV/0!</v>
      </c>
      <c r="BJ54" s="509" t="e">
        <f t="shared" si="30"/>
        <v>#DIV/0!</v>
      </c>
      <c r="BK54" s="509">
        <f t="shared" si="30"/>
        <v>2.8230512445235072</v>
      </c>
    </row>
    <row r="55" spans="1:63" ht="15" customHeight="1">
      <c r="A55" s="15"/>
      <c r="B55" s="10" t="s">
        <v>54</v>
      </c>
      <c r="C55" s="509">
        <f t="shared" ref="C55:BK55" si="31">C53/C7*100</f>
        <v>35.698365519262929</v>
      </c>
      <c r="D55" s="509">
        <f t="shared" si="31"/>
        <v>13.617197325953272</v>
      </c>
      <c r="E55" s="509">
        <f t="shared" si="31"/>
        <v>24.856620963121383</v>
      </c>
      <c r="F55" s="509">
        <f t="shared" si="31"/>
        <v>32.492866277629361</v>
      </c>
      <c r="G55" s="509">
        <f t="shared" si="31"/>
        <v>25.991466875235481</v>
      </c>
      <c r="H55" s="509">
        <f t="shared" si="31"/>
        <v>25.31231111715578</v>
      </c>
      <c r="I55" s="509">
        <f t="shared" si="31"/>
        <v>16.102028008371295</v>
      </c>
      <c r="J55" s="509">
        <f t="shared" si="31"/>
        <v>18.131697468551017</v>
      </c>
      <c r="K55" s="509">
        <f t="shared" si="31"/>
        <v>9.7418685411543446</v>
      </c>
      <c r="L55" s="509">
        <f t="shared" si="31"/>
        <v>32.53339514484648</v>
      </c>
      <c r="M55" s="509">
        <f t="shared" si="31"/>
        <v>24.885953420795641</v>
      </c>
      <c r="N55" s="509">
        <f t="shared" si="31"/>
        <v>15.520781279709144</v>
      </c>
      <c r="O55" s="509">
        <f t="shared" si="31"/>
        <v>30.628117956086459</v>
      </c>
      <c r="P55" s="509">
        <f t="shared" si="31"/>
        <v>16.487216510198198</v>
      </c>
      <c r="Q55" s="509">
        <f t="shared" si="31"/>
        <v>22.36270180240275</v>
      </c>
      <c r="R55" s="509">
        <f t="shared" si="31"/>
        <v>27.090092644930873</v>
      </c>
      <c r="S55" s="509">
        <f t="shared" si="31"/>
        <v>20.139564199352098</v>
      </c>
      <c r="T55" s="509">
        <f t="shared" si="31"/>
        <v>27.581483791346862</v>
      </c>
      <c r="U55" s="509">
        <f t="shared" si="31"/>
        <v>5.5487272870421798</v>
      </c>
      <c r="V55" s="509">
        <f t="shared" si="31"/>
        <v>6.8801036493499144</v>
      </c>
      <c r="W55" s="509">
        <f t="shared" si="31"/>
        <v>27.811829889559604</v>
      </c>
      <c r="X55" s="509">
        <f t="shared" si="31"/>
        <v>15.720421482154451</v>
      </c>
      <c r="Y55" s="509">
        <f t="shared" si="31"/>
        <v>20.937068686379714</v>
      </c>
      <c r="Z55" s="509">
        <f t="shared" si="31"/>
        <v>31.345019591777369</v>
      </c>
      <c r="AA55" s="509">
        <f t="shared" si="31"/>
        <v>11.543723091438761</v>
      </c>
      <c r="AB55" s="509">
        <f t="shared" si="31"/>
        <v>24.1905129261398</v>
      </c>
      <c r="AC55" s="509">
        <f t="shared" si="31"/>
        <v>29.249723621162506</v>
      </c>
      <c r="AD55" s="509">
        <f t="shared" si="31"/>
        <v>23.819460353607649</v>
      </c>
      <c r="AE55" s="509">
        <f t="shared" si="31"/>
        <v>22.974928211933747</v>
      </c>
      <c r="AF55" s="509">
        <f t="shared" si="31"/>
        <v>13.843708907312477</v>
      </c>
      <c r="AG55" s="509">
        <f t="shared" si="31"/>
        <v>18.015685557496074</v>
      </c>
      <c r="AH55" s="509">
        <f t="shared" si="31"/>
        <v>32.766051439869628</v>
      </c>
      <c r="AI55" s="509">
        <f t="shared" si="31"/>
        <v>32.83462280130864</v>
      </c>
      <c r="AJ55" s="509">
        <f t="shared" si="31"/>
        <v>20.671914574450188</v>
      </c>
      <c r="AK55" s="509">
        <f t="shared" si="31"/>
        <v>30.321226973711873</v>
      </c>
      <c r="AL55" s="509">
        <f t="shared" si="31"/>
        <v>18.64541697654127</v>
      </c>
      <c r="AM55" s="509">
        <f t="shared" si="31"/>
        <v>28.708106859758153</v>
      </c>
      <c r="AN55" s="509">
        <f t="shared" si="31"/>
        <v>10.646445445411086</v>
      </c>
      <c r="AO55" s="509">
        <f t="shared" si="31"/>
        <v>1.825063069681609</v>
      </c>
      <c r="AP55" s="509">
        <f t="shared" si="31"/>
        <v>2.7659108567504038</v>
      </c>
      <c r="AQ55" s="509">
        <f t="shared" si="31"/>
        <v>7.5578090769624069</v>
      </c>
      <c r="AR55" s="509">
        <f t="shared" si="31"/>
        <v>-30.691898285038437</v>
      </c>
      <c r="AS55" s="509">
        <f t="shared" si="31"/>
        <v>-22.642269672828707</v>
      </c>
      <c r="AT55" s="509">
        <f t="shared" si="31"/>
        <v>-17.868949417691159</v>
      </c>
      <c r="AU55" s="509">
        <f t="shared" si="31"/>
        <v>-28.37206346604605</v>
      </c>
      <c r="AV55" s="509">
        <f t="shared" si="31"/>
        <v>-23.280277749442604</v>
      </c>
      <c r="AW55" s="509">
        <f t="shared" si="31"/>
        <v>-33.430363100514796</v>
      </c>
      <c r="AX55" s="509">
        <f t="shared" si="31"/>
        <v>-14.560246814815434</v>
      </c>
      <c r="AY55" s="509">
        <f t="shared" si="31"/>
        <v>-8.7587905267745523</v>
      </c>
      <c r="AZ55" s="509">
        <f t="shared" si="31"/>
        <v>-41.808142446279085</v>
      </c>
      <c r="BA55" s="509" t="e">
        <f t="shared" si="31"/>
        <v>#DIV/0!</v>
      </c>
      <c r="BB55" s="509" t="e">
        <f t="shared" si="31"/>
        <v>#DIV/0!</v>
      </c>
      <c r="BC55" s="509" t="e">
        <f t="shared" si="31"/>
        <v>#DIV/0!</v>
      </c>
      <c r="BD55" s="509" t="e">
        <f t="shared" si="31"/>
        <v>#DIV/0!</v>
      </c>
      <c r="BE55" s="509" t="e">
        <f t="shared" si="31"/>
        <v>#DIV/0!</v>
      </c>
      <c r="BF55" s="509" t="e">
        <f t="shared" si="31"/>
        <v>#DIV/0!</v>
      </c>
      <c r="BG55" s="509" t="e">
        <f t="shared" si="31"/>
        <v>#DIV/0!</v>
      </c>
      <c r="BH55" s="509" t="e">
        <f t="shared" si="31"/>
        <v>#DIV/0!</v>
      </c>
      <c r="BI55" s="509" t="e">
        <f t="shared" si="31"/>
        <v>#DIV/0!</v>
      </c>
      <c r="BJ55" s="509" t="e">
        <f t="shared" si="31"/>
        <v>#DIV/0!</v>
      </c>
      <c r="BK55" s="509">
        <f t="shared" si="31"/>
        <v>24.098752673586311</v>
      </c>
    </row>
    <row r="56" spans="1:63" ht="15" customHeight="1">
      <c r="A56" s="504">
        <v>29</v>
      </c>
      <c r="B56" s="505" t="s">
        <v>55</v>
      </c>
      <c r="C56" s="518">
        <v>1397805.40396</v>
      </c>
      <c r="D56" s="514">
        <v>1419338.13</v>
      </c>
      <c r="E56" s="514">
        <v>932472</v>
      </c>
      <c r="F56" s="514">
        <v>1493230.57797</v>
      </c>
      <c r="G56" s="514">
        <v>854308.76525454549</v>
      </c>
      <c r="H56" s="514">
        <v>1150890.53</v>
      </c>
      <c r="I56" s="514">
        <v>326967.26763000002</v>
      </c>
      <c r="J56" s="514">
        <v>36385</v>
      </c>
      <c r="K56" s="514">
        <v>69848.423759999991</v>
      </c>
      <c r="L56" s="514">
        <v>143587.78464000003</v>
      </c>
      <c r="M56" s="514">
        <v>100698.41939818181</v>
      </c>
      <c r="N56" s="514">
        <v>339323.18403181818</v>
      </c>
      <c r="O56" s="514">
        <v>80074.256469999993</v>
      </c>
      <c r="P56" s="514">
        <v>133460</v>
      </c>
      <c r="Q56" s="514">
        <v>48862.524208363626</v>
      </c>
      <c r="R56" s="514">
        <v>51907.14</v>
      </c>
      <c r="S56" s="514">
        <v>93314.831624545463</v>
      </c>
      <c r="T56" s="514">
        <v>333129.97521545453</v>
      </c>
      <c r="U56" s="514">
        <v>110499.51440999999</v>
      </c>
      <c r="V56" s="514">
        <v>128403.66031909091</v>
      </c>
      <c r="W56" s="514">
        <v>49307.31</v>
      </c>
      <c r="X56" s="514">
        <v>185630.38599000001</v>
      </c>
      <c r="Y56" s="514">
        <v>132547.59897000002</v>
      </c>
      <c r="Z56" s="514">
        <v>635891.91627796134</v>
      </c>
      <c r="AA56" s="514">
        <v>73973.274958181821</v>
      </c>
      <c r="AB56" s="514">
        <v>137877.41029999996</v>
      </c>
      <c r="AC56" s="514">
        <v>72354.446967818178</v>
      </c>
      <c r="AD56" s="514">
        <v>343289.14436999994</v>
      </c>
      <c r="AE56" s="514">
        <v>41870.980280000003</v>
      </c>
      <c r="AF56" s="514">
        <v>135346</v>
      </c>
      <c r="AG56" s="514">
        <v>35801.503089999998</v>
      </c>
      <c r="AH56" s="514">
        <v>207363.32</v>
      </c>
      <c r="AI56" s="514">
        <v>503954.64046090923</v>
      </c>
      <c r="AJ56" s="514">
        <v>15272.962999999998</v>
      </c>
      <c r="AK56" s="514">
        <v>38695.51</v>
      </c>
      <c r="AL56" s="514">
        <v>88137.338727900002</v>
      </c>
      <c r="AM56" s="514">
        <v>207659</v>
      </c>
      <c r="AN56" s="514">
        <v>39327.196759999999</v>
      </c>
      <c r="AO56" s="514">
        <v>12565.543379999999</v>
      </c>
      <c r="AP56" s="514">
        <v>24443.825629999999</v>
      </c>
      <c r="AQ56" s="514">
        <v>23744.651890000001</v>
      </c>
      <c r="AR56" s="514">
        <v>9508</v>
      </c>
      <c r="AS56" s="514">
        <v>66730.918569999994</v>
      </c>
      <c r="AT56" s="514">
        <v>13883.886630000001</v>
      </c>
      <c r="AU56" s="514">
        <v>12571.42</v>
      </c>
      <c r="AV56" s="514">
        <v>12140.9393</v>
      </c>
      <c r="AW56" s="514">
        <v>13734</v>
      </c>
      <c r="AX56" s="514">
        <v>67893.53</v>
      </c>
      <c r="AY56" s="514">
        <v>67893.53</v>
      </c>
      <c r="AZ56" s="514">
        <v>67893.53</v>
      </c>
      <c r="BA56" s="506"/>
      <c r="BB56" s="506"/>
      <c r="BC56" s="506"/>
      <c r="BD56" s="506"/>
      <c r="BE56" s="506"/>
      <c r="BF56" s="506"/>
      <c r="BG56" s="506"/>
      <c r="BH56" s="506"/>
      <c r="BI56" s="506"/>
      <c r="BJ56" s="506"/>
      <c r="BK56" s="356">
        <f t="shared" si="0"/>
        <v>12581811.104444772</v>
      </c>
    </row>
    <row r="57" spans="1:63" ht="15" customHeight="1">
      <c r="A57" s="504">
        <v>30</v>
      </c>
      <c r="B57" s="505" t="s">
        <v>594</v>
      </c>
      <c r="C57" s="518">
        <v>6705938.5322500002</v>
      </c>
      <c r="D57" s="514">
        <v>4954713.3499999996</v>
      </c>
      <c r="E57" s="514">
        <v>2788277</v>
      </c>
      <c r="F57" s="514">
        <v>3842024.9953900003</v>
      </c>
      <c r="G57" s="514">
        <v>3466328.9201599997</v>
      </c>
      <c r="H57" s="514">
        <v>10536254.109999999</v>
      </c>
      <c r="I57" s="514">
        <v>1374063.96988</v>
      </c>
      <c r="J57" s="514">
        <v>103544</v>
      </c>
      <c r="K57" s="514">
        <v>238855.42731</v>
      </c>
      <c r="L57" s="514">
        <v>416373.84213</v>
      </c>
      <c r="M57" s="514">
        <v>507215.49343999999</v>
      </c>
      <c r="N57" s="514">
        <v>3341512.8054200001</v>
      </c>
      <c r="O57" s="514">
        <v>346153.27087000001</v>
      </c>
      <c r="P57" s="514">
        <v>196257</v>
      </c>
      <c r="Q57" s="514">
        <v>496373.28355999995</v>
      </c>
      <c r="R57" s="514">
        <v>354450.06018000003</v>
      </c>
      <c r="S57" s="514">
        <v>263152.77808000002</v>
      </c>
      <c r="T57" s="514">
        <v>1092226.90444</v>
      </c>
      <c r="U57" s="514">
        <v>120000</v>
      </c>
      <c r="V57" s="514">
        <v>260266.666</v>
      </c>
      <c r="W57" s="514">
        <v>456543.4</v>
      </c>
      <c r="X57" s="514">
        <v>485319.09519999998</v>
      </c>
      <c r="Y57" s="514">
        <v>1227666.1192000001</v>
      </c>
      <c r="Z57" s="514">
        <v>3111612.1445900002</v>
      </c>
      <c r="AA57" s="514">
        <v>382908.91969999997</v>
      </c>
      <c r="AB57" s="514">
        <v>550706.26669999992</v>
      </c>
      <c r="AC57" s="514">
        <v>431646.79214999999</v>
      </c>
      <c r="AD57" s="514">
        <v>1638651.0373</v>
      </c>
      <c r="AE57" s="514">
        <v>201839.79616</v>
      </c>
      <c r="AF57" s="514">
        <v>741429</v>
      </c>
      <c r="AG57" s="514">
        <v>271168.10021</v>
      </c>
      <c r="AH57" s="514">
        <v>1040507.2</v>
      </c>
      <c r="AI57" s="514">
        <v>4399879.6020099996</v>
      </c>
      <c r="AJ57" s="514">
        <v>118189.09</v>
      </c>
      <c r="AK57" s="514">
        <v>448500</v>
      </c>
      <c r="AL57" s="514">
        <v>1064446.5519600001</v>
      </c>
      <c r="AM57" s="514">
        <v>1008752</v>
      </c>
      <c r="AN57" s="514">
        <v>197146.86980000001</v>
      </c>
      <c r="AO57" s="514">
        <v>215718.55807999999</v>
      </c>
      <c r="AP57" s="514">
        <v>86944.611000000004</v>
      </c>
      <c r="AQ57" s="514">
        <v>210998.88796000002</v>
      </c>
      <c r="AR57" s="514">
        <v>9580</v>
      </c>
      <c r="AS57" s="514">
        <v>92123.476280000003</v>
      </c>
      <c r="AT57" s="514">
        <v>126959.68139</v>
      </c>
      <c r="AU57" s="514">
        <v>15000</v>
      </c>
      <c r="AV57" s="514">
        <v>12000</v>
      </c>
      <c r="AW57" s="514">
        <v>25000</v>
      </c>
      <c r="AX57" s="514">
        <v>0</v>
      </c>
      <c r="AY57" s="514">
        <v>0</v>
      </c>
      <c r="AZ57" s="514">
        <v>0</v>
      </c>
      <c r="BA57" s="506"/>
      <c r="BB57" s="506"/>
      <c r="BC57" s="506"/>
      <c r="BD57" s="506"/>
      <c r="BE57" s="506"/>
      <c r="BF57" s="506"/>
      <c r="BG57" s="506"/>
      <c r="BH57" s="506"/>
      <c r="BI57" s="506"/>
      <c r="BJ57" s="506"/>
      <c r="BK57" s="356">
        <f t="shared" si="0"/>
        <v>59975219.608800001</v>
      </c>
    </row>
    <row r="58" spans="1:63" ht="15" customHeight="1">
      <c r="A58" s="504">
        <v>31</v>
      </c>
      <c r="B58" s="505" t="s">
        <v>673</v>
      </c>
      <c r="C58" s="518">
        <v>5227725.893224</v>
      </c>
      <c r="D58" s="514">
        <v>0</v>
      </c>
      <c r="E58" s="514">
        <v>1396366</v>
      </c>
      <c r="F58" s="514">
        <v>7770006.8045300003</v>
      </c>
      <c r="G58" s="514">
        <v>3572469.656</v>
      </c>
      <c r="H58" s="514">
        <v>0</v>
      </c>
      <c r="I58" s="514">
        <v>922253.44900999998</v>
      </c>
      <c r="J58" s="514">
        <v>50134</v>
      </c>
      <c r="K58" s="514">
        <v>86836.820090000008</v>
      </c>
      <c r="L58" s="514">
        <v>387197.57750000001</v>
      </c>
      <c r="M58" s="514">
        <v>364128.31199999998</v>
      </c>
      <c r="N58" s="514">
        <v>0</v>
      </c>
      <c r="O58" s="514">
        <v>138572.67506000001</v>
      </c>
      <c r="P58" s="514">
        <v>255856</v>
      </c>
      <c r="Q58" s="514">
        <v>135505.55332999997</v>
      </c>
      <c r="R58" s="514">
        <v>107402.87738999999</v>
      </c>
      <c r="S58" s="514">
        <v>184373.33997</v>
      </c>
      <c r="T58" s="514">
        <v>522810.20635999995</v>
      </c>
      <c r="U58" s="514">
        <v>77163.877569999997</v>
      </c>
      <c r="V58" s="514">
        <v>51253.032090000001</v>
      </c>
      <c r="W58" s="514">
        <v>118066.32</v>
      </c>
      <c r="X58" s="514">
        <v>96006.236260000005</v>
      </c>
      <c r="Y58" s="514">
        <v>279209.61753000005</v>
      </c>
      <c r="Z58" s="514">
        <v>2196811.5796999997</v>
      </c>
      <c r="AA58" s="514">
        <v>119248.07522999999</v>
      </c>
      <c r="AB58" s="514">
        <v>537059.11499999999</v>
      </c>
      <c r="AC58" s="514">
        <v>186953.54019999999</v>
      </c>
      <c r="AD58" s="514">
        <v>353763.94581</v>
      </c>
      <c r="AE58" s="514">
        <v>96199.596850000002</v>
      </c>
      <c r="AF58" s="514">
        <v>0</v>
      </c>
      <c r="AG58" s="514">
        <v>178549.00873000003</v>
      </c>
      <c r="AH58" s="514">
        <v>176492.39</v>
      </c>
      <c r="AI58" s="514">
        <v>2026946.81275</v>
      </c>
      <c r="AJ58" s="514">
        <v>16527.493999999999</v>
      </c>
      <c r="AK58" s="514">
        <v>91086.43</v>
      </c>
      <c r="AL58" s="514">
        <v>213377.85480999999</v>
      </c>
      <c r="AM58" s="514">
        <v>602854</v>
      </c>
      <c r="AN58" s="514">
        <v>16776.94181</v>
      </c>
      <c r="AO58" s="514">
        <v>15559.17534</v>
      </c>
      <c r="AP58" s="514">
        <v>17834.435000000001</v>
      </c>
      <c r="AQ58" s="514">
        <v>48835.15857</v>
      </c>
      <c r="AR58" s="514">
        <v>711</v>
      </c>
      <c r="AS58" s="514">
        <v>1876.22541</v>
      </c>
      <c r="AT58" s="514">
        <v>7360.7120000000004</v>
      </c>
      <c r="AU58" s="514">
        <v>1741.79</v>
      </c>
      <c r="AV58" s="514">
        <v>1580.8420000000001</v>
      </c>
      <c r="AW58" s="514">
        <v>648.27</v>
      </c>
      <c r="AX58" s="514">
        <v>261.27</v>
      </c>
      <c r="AY58" s="514">
        <v>261.27</v>
      </c>
      <c r="AZ58" s="514">
        <v>261.27</v>
      </c>
      <c r="BA58" s="506"/>
      <c r="BB58" s="506"/>
      <c r="BC58" s="506"/>
      <c r="BD58" s="506"/>
      <c r="BE58" s="506"/>
      <c r="BF58" s="506"/>
      <c r="BG58" s="506"/>
      <c r="BH58" s="506"/>
      <c r="BI58" s="506"/>
      <c r="BJ58" s="506"/>
      <c r="BK58" s="356">
        <f t="shared" si="0"/>
        <v>28652916.451123998</v>
      </c>
    </row>
    <row r="59" spans="1:63" ht="16.5">
      <c r="A59" s="55"/>
      <c r="B59" s="55" t="s">
        <v>108</v>
      </c>
      <c r="C59" s="594">
        <f>'9.5 Posting'!C46</f>
        <v>596767.40244000009</v>
      </c>
      <c r="D59" s="594">
        <f>'9.5 Posting'!D46</f>
        <v>28212.6</v>
      </c>
      <c r="E59" s="594">
        <f>'9.5 Posting'!E46</f>
        <v>184920</v>
      </c>
      <c r="F59" s="594">
        <f>'9.5 Posting'!F46</f>
        <v>379588.74260000006</v>
      </c>
      <c r="G59" s="594">
        <f>'9.5 Posting'!G46</f>
        <v>424798.80724000005</v>
      </c>
      <c r="H59" s="594">
        <f>'9.5 Posting'!H46</f>
        <v>53883.040000000001</v>
      </c>
      <c r="I59" s="594">
        <f>'9.5 Posting'!I46</f>
        <v>178635.66464999999</v>
      </c>
      <c r="J59" s="594">
        <f>'9.5 Posting'!J46</f>
        <v>10426</v>
      </c>
      <c r="K59" s="594">
        <f>'9.5 Posting'!K46</f>
        <v>21196.140459999999</v>
      </c>
      <c r="L59" s="594">
        <f>'9.5 Posting'!L46</f>
        <v>44287.271999999997</v>
      </c>
      <c r="M59" s="594">
        <f>'9.5 Posting'!M46</f>
        <v>33334.315880000002</v>
      </c>
      <c r="N59" s="594">
        <f>'9.5 Posting'!N46</f>
        <v>13707.830280000002</v>
      </c>
      <c r="O59" s="594">
        <f>'9.5 Posting'!O46</f>
        <v>21687.77</v>
      </c>
      <c r="P59" s="594">
        <f>'9.5 Posting'!P46</f>
        <v>28828</v>
      </c>
      <c r="Q59" s="594">
        <f>'9.5 Posting'!Q46</f>
        <v>33233.372120000007</v>
      </c>
      <c r="R59" s="594">
        <f>'9.5 Posting'!R46</f>
        <v>20794.778699999995</v>
      </c>
      <c r="S59" s="594">
        <f>'9.5 Posting'!S46</f>
        <v>26646.47277</v>
      </c>
      <c r="T59" s="594">
        <f>'9.5 Posting'!T46</f>
        <v>85756.225390000007</v>
      </c>
      <c r="U59" s="594">
        <f>'9.5 Posting'!U46</f>
        <v>13324.544310000001</v>
      </c>
      <c r="V59" s="594">
        <f>'9.5 Posting'!V46</f>
        <v>18571.3318</v>
      </c>
      <c r="W59" s="594">
        <f>'9.5 Posting'!W46</f>
        <v>32969.599999999999</v>
      </c>
      <c r="X59" s="594">
        <f>'9.5 Posting'!X46</f>
        <v>35557.660000000003</v>
      </c>
      <c r="Y59" s="594">
        <f>'9.5 Posting'!Y46</f>
        <v>70394.610449999993</v>
      </c>
      <c r="Z59" s="594">
        <f>'9.5 Posting'!Z46</f>
        <v>206383.927</v>
      </c>
      <c r="AA59" s="594">
        <f>'9.5 Posting'!AA46</f>
        <v>22934.819879999999</v>
      </c>
      <c r="AB59" s="594">
        <f>'9.5 Posting'!AB46</f>
        <v>54580.103310000006</v>
      </c>
      <c r="AC59" s="594">
        <f>'9.5 Posting'!AC46</f>
        <v>27233.701929999996</v>
      </c>
      <c r="AD59" s="594">
        <f>'9.5 Posting'!AD46</f>
        <v>86414.801120000004</v>
      </c>
      <c r="AE59" s="594">
        <f>'9.5 Posting'!AE46</f>
        <v>10472.859</v>
      </c>
      <c r="AF59" s="594">
        <f>'9.5 Posting'!AF46</f>
        <v>6799</v>
      </c>
      <c r="AG59" s="594">
        <f>'9.5 Posting'!AG46</f>
        <v>30789.199929999999</v>
      </c>
      <c r="AH59" s="594">
        <f>'9.5 Posting'!AH46</f>
        <v>48192.34</v>
      </c>
      <c r="AI59" s="594">
        <f>'9.5 Posting'!AI46</f>
        <v>743952.86245999997</v>
      </c>
      <c r="AJ59" s="594">
        <f>'9.5 Posting'!AJ46</f>
        <v>5005.1579999999994</v>
      </c>
      <c r="AK59" s="594">
        <f>'9.5 Posting'!AK46</f>
        <v>20742.07</v>
      </c>
      <c r="AL59" s="594">
        <f>'9.5 Posting'!AL46</f>
        <v>60416.817988607589</v>
      </c>
      <c r="AM59" s="594">
        <f>'9.5 Posting'!AM46</f>
        <v>63334.824999999997</v>
      </c>
      <c r="AN59" s="594">
        <f>'9.5 Posting'!AN46</f>
        <v>9858.4480000000003</v>
      </c>
      <c r="AO59" s="594">
        <f>'9.5 Posting'!AO46</f>
        <v>14202.186900000001</v>
      </c>
      <c r="AP59" s="594">
        <f>'9.5 Posting'!AP46</f>
        <v>8639.6930000000011</v>
      </c>
      <c r="AQ59" s="594">
        <f>'9.5 Posting'!AQ46</f>
        <v>13036.332</v>
      </c>
      <c r="AR59" s="594">
        <f>'9.5 Posting'!AR46</f>
        <v>801</v>
      </c>
      <c r="AS59" s="594">
        <f>'9.5 Posting'!AS46</f>
        <v>13448.02642</v>
      </c>
      <c r="AT59" s="594">
        <f>'9.5 Posting'!AT46</f>
        <v>11489.799000000001</v>
      </c>
      <c r="AU59" s="594">
        <f>'9.5 Posting'!AU46</f>
        <v>2853.1460999999999</v>
      </c>
      <c r="AV59" s="594">
        <f>'9.5 Posting'!AV46</f>
        <v>3169.4</v>
      </c>
      <c r="AW59" s="594">
        <f>'9.5 Posting'!AW46</f>
        <v>7272.3884900000003</v>
      </c>
      <c r="AX59" s="594">
        <f>'9.5 Posting'!AX46</f>
        <v>8732.61</v>
      </c>
      <c r="AY59" s="594">
        <f>'9.5 Posting'!AY46</f>
        <v>5779.5549999999994</v>
      </c>
      <c r="AZ59" s="594">
        <f>'9.5 Posting'!AZ46</f>
        <v>3025.03</v>
      </c>
      <c r="BA59" s="595"/>
      <c r="BB59" s="595"/>
      <c r="BC59" s="595"/>
      <c r="BD59" s="595"/>
      <c r="BE59" s="595"/>
      <c r="BF59" s="595"/>
      <c r="BG59" s="595"/>
      <c r="BH59" s="595"/>
      <c r="BI59" s="595"/>
      <c r="BJ59" s="595"/>
      <c r="BK59" s="356">
        <f t="shared" si="0"/>
        <v>3847082.2816186068</v>
      </c>
    </row>
    <row r="60" spans="1:63" ht="16.5">
      <c r="A60" s="55"/>
      <c r="B60" s="55" t="s">
        <v>109</v>
      </c>
      <c r="C60" s="594">
        <f>'9.5 Posting'!C71</f>
        <v>2437845.69093</v>
      </c>
      <c r="D60" s="594">
        <f>'9.5 Posting'!D71</f>
        <v>610794.09</v>
      </c>
      <c r="E60" s="594">
        <f>'9.5 Posting'!E71</f>
        <v>1033490</v>
      </c>
      <c r="F60" s="594">
        <f>'9.5 Posting'!F71</f>
        <v>2477015.6266000005</v>
      </c>
      <c r="G60" s="594">
        <f>'9.5 Posting'!G71</f>
        <v>1475236.3870299999</v>
      </c>
      <c r="H60" s="594">
        <f>'9.5 Posting'!H71</f>
        <v>1092465.1500000001</v>
      </c>
      <c r="I60" s="594">
        <f>'9.5 Posting'!I71</f>
        <v>595684.41316</v>
      </c>
      <c r="J60" s="594">
        <f>'9.5 Posting'!J71</f>
        <v>42098</v>
      </c>
      <c r="K60" s="594">
        <f>'9.5 Posting'!K71</f>
        <v>78016.142329999988</v>
      </c>
      <c r="L60" s="594">
        <f>'9.5 Posting'!L71</f>
        <v>213951.22724000001</v>
      </c>
      <c r="M60" s="594">
        <f>'9.5 Posting'!M71</f>
        <v>187722.07534000001</v>
      </c>
      <c r="N60" s="594">
        <f>'9.5 Posting'!N71</f>
        <v>343463.98679</v>
      </c>
      <c r="O60" s="594">
        <f>'9.5 Posting'!O71</f>
        <v>135100.20199999999</v>
      </c>
      <c r="P60" s="594">
        <f>'9.5 Posting'!P71</f>
        <v>156250</v>
      </c>
      <c r="Q60" s="594">
        <f>'9.5 Posting'!Q71</f>
        <v>135816.77241000001</v>
      </c>
      <c r="R60" s="594">
        <f>'9.5 Posting'!R71</f>
        <v>90832.58051</v>
      </c>
      <c r="S60" s="594">
        <f>'9.5 Posting'!S71</f>
        <v>110873.34672000002</v>
      </c>
      <c r="T60" s="594">
        <f>'9.5 Posting'!T71</f>
        <v>402106.05301999999</v>
      </c>
      <c r="U60" s="594">
        <f>'9.5 Posting'!U71</f>
        <v>53478.040510000006</v>
      </c>
      <c r="V60" s="594">
        <f>'9.5 Posting'!V71</f>
        <v>91695.409500000009</v>
      </c>
      <c r="W60" s="594">
        <f>'9.5 Posting'!W71</f>
        <v>132185.23000000001</v>
      </c>
      <c r="X60" s="594">
        <f>'9.5 Posting'!X71</f>
        <v>160457.70146999997</v>
      </c>
      <c r="Y60" s="594">
        <f>'9.5 Posting'!Y71</f>
        <v>289211.08668000001</v>
      </c>
      <c r="Z60" s="594">
        <f>'9.5 Posting'!Z71</f>
        <v>1138143.3722199998</v>
      </c>
      <c r="AA60" s="594">
        <f>'9.5 Posting'!AA71</f>
        <v>94380.034490000005</v>
      </c>
      <c r="AB60" s="594">
        <f>'9.5 Posting'!AB71</f>
        <v>239796.63866</v>
      </c>
      <c r="AC60" s="594">
        <f>'9.5 Posting'!AC71</f>
        <v>126986.85226000003</v>
      </c>
      <c r="AD60" s="594">
        <f>'9.5 Posting'!AD71</f>
        <v>422708.46795999998</v>
      </c>
      <c r="AE60" s="594">
        <f>'9.5 Posting'!AE71</f>
        <v>68533.803019999992</v>
      </c>
      <c r="AF60" s="594">
        <f>'9.5 Posting'!AF71</f>
        <v>93976</v>
      </c>
      <c r="AG60" s="594">
        <f>'9.5 Posting'!AG71</f>
        <v>96098.151519999999</v>
      </c>
      <c r="AH60" s="594">
        <f>'9.5 Posting'!AH71</f>
        <v>284891.18800999998</v>
      </c>
      <c r="AI60" s="594">
        <f>'9.5 Posting'!AI71</f>
        <v>1605415.0374800002</v>
      </c>
      <c r="AJ60" s="594">
        <f>'9.5 Posting'!AJ71</f>
        <v>35040.063000000002</v>
      </c>
      <c r="AK60" s="594">
        <f>'9.5 Posting'!AK71</f>
        <v>96431.330000000016</v>
      </c>
      <c r="AL60" s="594">
        <f>'9.5 Posting'!AL71</f>
        <v>250979.73695999995</v>
      </c>
      <c r="AM60" s="594">
        <f>'9.5 Posting'!AM71</f>
        <v>276538.23210999998</v>
      </c>
      <c r="AN60" s="594">
        <f>'9.5 Posting'!AN71</f>
        <v>39597.668679999995</v>
      </c>
      <c r="AO60" s="594">
        <f>'9.5 Posting'!AO71</f>
        <v>42612.426449999999</v>
      </c>
      <c r="AP60" s="594">
        <f>'9.5 Posting'!AP71</f>
        <v>25816.61318</v>
      </c>
      <c r="AQ60" s="594">
        <f>'9.5 Posting'!AQ71</f>
        <v>53896.096350000007</v>
      </c>
      <c r="AR60" s="594">
        <f>'9.5 Posting'!AR71</f>
        <v>2012</v>
      </c>
      <c r="AS60" s="594">
        <f>'9.5 Posting'!AS71</f>
        <v>25947.629259999998</v>
      </c>
      <c r="AT60" s="594">
        <f>'9.5 Posting'!AT71</f>
        <v>33764.379999999997</v>
      </c>
      <c r="AU60" s="594">
        <f>'9.5 Posting'!AU71</f>
        <v>4061.7452600000001</v>
      </c>
      <c r="AV60" s="594">
        <f>'9.5 Posting'!AV71</f>
        <v>4961.3</v>
      </c>
      <c r="AW60" s="594">
        <f>'9.5 Posting'!AW71</f>
        <v>10744.760569999999</v>
      </c>
      <c r="AX60" s="594">
        <f>'9.5 Posting'!AX71</f>
        <v>8934.35</v>
      </c>
      <c r="AY60" s="594">
        <f>'9.5 Posting'!AY71</f>
        <v>9317.3490000000002</v>
      </c>
      <c r="AZ60" s="594">
        <f>'9.5 Posting'!AZ71</f>
        <v>3775.3100000000004</v>
      </c>
      <c r="BA60" s="595"/>
      <c r="BB60" s="595"/>
      <c r="BC60" s="595"/>
      <c r="BD60" s="595"/>
      <c r="BE60" s="595"/>
      <c r="BF60" s="595"/>
      <c r="BG60" s="595"/>
      <c r="BH60" s="595"/>
      <c r="BI60" s="595"/>
      <c r="BJ60" s="595"/>
      <c r="BK60" s="356">
        <f t="shared" si="0"/>
        <v>17441149.748680007</v>
      </c>
    </row>
    <row r="61" spans="1:63" ht="16.5">
      <c r="A61" s="55"/>
      <c r="B61" s="55" t="s">
        <v>110</v>
      </c>
      <c r="C61" s="594">
        <f>'9.5 Posting'!C46+'9.5 Posting'!C47+'9.5 Posting'!C49</f>
        <v>733848.07894000004</v>
      </c>
      <c r="D61" s="594">
        <f>'9.5 Posting'!D46+'9.5 Posting'!D47+'9.5 Posting'!D49</f>
        <v>53835.899999999994</v>
      </c>
      <c r="E61" s="594">
        <f>'9.5 Posting'!E46+'9.5 Posting'!E47+'9.5 Posting'!E49</f>
        <v>334296</v>
      </c>
      <c r="F61" s="594">
        <f>'9.5 Posting'!F46+'9.5 Posting'!F47+'9.5 Posting'!F49</f>
        <v>533847.18049000006</v>
      </c>
      <c r="G61" s="594">
        <f>'9.5 Posting'!G46+'9.5 Posting'!G47+'9.5 Posting'!G49</f>
        <v>557125.29295999999</v>
      </c>
      <c r="H61" s="594">
        <f>'9.5 Posting'!H46+'9.5 Posting'!H47+'9.5 Posting'!H49</f>
        <v>121040.04999999999</v>
      </c>
      <c r="I61" s="594">
        <f>'9.5 Posting'!I46+'9.5 Posting'!I47+'9.5 Posting'!I49</f>
        <v>246221.89305000001</v>
      </c>
      <c r="J61" s="594">
        <f>'9.5 Posting'!J46+'9.5 Posting'!J47+'9.5 Posting'!J49</f>
        <v>19285</v>
      </c>
      <c r="K61" s="594">
        <f>'9.5 Posting'!K46+'9.5 Posting'!K47+'9.5 Posting'!K49</f>
        <v>37848.206529999996</v>
      </c>
      <c r="L61" s="594">
        <f>'9.5 Posting'!L46+'9.5 Posting'!L47+'9.5 Posting'!L49</f>
        <v>68101.535600000003</v>
      </c>
      <c r="M61" s="594">
        <f>'9.5 Posting'!M46+'9.5 Posting'!M47+'9.5 Posting'!M49</f>
        <v>69156.310060000003</v>
      </c>
      <c r="N61" s="594">
        <f>'9.5 Posting'!N46+'9.5 Posting'!N47+'9.5 Posting'!N49</f>
        <v>32544.882040000004</v>
      </c>
      <c r="O61" s="594">
        <f>'9.5 Posting'!O46+'9.5 Posting'!O47+'9.5 Posting'!O49</f>
        <v>40658.69</v>
      </c>
      <c r="P61" s="594">
        <f>'9.5 Posting'!P46+'9.5 Posting'!P47+'9.5 Posting'!P49</f>
        <v>88308</v>
      </c>
      <c r="Q61" s="594">
        <f>'9.5 Posting'!Q46+'9.5 Posting'!Q47+'9.5 Posting'!Q49</f>
        <v>60900.09769000001</v>
      </c>
      <c r="R61" s="594">
        <f>'9.5 Posting'!R46+'9.5 Posting'!R47+'9.5 Posting'!R49</f>
        <v>32934.173037233675</v>
      </c>
      <c r="S61" s="594">
        <f>'9.5 Posting'!S46+'9.5 Posting'!S47+'9.5 Posting'!S49</f>
        <v>43122.380530000002</v>
      </c>
      <c r="T61" s="594">
        <f>'9.5 Posting'!T46+'9.5 Posting'!T47+'9.5 Posting'!T49</f>
        <v>124919.68671000001</v>
      </c>
      <c r="U61" s="594">
        <f>'9.5 Posting'!U46+'9.5 Posting'!U47+'9.5 Posting'!U49</f>
        <v>26994.236271200003</v>
      </c>
      <c r="V61" s="594">
        <f>'9.5 Posting'!V46+'9.5 Posting'!V47+'9.5 Posting'!V49</f>
        <v>52038.290949999995</v>
      </c>
      <c r="W61" s="594">
        <f>'9.5 Posting'!W46+'9.5 Posting'!W47+'9.5 Posting'!W49</f>
        <v>61242.11</v>
      </c>
      <c r="X61" s="594">
        <f>'9.5 Posting'!X46+'9.5 Posting'!X47+'9.5 Posting'!X49</f>
        <v>71142.00344</v>
      </c>
      <c r="Y61" s="594">
        <f>'9.5 Posting'!Y46+'9.5 Posting'!Y47+'9.5 Posting'!Y49</f>
        <v>116947.51874</v>
      </c>
      <c r="Z61" s="594">
        <f>'9.5 Posting'!Z46+'9.5 Posting'!Z47+'9.5 Posting'!Z49</f>
        <v>309481.21541899996</v>
      </c>
      <c r="AA61" s="594">
        <f>'9.5 Posting'!AA46+'9.5 Posting'!AA47+'9.5 Posting'!AA49</f>
        <v>40056.363139999994</v>
      </c>
      <c r="AB61" s="594">
        <f>'9.5 Posting'!AB46+'9.5 Posting'!AB47+'9.5 Posting'!AB49</f>
        <v>94661.16876</v>
      </c>
      <c r="AC61" s="594">
        <f>'9.5 Posting'!AC46+'9.5 Posting'!AC47+'9.5 Posting'!AC49</f>
        <v>44908.684789999992</v>
      </c>
      <c r="AD61" s="594">
        <f>'9.5 Posting'!AD46+'9.5 Posting'!AD47+'9.5 Posting'!AD49</f>
        <v>140831.21238000001</v>
      </c>
      <c r="AE61" s="594">
        <f>'9.5 Posting'!AE46+'9.5 Posting'!AE47+'9.5 Posting'!AE49</f>
        <v>22863.350699999999</v>
      </c>
      <c r="AF61" s="594">
        <f>'9.5 Posting'!AF46+'9.5 Posting'!AF47+'9.5 Posting'!AF49</f>
        <v>15696</v>
      </c>
      <c r="AG61" s="594">
        <f>'9.5 Posting'!AG46+'9.5 Posting'!AG47+'9.5 Posting'!AG49</f>
        <v>55349.311800000003</v>
      </c>
      <c r="AH61" s="594">
        <f>'9.5 Posting'!AH46+'9.5 Posting'!AH47+'9.5 Posting'!AH49</f>
        <v>82644.320000000007</v>
      </c>
      <c r="AI61" s="594">
        <f>'9.5 Posting'!AI46+'9.5 Posting'!AI47+'9.5 Posting'!AI49</f>
        <v>931512.38023999997</v>
      </c>
      <c r="AJ61" s="594">
        <f>'9.5 Posting'!AJ46+'9.5 Posting'!AJ47+'9.5 Posting'!AJ49</f>
        <v>18246.709759999998</v>
      </c>
      <c r="AK61" s="594">
        <f>'9.5 Posting'!AK46+'9.5 Posting'!AK47+'9.5 Posting'!AK49</f>
        <v>35708.119999999995</v>
      </c>
      <c r="AL61" s="594">
        <f>'9.5 Posting'!AL46+'9.5 Posting'!AL47+'9.5 Posting'!AL49</f>
        <v>134110.9672486076</v>
      </c>
      <c r="AM61" s="594">
        <f>'9.5 Posting'!AM46+'9.5 Posting'!AM47+'9.5 Posting'!AM49</f>
        <v>92258.879026520459</v>
      </c>
      <c r="AN61" s="594">
        <f>'9.5 Posting'!AN46+'9.5 Posting'!AN47+'9.5 Posting'!AN49</f>
        <v>18751.923640000001</v>
      </c>
      <c r="AO61" s="594">
        <f>'9.5 Posting'!AO46+'9.5 Posting'!AO47+'9.5 Posting'!AO49</f>
        <v>24920.690000000002</v>
      </c>
      <c r="AP61" s="594">
        <f>'9.5 Posting'!AP46+'9.5 Posting'!AP47+'9.5 Posting'!AP49</f>
        <v>15861.976640000001</v>
      </c>
      <c r="AQ61" s="594">
        <f>'9.5 Posting'!AQ46+'9.5 Posting'!AQ47+'9.5 Posting'!AQ49</f>
        <v>27465.561629999997</v>
      </c>
      <c r="AR61" s="594">
        <f>'9.5 Posting'!AR46+'9.5 Posting'!AR47+'9.5 Posting'!AR49</f>
        <v>4540</v>
      </c>
      <c r="AS61" s="594">
        <f>'9.5 Posting'!AS46+'9.5 Posting'!AS47+'9.5 Posting'!AS49</f>
        <v>29201.959940000001</v>
      </c>
      <c r="AT61" s="594">
        <f>'9.5 Posting'!AT46+'9.5 Posting'!AT47+'9.5 Posting'!AT49</f>
        <v>19801.834999999999</v>
      </c>
      <c r="AU61" s="594">
        <f>'9.5 Posting'!AU46+'9.5 Posting'!AU47+'9.5 Posting'!AU49</f>
        <v>5784.9042800000007</v>
      </c>
      <c r="AV61" s="594">
        <f>'9.5 Posting'!AV46+'9.5 Posting'!AV47+'9.5 Posting'!AV49</f>
        <v>6050.89</v>
      </c>
      <c r="AW61" s="594">
        <f>'9.5 Posting'!AW46+'9.5 Posting'!AW47+'9.5 Posting'!AW49</f>
        <v>12900.300979999998</v>
      </c>
      <c r="AX61" s="594">
        <f>'9.5 Posting'!AX46+'9.5 Posting'!AX47+'9.5 Posting'!AX49</f>
        <v>17884.18</v>
      </c>
      <c r="AY61" s="594">
        <f>'9.5 Posting'!AY46+'9.5 Posting'!AY47+'9.5 Posting'!AY49</f>
        <v>12828.237549999998</v>
      </c>
      <c r="AZ61" s="594">
        <f>'9.5 Posting'!AZ46+'9.5 Posting'!AZ47+'9.5 Posting'!AZ49</f>
        <v>8444.33</v>
      </c>
      <c r="BA61" s="595"/>
      <c r="BB61" s="595"/>
      <c r="BC61" s="595"/>
      <c r="BD61" s="595"/>
      <c r="BE61" s="595"/>
      <c r="BF61" s="595"/>
      <c r="BG61" s="595"/>
      <c r="BH61" s="595"/>
      <c r="BI61" s="595"/>
      <c r="BJ61" s="595"/>
      <c r="BK61" s="356">
        <f t="shared" si="0"/>
        <v>5749122.9899625629</v>
      </c>
    </row>
    <row r="62" spans="1:63" ht="16.5">
      <c r="A62" s="55"/>
      <c r="B62" s="59" t="s">
        <v>111</v>
      </c>
      <c r="C62" s="596">
        <f t="shared" ref="C62:AZ62" si="32">C50/C60</f>
        <v>0.90607021400823562</v>
      </c>
      <c r="D62" s="596">
        <f t="shared" si="32"/>
        <v>0.93028216759595694</v>
      </c>
      <c r="E62" s="596">
        <f t="shared" si="32"/>
        <v>0.86275338900231258</v>
      </c>
      <c r="F62" s="596">
        <f t="shared" si="32"/>
        <v>0.91457479682901877</v>
      </c>
      <c r="G62" s="596">
        <f t="shared" si="32"/>
        <v>0.98784192756653111</v>
      </c>
      <c r="H62" s="596">
        <f t="shared" si="32"/>
        <v>0.99782042475222199</v>
      </c>
      <c r="I62" s="596">
        <f t="shared" si="32"/>
        <v>0.86730274236877103</v>
      </c>
      <c r="J62" s="596">
        <f t="shared" si="32"/>
        <v>0.71623355028742464</v>
      </c>
      <c r="K62" s="596">
        <f t="shared" si="32"/>
        <v>0.88400357669927876</v>
      </c>
      <c r="L62" s="596">
        <f t="shared" si="32"/>
        <v>0.87334401438322873</v>
      </c>
      <c r="M62" s="596">
        <f t="shared" si="32"/>
        <v>0.88316162044194879</v>
      </c>
      <c r="N62" s="596">
        <f t="shared" si="32"/>
        <v>0.91469659388798241</v>
      </c>
      <c r="O62" s="596">
        <f t="shared" si="32"/>
        <v>0.84722989533353921</v>
      </c>
      <c r="P62" s="596">
        <f t="shared" si="32"/>
        <v>0.66888320000000001</v>
      </c>
      <c r="Q62" s="596">
        <f t="shared" si="32"/>
        <v>0.85615015094732516</v>
      </c>
      <c r="R62" s="596">
        <f t="shared" si="32"/>
        <v>0.8950276585068474</v>
      </c>
      <c r="S62" s="596">
        <f t="shared" si="32"/>
        <v>0.85743914594806048</v>
      </c>
      <c r="T62" s="596">
        <f t="shared" si="32"/>
        <v>0.8811416075658457</v>
      </c>
      <c r="U62" s="596">
        <f t="shared" si="32"/>
        <v>0.99078716150963164</v>
      </c>
      <c r="V62" s="596">
        <f t="shared" si="32"/>
        <v>0.77471463563287757</v>
      </c>
      <c r="W62" s="596">
        <f t="shared" si="32"/>
        <v>0.80522612095163726</v>
      </c>
      <c r="X62" s="596">
        <f t="shared" si="32"/>
        <v>0.73591332686563138</v>
      </c>
      <c r="Y62" s="596">
        <f t="shared" si="32"/>
        <v>0.82550264113547223</v>
      </c>
      <c r="Z62" s="596">
        <f t="shared" si="32"/>
        <v>0.95958970176113312</v>
      </c>
      <c r="AA62" s="596">
        <f t="shared" si="32"/>
        <v>0.92131118016504976</v>
      </c>
      <c r="AB62" s="596">
        <f t="shared" si="32"/>
        <v>0.98947793828929564</v>
      </c>
      <c r="AC62" s="596">
        <f t="shared" si="32"/>
        <v>0.90290486754679722</v>
      </c>
      <c r="AD62" s="596">
        <f t="shared" si="32"/>
        <v>0.81468238730099751</v>
      </c>
      <c r="AE62" s="596">
        <f t="shared" si="32"/>
        <v>0.8827023734892685</v>
      </c>
      <c r="AF62" s="596">
        <f t="shared" si="32"/>
        <v>0.89461139014216395</v>
      </c>
      <c r="AG62" s="596">
        <f t="shared" si="32"/>
        <v>0.96031523541629926</v>
      </c>
      <c r="AH62" s="596">
        <f t="shared" si="32"/>
        <v>0.80398994784619349</v>
      </c>
      <c r="AI62" s="596">
        <f t="shared" si="32"/>
        <v>0.87827283932960265</v>
      </c>
      <c r="AJ62" s="596">
        <f t="shared" si="32"/>
        <v>0.65149671677245558</v>
      </c>
      <c r="AK62" s="596">
        <f t="shared" si="32"/>
        <v>0.89809390786168752</v>
      </c>
      <c r="AL62" s="596">
        <f t="shared" si="32"/>
        <v>0.7838940993127097</v>
      </c>
      <c r="AM62" s="596">
        <f t="shared" si="32"/>
        <v>0.90567078663602729</v>
      </c>
      <c r="AN62" s="596">
        <f t="shared" si="32"/>
        <v>0.95107599551742095</v>
      </c>
      <c r="AO62" s="596">
        <f t="shared" si="32"/>
        <v>0.76615032655574111</v>
      </c>
      <c r="AP62" s="596">
        <f t="shared" si="32"/>
        <v>0.80410094985201308</v>
      </c>
      <c r="AQ62" s="596">
        <f t="shared" si="32"/>
        <v>0.80709426370171611</v>
      </c>
      <c r="AR62" s="596">
        <f t="shared" si="32"/>
        <v>0.87326043737574555</v>
      </c>
      <c r="AS62" s="596">
        <f t="shared" si="32"/>
        <v>0.75018761078136365</v>
      </c>
      <c r="AT62" s="596">
        <f t="shared" si="32"/>
        <v>0.8122183792505594</v>
      </c>
      <c r="AU62" s="596">
        <f t="shared" si="32"/>
        <v>0.69793280438271499</v>
      </c>
      <c r="AV62" s="596">
        <f t="shared" si="32"/>
        <v>0.75315743857456707</v>
      </c>
      <c r="AW62" s="596">
        <f t="shared" si="32"/>
        <v>0.73300559083560857</v>
      </c>
      <c r="AX62" s="596">
        <f t="shared" si="32"/>
        <v>0.96438912735677473</v>
      </c>
      <c r="AY62" s="596">
        <f t="shared" si="32"/>
        <v>0.55176713891472773</v>
      </c>
      <c r="AZ62" s="596">
        <f t="shared" si="32"/>
        <v>0.43047590793868579</v>
      </c>
      <c r="BA62" s="597"/>
      <c r="BB62" s="597"/>
      <c r="BC62" s="597"/>
      <c r="BD62" s="597"/>
      <c r="BE62" s="597"/>
      <c r="BF62" s="597"/>
      <c r="BG62" s="597"/>
      <c r="BH62" s="597"/>
      <c r="BI62" s="597"/>
      <c r="BJ62" s="597"/>
      <c r="BK62" s="356">
        <f t="shared" si="0"/>
        <v>42.017929905127104</v>
      </c>
    </row>
    <row r="63" spans="1:63" ht="16.5">
      <c r="A63" s="55"/>
      <c r="B63" s="290" t="s">
        <v>664</v>
      </c>
      <c r="C63" s="598">
        <f>C22-C57</f>
        <v>5622489.9601199999</v>
      </c>
      <c r="D63" s="598">
        <f t="shared" ref="D63:AZ63" si="33">D22-D57</f>
        <v>802684.41000000015</v>
      </c>
      <c r="E63" s="598">
        <f t="shared" si="33"/>
        <v>2742982</v>
      </c>
      <c r="F63" s="598">
        <f t="shared" si="33"/>
        <v>8672177.0206100009</v>
      </c>
      <c r="G63" s="598">
        <f t="shared" si="33"/>
        <v>4723357.0308400001</v>
      </c>
      <c r="H63" s="598">
        <f t="shared" si="33"/>
        <v>3458680.6225800011</v>
      </c>
      <c r="I63" s="598">
        <f t="shared" si="33"/>
        <v>1721176.1451200002</v>
      </c>
      <c r="J63" s="598">
        <f t="shared" si="33"/>
        <v>84735</v>
      </c>
      <c r="K63" s="598">
        <f t="shared" si="33"/>
        <v>204945.28869000002</v>
      </c>
      <c r="L63" s="598">
        <f t="shared" si="33"/>
        <v>671536.96187</v>
      </c>
      <c r="M63" s="598">
        <f t="shared" si="33"/>
        <v>777937.87055999984</v>
      </c>
      <c r="N63" s="598">
        <f t="shared" si="33"/>
        <v>97807.923580000177</v>
      </c>
      <c r="O63" s="598">
        <f t="shared" si="33"/>
        <v>277873.47912999999</v>
      </c>
      <c r="P63" s="598">
        <f t="shared" si="33"/>
        <v>572779</v>
      </c>
      <c r="Q63" s="598">
        <f t="shared" si="33"/>
        <v>329314.60945000005</v>
      </c>
      <c r="R63" s="598">
        <f t="shared" si="33"/>
        <v>227289.34782299993</v>
      </c>
      <c r="S63" s="598">
        <f t="shared" si="33"/>
        <v>395522.27132</v>
      </c>
      <c r="T63" s="598">
        <f t="shared" si="33"/>
        <v>1123901.0114400003</v>
      </c>
      <c r="U63" s="598">
        <f t="shared" si="33"/>
        <v>215564.02685999993</v>
      </c>
      <c r="V63" s="598">
        <f t="shared" si="33"/>
        <v>211669.95647999996</v>
      </c>
      <c r="W63" s="598">
        <f t="shared" si="33"/>
        <v>161247.83100000001</v>
      </c>
      <c r="X63" s="598">
        <f t="shared" si="33"/>
        <v>408902.17338999989</v>
      </c>
      <c r="Y63" s="598">
        <f t="shared" si="33"/>
        <v>599099.11703999969</v>
      </c>
      <c r="Z63" s="598">
        <f t="shared" si="33"/>
        <v>3118386.7285172013</v>
      </c>
      <c r="AA63" s="598">
        <f t="shared" si="33"/>
        <v>74136.376029999927</v>
      </c>
      <c r="AB63" s="598">
        <f t="shared" si="33"/>
        <v>692182.75630000012</v>
      </c>
      <c r="AC63" s="598">
        <f t="shared" si="33"/>
        <v>209404.43215000001</v>
      </c>
      <c r="AD63" s="598">
        <f t="shared" si="33"/>
        <v>764645.48884000024</v>
      </c>
      <c r="AE63" s="598">
        <f t="shared" si="33"/>
        <v>177443.84115999998</v>
      </c>
      <c r="AF63" s="598">
        <f t="shared" si="33"/>
        <v>157727</v>
      </c>
      <c r="AG63" s="598">
        <f t="shared" si="33"/>
        <v>272202.43679000001</v>
      </c>
      <c r="AH63" s="598">
        <f t="shared" si="33"/>
        <v>605890.39052999998</v>
      </c>
      <c r="AI63" s="598">
        <f t="shared" si="33"/>
        <v>3321907.7798899999</v>
      </c>
      <c r="AJ63" s="598">
        <f t="shared" si="33"/>
        <v>62211.90399999998</v>
      </c>
      <c r="AK63" s="598">
        <f t="shared" si="33"/>
        <v>135195.83999999997</v>
      </c>
      <c r="AL63" s="598">
        <f t="shared" si="33"/>
        <v>328920.77532999986</v>
      </c>
      <c r="AM63" s="598">
        <f t="shared" si="33"/>
        <v>1063224.3600000001</v>
      </c>
      <c r="AN63" s="598">
        <f t="shared" si="33"/>
        <v>68552.077199999971</v>
      </c>
      <c r="AO63" s="598">
        <f t="shared" si="33"/>
        <v>74897.065920000023</v>
      </c>
      <c r="AP63" s="598">
        <f t="shared" si="33"/>
        <v>129933.739</v>
      </c>
      <c r="AQ63" s="598">
        <f t="shared" si="33"/>
        <v>174383.19303999998</v>
      </c>
      <c r="AR63" s="598">
        <f t="shared" si="33"/>
        <v>16910</v>
      </c>
      <c r="AS63" s="598">
        <f t="shared" si="33"/>
        <v>299251.19271999999</v>
      </c>
      <c r="AT63" s="598">
        <f t="shared" si="33"/>
        <v>79607.802610000028</v>
      </c>
      <c r="AU63" s="598">
        <f t="shared" si="33"/>
        <v>27195.553999999996</v>
      </c>
      <c r="AV63" s="598">
        <f t="shared" si="33"/>
        <v>28323.599999999999</v>
      </c>
      <c r="AW63" s="598">
        <f t="shared" si="33"/>
        <v>121752.97200000001</v>
      </c>
      <c r="AX63" s="598">
        <f t="shared" si="33"/>
        <v>156544.05916</v>
      </c>
      <c r="AY63" s="598">
        <f t="shared" si="33"/>
        <v>152315.50881999999</v>
      </c>
      <c r="AZ63" s="598">
        <f t="shared" si="33"/>
        <v>70972.899999999994</v>
      </c>
      <c r="BA63" s="599"/>
      <c r="BB63" s="599"/>
      <c r="BC63" s="599"/>
      <c r="BD63" s="599"/>
      <c r="BE63" s="599"/>
      <c r="BF63" s="599"/>
      <c r="BG63" s="599"/>
      <c r="BH63" s="599"/>
      <c r="BI63" s="599"/>
      <c r="BJ63" s="599"/>
      <c r="BK63" s="356">
        <f t="shared" si="0"/>
        <v>46487792.831910215</v>
      </c>
    </row>
    <row r="64" spans="1:63" ht="16.5">
      <c r="A64" s="193"/>
      <c r="B64" s="290" t="s">
        <v>665</v>
      </c>
      <c r="C64" s="600">
        <f>C22/C57*100</f>
        <v>183.84344611989042</v>
      </c>
      <c r="D64" s="600">
        <f t="shared" ref="D64:AZ64" si="34">D22/D57*100</f>
        <v>116.20042075693442</v>
      </c>
      <c r="E64" s="600">
        <f t="shared" si="34"/>
        <v>198.37552007924609</v>
      </c>
      <c r="F64" s="600">
        <f t="shared" si="34"/>
        <v>325.71891205850147</v>
      </c>
      <c r="G64" s="600">
        <f t="shared" si="34"/>
        <v>236.26395935392014</v>
      </c>
      <c r="H64" s="600">
        <f t="shared" si="34"/>
        <v>132.82647311341279</v>
      </c>
      <c r="I64" s="600">
        <f t="shared" si="34"/>
        <v>225.26171872990122</v>
      </c>
      <c r="J64" s="600">
        <f t="shared" si="34"/>
        <v>181.83477555435371</v>
      </c>
      <c r="K64" s="600">
        <f t="shared" si="34"/>
        <v>185.80306966356284</v>
      </c>
      <c r="L64" s="600">
        <f t="shared" si="34"/>
        <v>261.2822165856262</v>
      </c>
      <c r="M64" s="600">
        <f t="shared" si="34"/>
        <v>253.37423257399459</v>
      </c>
      <c r="N64" s="600">
        <f t="shared" si="34"/>
        <v>102.92705517756372</v>
      </c>
      <c r="O64" s="600">
        <f t="shared" si="34"/>
        <v>180.27469404856703</v>
      </c>
      <c r="P64" s="600">
        <f t="shared" si="34"/>
        <v>391.85150083818667</v>
      </c>
      <c r="Q64" s="600">
        <f t="shared" si="34"/>
        <v>166.34414469049352</v>
      </c>
      <c r="R64" s="600">
        <f t="shared" si="34"/>
        <v>164.12450535558546</v>
      </c>
      <c r="S64" s="600">
        <f t="shared" si="34"/>
        <v>250.30138545592661</v>
      </c>
      <c r="T64" s="600">
        <f t="shared" si="34"/>
        <v>202.8999566730358</v>
      </c>
      <c r="U64" s="600">
        <f t="shared" si="34"/>
        <v>279.63668904999992</v>
      </c>
      <c r="V64" s="600">
        <f t="shared" si="34"/>
        <v>181.32810848700848</v>
      </c>
      <c r="W64" s="600">
        <f t="shared" si="34"/>
        <v>135.31927764151229</v>
      </c>
      <c r="X64" s="600">
        <f t="shared" si="34"/>
        <v>184.2542931927068</v>
      </c>
      <c r="Y64" s="600">
        <f t="shared" si="34"/>
        <v>148.799841232924</v>
      </c>
      <c r="Z64" s="600">
        <f t="shared" si="34"/>
        <v>200.21771942042906</v>
      </c>
      <c r="AA64" s="600">
        <f t="shared" si="34"/>
        <v>119.36136042171177</v>
      </c>
      <c r="AB64" s="600">
        <f t="shared" si="34"/>
        <v>225.69000902200921</v>
      </c>
      <c r="AC64" s="600">
        <f t="shared" si="34"/>
        <v>148.51291286261446</v>
      </c>
      <c r="AD64" s="600">
        <f t="shared" si="34"/>
        <v>146.66310711888383</v>
      </c>
      <c r="AE64" s="600">
        <f t="shared" si="34"/>
        <v>187.91320866145688</v>
      </c>
      <c r="AF64" s="600">
        <f t="shared" si="34"/>
        <v>121.27337884005075</v>
      </c>
      <c r="AG64" s="600">
        <f t="shared" si="34"/>
        <v>200.3814374106685</v>
      </c>
      <c r="AH64" s="600">
        <f t="shared" si="34"/>
        <v>158.23029293117818</v>
      </c>
      <c r="AI64" s="600">
        <f t="shared" si="34"/>
        <v>175.49997000764409</v>
      </c>
      <c r="AJ64" s="600">
        <f t="shared" si="34"/>
        <v>152.63760301394993</v>
      </c>
      <c r="AK64" s="600">
        <f t="shared" si="34"/>
        <v>130.14400000000001</v>
      </c>
      <c r="AL64" s="600">
        <f t="shared" si="34"/>
        <v>130.90063796292517</v>
      </c>
      <c r="AM64" s="600">
        <f t="shared" si="34"/>
        <v>205.39997541516647</v>
      </c>
      <c r="AN64" s="600">
        <f t="shared" si="34"/>
        <v>134.77208502957421</v>
      </c>
      <c r="AO64" s="600">
        <f t="shared" si="34"/>
        <v>134.71980648610869</v>
      </c>
      <c r="AP64" s="600">
        <f t="shared" si="34"/>
        <v>249.44426975468326</v>
      </c>
      <c r="AQ64" s="600">
        <f t="shared" si="34"/>
        <v>182.64649862659871</v>
      </c>
      <c r="AR64" s="600">
        <f t="shared" si="34"/>
        <v>276.51356993736954</v>
      </c>
      <c r="AS64" s="600">
        <f t="shared" si="34"/>
        <v>424.83706087084272</v>
      </c>
      <c r="AT64" s="600">
        <f t="shared" si="34"/>
        <v>162.70321549205647</v>
      </c>
      <c r="AU64" s="600">
        <f t="shared" si="34"/>
        <v>281.30369333333334</v>
      </c>
      <c r="AV64" s="600">
        <f t="shared" si="34"/>
        <v>336.03000000000003</v>
      </c>
      <c r="AW64" s="600">
        <f t="shared" si="34"/>
        <v>587.01188800000011</v>
      </c>
      <c r="AX64" s="600" t="e">
        <f t="shared" si="34"/>
        <v>#DIV/0!</v>
      </c>
      <c r="AY64" s="600" t="e">
        <f t="shared" si="34"/>
        <v>#DIV/0!</v>
      </c>
      <c r="AZ64" s="600" t="e">
        <f t="shared" si="34"/>
        <v>#DIV/0!</v>
      </c>
      <c r="BA64" s="601"/>
      <c r="BB64" s="601"/>
      <c r="BC64" s="601"/>
      <c r="BD64" s="601"/>
      <c r="BE64" s="601"/>
      <c r="BF64" s="601"/>
      <c r="BG64" s="601"/>
      <c r="BH64" s="601"/>
      <c r="BI64" s="601"/>
      <c r="BJ64" s="601"/>
      <c r="BK64" s="356" t="e">
        <f t="shared" si="0"/>
        <v>#DIV/0!</v>
      </c>
    </row>
    <row r="65" spans="1:63" ht="19.5">
      <c r="A65" s="193"/>
      <c r="B65" s="44" t="s">
        <v>117</v>
      </c>
      <c r="C65" s="594" t="e">
        <f>#REF!</f>
        <v>#REF!</v>
      </c>
      <c r="D65" s="594" t="e">
        <f>#REF!</f>
        <v>#REF!</v>
      </c>
      <c r="E65" s="594" t="e">
        <f>#REF!</f>
        <v>#REF!</v>
      </c>
      <c r="F65" s="594" t="e">
        <f>#REF!</f>
        <v>#REF!</v>
      </c>
      <c r="G65" s="594" t="e">
        <f>#REF!</f>
        <v>#REF!</v>
      </c>
      <c r="H65" s="594" t="e">
        <f>#REF!</f>
        <v>#REF!</v>
      </c>
      <c r="I65" s="594" t="e">
        <f>#REF!</f>
        <v>#REF!</v>
      </c>
      <c r="J65" s="594" t="e">
        <f>#REF!</f>
        <v>#REF!</v>
      </c>
      <c r="K65" s="594" t="e">
        <f>#REF!</f>
        <v>#REF!</v>
      </c>
      <c r="L65" s="594" t="e">
        <f>#REF!</f>
        <v>#REF!</v>
      </c>
      <c r="M65" s="594" t="e">
        <f>#REF!</f>
        <v>#REF!</v>
      </c>
      <c r="N65" s="594" t="e">
        <f>#REF!</f>
        <v>#REF!</v>
      </c>
      <c r="O65" s="594" t="e">
        <f>#REF!</f>
        <v>#REF!</v>
      </c>
      <c r="P65" s="594" t="e">
        <f>#REF!</f>
        <v>#REF!</v>
      </c>
      <c r="Q65" s="594" t="e">
        <f>#REF!</f>
        <v>#REF!</v>
      </c>
      <c r="R65" s="594" t="e">
        <f>#REF!</f>
        <v>#REF!</v>
      </c>
      <c r="S65" s="594" t="e">
        <f>#REF!</f>
        <v>#REF!</v>
      </c>
      <c r="T65" s="594" t="e">
        <f>#REF!</f>
        <v>#REF!</v>
      </c>
      <c r="U65" s="594" t="e">
        <f>#REF!</f>
        <v>#REF!</v>
      </c>
      <c r="V65" s="594" t="e">
        <f>#REF!</f>
        <v>#REF!</v>
      </c>
      <c r="W65" s="594" t="e">
        <f>#REF!</f>
        <v>#REF!</v>
      </c>
      <c r="X65" s="594" t="e">
        <f>#REF!</f>
        <v>#REF!</v>
      </c>
      <c r="Y65" s="594" t="e">
        <f>#REF!</f>
        <v>#REF!</v>
      </c>
      <c r="Z65" s="594" t="e">
        <f>#REF!</f>
        <v>#REF!</v>
      </c>
      <c r="AA65" s="594" t="e">
        <f>#REF!</f>
        <v>#REF!</v>
      </c>
      <c r="AB65" s="594" t="e">
        <f>#REF!</f>
        <v>#REF!</v>
      </c>
      <c r="AC65" s="594" t="e">
        <f>#REF!</f>
        <v>#REF!</v>
      </c>
      <c r="AD65" s="594" t="e">
        <f>#REF!</f>
        <v>#REF!</v>
      </c>
      <c r="AE65" s="594" t="e">
        <f>#REF!</f>
        <v>#REF!</v>
      </c>
      <c r="AF65" s="594" t="e">
        <f>#REF!</f>
        <v>#REF!</v>
      </c>
      <c r="AG65" s="594" t="e">
        <f>#REF!</f>
        <v>#REF!</v>
      </c>
      <c r="AH65" s="594" t="e">
        <f>#REF!</f>
        <v>#REF!</v>
      </c>
      <c r="AI65" s="594" t="e">
        <f>#REF!</f>
        <v>#REF!</v>
      </c>
      <c r="AJ65" s="594" t="e">
        <f>#REF!</f>
        <v>#REF!</v>
      </c>
      <c r="AK65" s="594" t="e">
        <f>#REF!</f>
        <v>#REF!</v>
      </c>
      <c r="AL65" s="594" t="e">
        <f>#REF!</f>
        <v>#REF!</v>
      </c>
      <c r="AM65" s="594" t="e">
        <f>#REF!</f>
        <v>#REF!</v>
      </c>
      <c r="AN65" s="594" t="e">
        <f>#REF!</f>
        <v>#REF!</v>
      </c>
      <c r="AO65" s="594" t="e">
        <f>#REF!</f>
        <v>#REF!</v>
      </c>
      <c r="AP65" s="594" t="e">
        <f>#REF!</f>
        <v>#REF!</v>
      </c>
      <c r="AQ65" s="594" t="e">
        <f>#REF!</f>
        <v>#REF!</v>
      </c>
      <c r="AR65" s="594" t="e">
        <f>#REF!</f>
        <v>#REF!</v>
      </c>
      <c r="AS65" s="594" t="e">
        <f>#REF!</f>
        <v>#REF!</v>
      </c>
      <c r="AT65" s="594" t="e">
        <f>#REF!</f>
        <v>#REF!</v>
      </c>
      <c r="AU65" s="594" t="e">
        <f>#REF!</f>
        <v>#REF!</v>
      </c>
      <c r="AV65" s="594" t="e">
        <f>#REF!</f>
        <v>#REF!</v>
      </c>
      <c r="AW65" s="594" t="e">
        <f>#REF!</f>
        <v>#REF!</v>
      </c>
      <c r="AX65" s="594" t="e">
        <f>#REF!</f>
        <v>#REF!</v>
      </c>
      <c r="AY65" s="594" t="e">
        <f>#REF!</f>
        <v>#REF!</v>
      </c>
      <c r="AZ65" s="594" t="e">
        <f>#REF!</f>
        <v>#REF!</v>
      </c>
      <c r="BA65" s="595"/>
      <c r="BB65" s="595"/>
      <c r="BC65" s="595"/>
      <c r="BD65" s="595"/>
      <c r="BE65" s="595"/>
      <c r="BF65" s="595"/>
      <c r="BG65" s="595"/>
      <c r="BH65" s="595"/>
      <c r="BI65" s="595"/>
      <c r="BJ65" s="595"/>
      <c r="BK65" s="356" t="e">
        <f t="shared" si="0"/>
        <v>#REF!</v>
      </c>
    </row>
    <row r="66" spans="1:63" ht="19.5">
      <c r="A66" s="193"/>
      <c r="B66" s="44" t="s">
        <v>132</v>
      </c>
      <c r="C66" s="594" t="e">
        <f>#REF!</f>
        <v>#REF!</v>
      </c>
      <c r="D66" s="594" t="e">
        <f>#REF!</f>
        <v>#REF!</v>
      </c>
      <c r="E66" s="594" t="e">
        <f>#REF!</f>
        <v>#REF!</v>
      </c>
      <c r="F66" s="594" t="e">
        <f>#REF!</f>
        <v>#REF!</v>
      </c>
      <c r="G66" s="594" t="e">
        <f>#REF!</f>
        <v>#REF!</v>
      </c>
      <c r="H66" s="594" t="e">
        <f>#REF!</f>
        <v>#REF!</v>
      </c>
      <c r="I66" s="594" t="e">
        <f>#REF!</f>
        <v>#REF!</v>
      </c>
      <c r="J66" s="594" t="e">
        <f>#REF!</f>
        <v>#REF!</v>
      </c>
      <c r="K66" s="594" t="e">
        <f>#REF!</f>
        <v>#REF!</v>
      </c>
      <c r="L66" s="594" t="e">
        <f>#REF!</f>
        <v>#REF!</v>
      </c>
      <c r="M66" s="594" t="e">
        <f>#REF!</f>
        <v>#REF!</v>
      </c>
      <c r="N66" s="594" t="e">
        <f>#REF!</f>
        <v>#REF!</v>
      </c>
      <c r="O66" s="594" t="e">
        <f>#REF!</f>
        <v>#REF!</v>
      </c>
      <c r="P66" s="594" t="e">
        <f>#REF!</f>
        <v>#REF!</v>
      </c>
      <c r="Q66" s="594" t="e">
        <f>#REF!</f>
        <v>#REF!</v>
      </c>
      <c r="R66" s="594" t="e">
        <f>#REF!</f>
        <v>#REF!</v>
      </c>
      <c r="S66" s="594" t="e">
        <f>#REF!</f>
        <v>#REF!</v>
      </c>
      <c r="T66" s="594" t="e">
        <f>#REF!</f>
        <v>#REF!</v>
      </c>
      <c r="U66" s="594" t="e">
        <f>#REF!</f>
        <v>#REF!</v>
      </c>
      <c r="V66" s="594" t="e">
        <f>#REF!</f>
        <v>#REF!</v>
      </c>
      <c r="W66" s="594" t="e">
        <f>#REF!</f>
        <v>#REF!</v>
      </c>
      <c r="X66" s="594" t="e">
        <f>#REF!</f>
        <v>#REF!</v>
      </c>
      <c r="Y66" s="594" t="e">
        <f>#REF!</f>
        <v>#REF!</v>
      </c>
      <c r="Z66" s="594" t="e">
        <f>#REF!</f>
        <v>#REF!</v>
      </c>
      <c r="AA66" s="594" t="e">
        <f>#REF!</f>
        <v>#REF!</v>
      </c>
      <c r="AB66" s="594" t="e">
        <f>#REF!</f>
        <v>#REF!</v>
      </c>
      <c r="AC66" s="594" t="e">
        <f>#REF!</f>
        <v>#REF!</v>
      </c>
      <c r="AD66" s="594" t="e">
        <f>#REF!</f>
        <v>#REF!</v>
      </c>
      <c r="AE66" s="594" t="e">
        <f>#REF!</f>
        <v>#REF!</v>
      </c>
      <c r="AF66" s="594" t="e">
        <f>#REF!</f>
        <v>#REF!</v>
      </c>
      <c r="AG66" s="594" t="e">
        <f>#REF!</f>
        <v>#REF!</v>
      </c>
      <c r="AH66" s="594" t="e">
        <f>#REF!</f>
        <v>#REF!</v>
      </c>
      <c r="AI66" s="594" t="e">
        <f>#REF!</f>
        <v>#REF!</v>
      </c>
      <c r="AJ66" s="594" t="e">
        <f>#REF!</f>
        <v>#REF!</v>
      </c>
      <c r="AK66" s="594" t="e">
        <f>#REF!</f>
        <v>#REF!</v>
      </c>
      <c r="AL66" s="594" t="e">
        <f>#REF!</f>
        <v>#REF!</v>
      </c>
      <c r="AM66" s="594" t="e">
        <f>#REF!</f>
        <v>#REF!</v>
      </c>
      <c r="AN66" s="594" t="e">
        <f>#REF!</f>
        <v>#REF!</v>
      </c>
      <c r="AO66" s="594" t="e">
        <f>#REF!</f>
        <v>#REF!</v>
      </c>
      <c r="AP66" s="594" t="e">
        <f>#REF!</f>
        <v>#REF!</v>
      </c>
      <c r="AQ66" s="594" t="e">
        <f>#REF!</f>
        <v>#REF!</v>
      </c>
      <c r="AR66" s="594" t="e">
        <f>#REF!</f>
        <v>#REF!</v>
      </c>
      <c r="AS66" s="594" t="e">
        <f>#REF!</f>
        <v>#REF!</v>
      </c>
      <c r="AT66" s="594" t="e">
        <f>#REF!</f>
        <v>#REF!</v>
      </c>
      <c r="AU66" s="594" t="e">
        <f>#REF!</f>
        <v>#REF!</v>
      </c>
      <c r="AV66" s="594" t="e">
        <f>#REF!</f>
        <v>#REF!</v>
      </c>
      <c r="AW66" s="594" t="e">
        <f>#REF!</f>
        <v>#REF!</v>
      </c>
      <c r="AX66" s="594" t="e">
        <f>#REF!</f>
        <v>#REF!</v>
      </c>
      <c r="AY66" s="594" t="e">
        <f>#REF!</f>
        <v>#REF!</v>
      </c>
      <c r="AZ66" s="594" t="e">
        <f>#REF!</f>
        <v>#REF!</v>
      </c>
      <c r="BA66" s="595"/>
      <c r="BB66" s="595"/>
      <c r="BC66" s="595"/>
      <c r="BD66" s="595"/>
      <c r="BE66" s="595"/>
      <c r="BF66" s="595"/>
      <c r="BG66" s="595"/>
      <c r="BH66" s="595"/>
      <c r="BI66" s="595"/>
      <c r="BJ66" s="595"/>
      <c r="BK66" s="356" t="e">
        <f t="shared" si="0"/>
        <v>#REF!</v>
      </c>
    </row>
    <row r="67" spans="1:63" ht="19.5">
      <c r="A67" s="194"/>
      <c r="B67" s="44" t="s">
        <v>119</v>
      </c>
      <c r="C67" s="594" t="e">
        <f>#REF!</f>
        <v>#REF!</v>
      </c>
      <c r="D67" s="594" t="e">
        <f>#REF!</f>
        <v>#REF!</v>
      </c>
      <c r="E67" s="594" t="e">
        <f>#REF!</f>
        <v>#REF!</v>
      </c>
      <c r="F67" s="594" t="e">
        <f>#REF!</f>
        <v>#REF!</v>
      </c>
      <c r="G67" s="594" t="e">
        <f>#REF!</f>
        <v>#REF!</v>
      </c>
      <c r="H67" s="594" t="e">
        <f>#REF!</f>
        <v>#REF!</v>
      </c>
      <c r="I67" s="594" t="e">
        <f>#REF!</f>
        <v>#REF!</v>
      </c>
      <c r="J67" s="594" t="e">
        <f>#REF!</f>
        <v>#REF!</v>
      </c>
      <c r="K67" s="594" t="e">
        <f>#REF!</f>
        <v>#REF!</v>
      </c>
      <c r="L67" s="594" t="e">
        <f>#REF!</f>
        <v>#REF!</v>
      </c>
      <c r="M67" s="594" t="e">
        <f>#REF!</f>
        <v>#REF!</v>
      </c>
      <c r="N67" s="594" t="e">
        <f>#REF!</f>
        <v>#REF!</v>
      </c>
      <c r="O67" s="594" t="e">
        <f>#REF!</f>
        <v>#REF!</v>
      </c>
      <c r="P67" s="594" t="e">
        <f>#REF!</f>
        <v>#REF!</v>
      </c>
      <c r="Q67" s="594" t="e">
        <f>#REF!</f>
        <v>#REF!</v>
      </c>
      <c r="R67" s="594" t="e">
        <f>#REF!</f>
        <v>#REF!</v>
      </c>
      <c r="S67" s="594" t="e">
        <f>#REF!</f>
        <v>#REF!</v>
      </c>
      <c r="T67" s="594" t="e">
        <f>#REF!</f>
        <v>#REF!</v>
      </c>
      <c r="U67" s="594" t="e">
        <f>#REF!</f>
        <v>#REF!</v>
      </c>
      <c r="V67" s="594" t="e">
        <f>#REF!</f>
        <v>#REF!</v>
      </c>
      <c r="W67" s="594" t="e">
        <f>#REF!</f>
        <v>#REF!</v>
      </c>
      <c r="X67" s="594" t="e">
        <f>#REF!</f>
        <v>#REF!</v>
      </c>
      <c r="Y67" s="594" t="e">
        <f>#REF!</f>
        <v>#REF!</v>
      </c>
      <c r="Z67" s="594" t="e">
        <f>#REF!</f>
        <v>#REF!</v>
      </c>
      <c r="AA67" s="594" t="e">
        <f>#REF!</f>
        <v>#REF!</v>
      </c>
      <c r="AB67" s="594" t="e">
        <f>#REF!</f>
        <v>#REF!</v>
      </c>
      <c r="AC67" s="594" t="e">
        <f>#REF!</f>
        <v>#REF!</v>
      </c>
      <c r="AD67" s="594" t="e">
        <f>#REF!</f>
        <v>#REF!</v>
      </c>
      <c r="AE67" s="594" t="e">
        <f>#REF!</f>
        <v>#REF!</v>
      </c>
      <c r="AF67" s="594" t="e">
        <f>#REF!</f>
        <v>#REF!</v>
      </c>
      <c r="AG67" s="594" t="e">
        <f>#REF!</f>
        <v>#REF!</v>
      </c>
      <c r="AH67" s="594" t="e">
        <f>#REF!</f>
        <v>#REF!</v>
      </c>
      <c r="AI67" s="594" t="e">
        <f>#REF!</f>
        <v>#REF!</v>
      </c>
      <c r="AJ67" s="594" t="e">
        <f>#REF!</f>
        <v>#REF!</v>
      </c>
      <c r="AK67" s="594" t="e">
        <f>#REF!</f>
        <v>#REF!</v>
      </c>
      <c r="AL67" s="594" t="e">
        <f>#REF!</f>
        <v>#REF!</v>
      </c>
      <c r="AM67" s="594" t="e">
        <f>#REF!</f>
        <v>#REF!</v>
      </c>
      <c r="AN67" s="594" t="e">
        <f>#REF!</f>
        <v>#REF!</v>
      </c>
      <c r="AO67" s="594" t="e">
        <f>#REF!</f>
        <v>#REF!</v>
      </c>
      <c r="AP67" s="594" t="e">
        <f>#REF!</f>
        <v>#REF!</v>
      </c>
      <c r="AQ67" s="594" t="e">
        <f>#REF!</f>
        <v>#REF!</v>
      </c>
      <c r="AR67" s="594" t="e">
        <f>#REF!</f>
        <v>#REF!</v>
      </c>
      <c r="AS67" s="594" t="e">
        <f>#REF!</f>
        <v>#REF!</v>
      </c>
      <c r="AT67" s="594" t="e">
        <f>#REF!</f>
        <v>#REF!</v>
      </c>
      <c r="AU67" s="594" t="e">
        <f>#REF!</f>
        <v>#REF!</v>
      </c>
      <c r="AV67" s="594" t="e">
        <f>#REF!</f>
        <v>#REF!</v>
      </c>
      <c r="AW67" s="594" t="e">
        <f>#REF!</f>
        <v>#REF!</v>
      </c>
      <c r="AX67" s="594" t="e">
        <f>#REF!</f>
        <v>#REF!</v>
      </c>
      <c r="AY67" s="594" t="e">
        <f>#REF!</f>
        <v>#REF!</v>
      </c>
      <c r="AZ67" s="594" t="e">
        <f>#REF!</f>
        <v>#REF!</v>
      </c>
      <c r="BA67" s="595"/>
      <c r="BB67" s="595"/>
      <c r="BC67" s="595"/>
      <c r="BD67" s="595"/>
      <c r="BE67" s="595"/>
      <c r="BF67" s="595"/>
      <c r="BG67" s="595"/>
      <c r="BH67" s="595"/>
      <c r="BI67" s="595"/>
      <c r="BJ67" s="595"/>
      <c r="BK67" s="356" t="e">
        <f t="shared" si="0"/>
        <v>#REF!</v>
      </c>
    </row>
    <row r="68" spans="1:63" ht="19.5">
      <c r="A68" s="194"/>
      <c r="B68" s="44" t="s">
        <v>120</v>
      </c>
      <c r="C68" s="594" t="e">
        <f>#REF!</f>
        <v>#REF!</v>
      </c>
      <c r="D68" s="594" t="e">
        <f>#REF!</f>
        <v>#REF!</v>
      </c>
      <c r="E68" s="594" t="e">
        <f>#REF!</f>
        <v>#REF!</v>
      </c>
      <c r="F68" s="594" t="e">
        <f>#REF!</f>
        <v>#REF!</v>
      </c>
      <c r="G68" s="594" t="e">
        <f>#REF!</f>
        <v>#REF!</v>
      </c>
      <c r="H68" s="594" t="e">
        <f>#REF!</f>
        <v>#REF!</v>
      </c>
      <c r="I68" s="594" t="e">
        <f>#REF!</f>
        <v>#REF!</v>
      </c>
      <c r="J68" s="594" t="e">
        <f>#REF!</f>
        <v>#REF!</v>
      </c>
      <c r="K68" s="594" t="e">
        <f>#REF!</f>
        <v>#REF!</v>
      </c>
      <c r="L68" s="594" t="e">
        <f>#REF!</f>
        <v>#REF!</v>
      </c>
      <c r="M68" s="594" t="e">
        <f>#REF!</f>
        <v>#REF!</v>
      </c>
      <c r="N68" s="594" t="e">
        <f>#REF!</f>
        <v>#REF!</v>
      </c>
      <c r="O68" s="594" t="e">
        <f>#REF!</f>
        <v>#REF!</v>
      </c>
      <c r="P68" s="594" t="e">
        <f>#REF!</f>
        <v>#REF!</v>
      </c>
      <c r="Q68" s="594" t="e">
        <f>#REF!</f>
        <v>#REF!</v>
      </c>
      <c r="R68" s="594" t="e">
        <f>#REF!</f>
        <v>#REF!</v>
      </c>
      <c r="S68" s="594" t="e">
        <f>#REF!</f>
        <v>#REF!</v>
      </c>
      <c r="T68" s="594" t="e">
        <f>#REF!</f>
        <v>#REF!</v>
      </c>
      <c r="U68" s="594" t="e">
        <f>#REF!</f>
        <v>#REF!</v>
      </c>
      <c r="V68" s="594" t="e">
        <f>#REF!</f>
        <v>#REF!</v>
      </c>
      <c r="W68" s="594" t="e">
        <f>#REF!</f>
        <v>#REF!</v>
      </c>
      <c r="X68" s="594" t="e">
        <f>#REF!</f>
        <v>#REF!</v>
      </c>
      <c r="Y68" s="594" t="e">
        <f>#REF!</f>
        <v>#REF!</v>
      </c>
      <c r="Z68" s="594" t="e">
        <f>#REF!</f>
        <v>#REF!</v>
      </c>
      <c r="AA68" s="594" t="e">
        <f>#REF!</f>
        <v>#REF!</v>
      </c>
      <c r="AB68" s="594" t="e">
        <f>#REF!</f>
        <v>#REF!</v>
      </c>
      <c r="AC68" s="594" t="e">
        <f>#REF!</f>
        <v>#REF!</v>
      </c>
      <c r="AD68" s="594" t="e">
        <f>#REF!</f>
        <v>#REF!</v>
      </c>
      <c r="AE68" s="594" t="e">
        <f>#REF!</f>
        <v>#REF!</v>
      </c>
      <c r="AF68" s="594" t="e">
        <f>#REF!</f>
        <v>#REF!</v>
      </c>
      <c r="AG68" s="594" t="e">
        <f>#REF!</f>
        <v>#REF!</v>
      </c>
      <c r="AH68" s="594" t="e">
        <f>#REF!</f>
        <v>#REF!</v>
      </c>
      <c r="AI68" s="594" t="e">
        <f>#REF!</f>
        <v>#REF!</v>
      </c>
      <c r="AJ68" s="594" t="e">
        <f>#REF!</f>
        <v>#REF!</v>
      </c>
      <c r="AK68" s="594" t="e">
        <f>#REF!</f>
        <v>#REF!</v>
      </c>
      <c r="AL68" s="594" t="e">
        <f>#REF!</f>
        <v>#REF!</v>
      </c>
      <c r="AM68" s="594" t="e">
        <f>#REF!</f>
        <v>#REF!</v>
      </c>
      <c r="AN68" s="594" t="e">
        <f>#REF!</f>
        <v>#REF!</v>
      </c>
      <c r="AO68" s="594" t="e">
        <f>#REF!</f>
        <v>#REF!</v>
      </c>
      <c r="AP68" s="594" t="e">
        <f>#REF!</f>
        <v>#REF!</v>
      </c>
      <c r="AQ68" s="594" t="e">
        <f>#REF!</f>
        <v>#REF!</v>
      </c>
      <c r="AR68" s="594" t="e">
        <f>#REF!</f>
        <v>#REF!</v>
      </c>
      <c r="AS68" s="594" t="e">
        <f>#REF!</f>
        <v>#REF!</v>
      </c>
      <c r="AT68" s="594" t="e">
        <f>#REF!</f>
        <v>#REF!</v>
      </c>
      <c r="AU68" s="594" t="e">
        <f>#REF!</f>
        <v>#REF!</v>
      </c>
      <c r="AV68" s="594" t="e">
        <f>#REF!</f>
        <v>#REF!</v>
      </c>
      <c r="AW68" s="594" t="e">
        <f>#REF!</f>
        <v>#REF!</v>
      </c>
      <c r="AX68" s="594" t="e">
        <f>#REF!</f>
        <v>#REF!</v>
      </c>
      <c r="AY68" s="594" t="e">
        <f>#REF!</f>
        <v>#REF!</v>
      </c>
      <c r="AZ68" s="594" t="e">
        <f>#REF!</f>
        <v>#REF!</v>
      </c>
      <c r="BA68" s="595"/>
      <c r="BB68" s="595"/>
      <c r="BC68" s="595"/>
      <c r="BD68" s="595"/>
      <c r="BE68" s="595"/>
      <c r="BF68" s="595"/>
      <c r="BG68" s="595"/>
      <c r="BH68" s="595"/>
      <c r="BI68" s="595"/>
      <c r="BJ68" s="595"/>
      <c r="BK68" s="356" t="e">
        <f t="shared" si="0"/>
        <v>#REF!</v>
      </c>
    </row>
    <row r="69" spans="1:63" ht="19.5">
      <c r="A69" s="194"/>
      <c r="B69" s="44" t="s">
        <v>121</v>
      </c>
      <c r="C69" s="594" t="e">
        <f>#REF!</f>
        <v>#REF!</v>
      </c>
      <c r="D69" s="594" t="e">
        <f>#REF!</f>
        <v>#REF!</v>
      </c>
      <c r="E69" s="594" t="e">
        <f>#REF!</f>
        <v>#REF!</v>
      </c>
      <c r="F69" s="594" t="e">
        <f>#REF!</f>
        <v>#REF!</v>
      </c>
      <c r="G69" s="594" t="e">
        <f>#REF!</f>
        <v>#REF!</v>
      </c>
      <c r="H69" s="594" t="e">
        <f>#REF!</f>
        <v>#REF!</v>
      </c>
      <c r="I69" s="594" t="e">
        <f>#REF!</f>
        <v>#REF!</v>
      </c>
      <c r="J69" s="594" t="e">
        <f>#REF!</f>
        <v>#REF!</v>
      </c>
      <c r="K69" s="594" t="e">
        <f>#REF!</f>
        <v>#REF!</v>
      </c>
      <c r="L69" s="594" t="e">
        <f>#REF!</f>
        <v>#REF!</v>
      </c>
      <c r="M69" s="594" t="e">
        <f>#REF!</f>
        <v>#REF!</v>
      </c>
      <c r="N69" s="594" t="e">
        <f>#REF!</f>
        <v>#REF!</v>
      </c>
      <c r="O69" s="594" t="e">
        <f>#REF!</f>
        <v>#REF!</v>
      </c>
      <c r="P69" s="594" t="e">
        <f>#REF!</f>
        <v>#REF!</v>
      </c>
      <c r="Q69" s="594" t="e">
        <f>#REF!</f>
        <v>#REF!</v>
      </c>
      <c r="R69" s="594" t="e">
        <f>#REF!</f>
        <v>#REF!</v>
      </c>
      <c r="S69" s="594" t="e">
        <f>#REF!</f>
        <v>#REF!</v>
      </c>
      <c r="T69" s="594" t="e">
        <f>#REF!</f>
        <v>#REF!</v>
      </c>
      <c r="U69" s="594" t="e">
        <f>#REF!</f>
        <v>#REF!</v>
      </c>
      <c r="V69" s="594" t="e">
        <f>#REF!</f>
        <v>#REF!</v>
      </c>
      <c r="W69" s="594" t="e">
        <f>#REF!</f>
        <v>#REF!</v>
      </c>
      <c r="X69" s="594" t="e">
        <f>#REF!</f>
        <v>#REF!</v>
      </c>
      <c r="Y69" s="594" t="e">
        <f>#REF!</f>
        <v>#REF!</v>
      </c>
      <c r="Z69" s="594" t="e">
        <f>#REF!</f>
        <v>#REF!</v>
      </c>
      <c r="AA69" s="594" t="e">
        <f>#REF!</f>
        <v>#REF!</v>
      </c>
      <c r="AB69" s="594" t="e">
        <f>#REF!</f>
        <v>#REF!</v>
      </c>
      <c r="AC69" s="594" t="e">
        <f>#REF!</f>
        <v>#REF!</v>
      </c>
      <c r="AD69" s="594" t="e">
        <f>#REF!</f>
        <v>#REF!</v>
      </c>
      <c r="AE69" s="594" t="e">
        <f>#REF!</f>
        <v>#REF!</v>
      </c>
      <c r="AF69" s="594" t="e">
        <f>#REF!</f>
        <v>#REF!</v>
      </c>
      <c r="AG69" s="594" t="e">
        <f>#REF!</f>
        <v>#REF!</v>
      </c>
      <c r="AH69" s="594" t="e">
        <f>#REF!</f>
        <v>#REF!</v>
      </c>
      <c r="AI69" s="594" t="e">
        <f>#REF!</f>
        <v>#REF!</v>
      </c>
      <c r="AJ69" s="594" t="e">
        <f>#REF!</f>
        <v>#REF!</v>
      </c>
      <c r="AK69" s="594" t="e">
        <f>#REF!</f>
        <v>#REF!</v>
      </c>
      <c r="AL69" s="594" t="e">
        <f>#REF!</f>
        <v>#REF!</v>
      </c>
      <c r="AM69" s="594" t="e">
        <f>#REF!</f>
        <v>#REF!</v>
      </c>
      <c r="AN69" s="594" t="e">
        <f>#REF!</f>
        <v>#REF!</v>
      </c>
      <c r="AO69" s="594" t="e">
        <f>#REF!</f>
        <v>#REF!</v>
      </c>
      <c r="AP69" s="594" t="e">
        <f>#REF!</f>
        <v>#REF!</v>
      </c>
      <c r="AQ69" s="594" t="e">
        <f>#REF!</f>
        <v>#REF!</v>
      </c>
      <c r="AR69" s="594" t="e">
        <f>#REF!</f>
        <v>#REF!</v>
      </c>
      <c r="AS69" s="594" t="e">
        <f>#REF!</f>
        <v>#REF!</v>
      </c>
      <c r="AT69" s="594" t="e">
        <f>#REF!</f>
        <v>#REF!</v>
      </c>
      <c r="AU69" s="594" t="e">
        <f>#REF!</f>
        <v>#REF!</v>
      </c>
      <c r="AV69" s="594" t="e">
        <f>#REF!</f>
        <v>#REF!</v>
      </c>
      <c r="AW69" s="594" t="e">
        <f>#REF!</f>
        <v>#REF!</v>
      </c>
      <c r="AX69" s="594" t="e">
        <f>#REF!</f>
        <v>#REF!</v>
      </c>
      <c r="AY69" s="594" t="e">
        <f>#REF!</f>
        <v>#REF!</v>
      </c>
      <c r="AZ69" s="594" t="e">
        <f>#REF!</f>
        <v>#REF!</v>
      </c>
      <c r="BA69" s="595"/>
      <c r="BB69" s="595"/>
      <c r="BC69" s="595"/>
      <c r="BD69" s="595"/>
      <c r="BE69" s="595"/>
      <c r="BF69" s="595"/>
      <c r="BG69" s="595"/>
      <c r="BH69" s="595"/>
      <c r="BI69" s="595"/>
      <c r="BJ69" s="595"/>
      <c r="BK69" s="356" t="e">
        <f t="shared" si="0"/>
        <v>#REF!</v>
      </c>
    </row>
    <row r="70" spans="1:63" ht="19.5">
      <c r="A70" s="194"/>
      <c r="B70" s="44" t="s">
        <v>122</v>
      </c>
      <c r="C70" s="594" t="e">
        <f>#REF!</f>
        <v>#REF!</v>
      </c>
      <c r="D70" s="594" t="e">
        <f>#REF!</f>
        <v>#REF!</v>
      </c>
      <c r="E70" s="594" t="e">
        <f>#REF!</f>
        <v>#REF!</v>
      </c>
      <c r="F70" s="594" t="e">
        <f>#REF!</f>
        <v>#REF!</v>
      </c>
      <c r="G70" s="594" t="e">
        <f>#REF!</f>
        <v>#REF!</v>
      </c>
      <c r="H70" s="594" t="e">
        <f>#REF!</f>
        <v>#REF!</v>
      </c>
      <c r="I70" s="594" t="e">
        <f>#REF!</f>
        <v>#REF!</v>
      </c>
      <c r="J70" s="594" t="e">
        <f>#REF!</f>
        <v>#REF!</v>
      </c>
      <c r="K70" s="594" t="e">
        <f>#REF!</f>
        <v>#REF!</v>
      </c>
      <c r="L70" s="594" t="e">
        <f>#REF!</f>
        <v>#REF!</v>
      </c>
      <c r="M70" s="594" t="e">
        <f>#REF!</f>
        <v>#REF!</v>
      </c>
      <c r="N70" s="594" t="e">
        <f>#REF!</f>
        <v>#REF!</v>
      </c>
      <c r="O70" s="594" t="e">
        <f>#REF!</f>
        <v>#REF!</v>
      </c>
      <c r="P70" s="594" t="e">
        <f>#REF!</f>
        <v>#REF!</v>
      </c>
      <c r="Q70" s="594" t="e">
        <f>#REF!</f>
        <v>#REF!</v>
      </c>
      <c r="R70" s="594" t="e">
        <f>#REF!</f>
        <v>#REF!</v>
      </c>
      <c r="S70" s="594" t="e">
        <f>#REF!</f>
        <v>#REF!</v>
      </c>
      <c r="T70" s="594" t="e">
        <f>#REF!</f>
        <v>#REF!</v>
      </c>
      <c r="U70" s="594" t="e">
        <f>#REF!</f>
        <v>#REF!</v>
      </c>
      <c r="V70" s="594" t="e">
        <f>#REF!</f>
        <v>#REF!</v>
      </c>
      <c r="W70" s="594" t="e">
        <f>#REF!</f>
        <v>#REF!</v>
      </c>
      <c r="X70" s="594" t="e">
        <f>#REF!</f>
        <v>#REF!</v>
      </c>
      <c r="Y70" s="594" t="e">
        <f>#REF!</f>
        <v>#REF!</v>
      </c>
      <c r="Z70" s="594" t="e">
        <f>#REF!</f>
        <v>#REF!</v>
      </c>
      <c r="AA70" s="594" t="e">
        <f>#REF!</f>
        <v>#REF!</v>
      </c>
      <c r="AB70" s="594" t="e">
        <f>#REF!</f>
        <v>#REF!</v>
      </c>
      <c r="AC70" s="594" t="e">
        <f>#REF!</f>
        <v>#REF!</v>
      </c>
      <c r="AD70" s="594" t="e">
        <f>#REF!</f>
        <v>#REF!</v>
      </c>
      <c r="AE70" s="594" t="e">
        <f>#REF!</f>
        <v>#REF!</v>
      </c>
      <c r="AF70" s="594" t="e">
        <f>#REF!</f>
        <v>#REF!</v>
      </c>
      <c r="AG70" s="594" t="e">
        <f>#REF!</f>
        <v>#REF!</v>
      </c>
      <c r="AH70" s="594" t="e">
        <f>#REF!</f>
        <v>#REF!</v>
      </c>
      <c r="AI70" s="594" t="e">
        <f>#REF!</f>
        <v>#REF!</v>
      </c>
      <c r="AJ70" s="594" t="e">
        <f>#REF!</f>
        <v>#REF!</v>
      </c>
      <c r="AK70" s="594" t="e">
        <f>#REF!</f>
        <v>#REF!</v>
      </c>
      <c r="AL70" s="594" t="e">
        <f>#REF!</f>
        <v>#REF!</v>
      </c>
      <c r="AM70" s="594" t="e">
        <f>#REF!</f>
        <v>#REF!</v>
      </c>
      <c r="AN70" s="594" t="e">
        <f>#REF!</f>
        <v>#REF!</v>
      </c>
      <c r="AO70" s="594" t="e">
        <f>#REF!</f>
        <v>#REF!</v>
      </c>
      <c r="AP70" s="594" t="e">
        <f>#REF!</f>
        <v>#REF!</v>
      </c>
      <c r="AQ70" s="594" t="e">
        <f>#REF!</f>
        <v>#REF!</v>
      </c>
      <c r="AR70" s="594" t="e">
        <f>#REF!</f>
        <v>#REF!</v>
      </c>
      <c r="AS70" s="594" t="e">
        <f>#REF!</f>
        <v>#REF!</v>
      </c>
      <c r="AT70" s="594" t="e">
        <f>#REF!</f>
        <v>#REF!</v>
      </c>
      <c r="AU70" s="594" t="e">
        <f>#REF!</f>
        <v>#REF!</v>
      </c>
      <c r="AV70" s="594" t="e">
        <f>#REF!</f>
        <v>#REF!</v>
      </c>
      <c r="AW70" s="594" t="e">
        <f>#REF!</f>
        <v>#REF!</v>
      </c>
      <c r="AX70" s="594" t="e">
        <f>#REF!</f>
        <v>#REF!</v>
      </c>
      <c r="AY70" s="594" t="e">
        <f>#REF!</f>
        <v>#REF!</v>
      </c>
      <c r="AZ70" s="594" t="e">
        <f>#REF!</f>
        <v>#REF!</v>
      </c>
      <c r="BA70" s="595"/>
      <c r="BB70" s="595"/>
      <c r="BC70" s="595"/>
      <c r="BD70" s="595"/>
      <c r="BE70" s="595"/>
      <c r="BF70" s="595"/>
      <c r="BG70" s="595"/>
      <c r="BH70" s="595"/>
      <c r="BI70" s="595"/>
      <c r="BJ70" s="595"/>
      <c r="BK70" s="356" t="e">
        <f t="shared" si="0"/>
        <v>#REF!</v>
      </c>
    </row>
    <row r="71" spans="1:63" ht="19.5">
      <c r="A71" s="30"/>
      <c r="B71" s="54" t="s">
        <v>124</v>
      </c>
      <c r="C71" s="596" t="e">
        <f>C22/C70</f>
        <v>#REF!</v>
      </c>
      <c r="D71" s="596" t="e">
        <f t="shared" ref="D71:AZ71" si="35">D22/D70</f>
        <v>#REF!</v>
      </c>
      <c r="E71" s="596" t="e">
        <f t="shared" si="35"/>
        <v>#REF!</v>
      </c>
      <c r="F71" s="596" t="e">
        <f t="shared" si="35"/>
        <v>#REF!</v>
      </c>
      <c r="G71" s="596" t="e">
        <f t="shared" si="35"/>
        <v>#REF!</v>
      </c>
      <c r="H71" s="596" t="e">
        <f t="shared" si="35"/>
        <v>#REF!</v>
      </c>
      <c r="I71" s="596" t="e">
        <f t="shared" si="35"/>
        <v>#REF!</v>
      </c>
      <c r="J71" s="596" t="e">
        <f t="shared" si="35"/>
        <v>#REF!</v>
      </c>
      <c r="K71" s="596" t="e">
        <f t="shared" si="35"/>
        <v>#REF!</v>
      </c>
      <c r="L71" s="596" t="e">
        <f t="shared" si="35"/>
        <v>#REF!</v>
      </c>
      <c r="M71" s="596" t="e">
        <f t="shared" si="35"/>
        <v>#REF!</v>
      </c>
      <c r="N71" s="596" t="e">
        <f t="shared" si="35"/>
        <v>#REF!</v>
      </c>
      <c r="O71" s="596" t="e">
        <f t="shared" si="35"/>
        <v>#REF!</v>
      </c>
      <c r="P71" s="596" t="e">
        <f t="shared" si="35"/>
        <v>#REF!</v>
      </c>
      <c r="Q71" s="596" t="e">
        <f t="shared" si="35"/>
        <v>#REF!</v>
      </c>
      <c r="R71" s="596" t="e">
        <f t="shared" si="35"/>
        <v>#REF!</v>
      </c>
      <c r="S71" s="596" t="e">
        <f t="shared" si="35"/>
        <v>#REF!</v>
      </c>
      <c r="T71" s="596" t="e">
        <f t="shared" si="35"/>
        <v>#REF!</v>
      </c>
      <c r="U71" s="596" t="e">
        <f t="shared" si="35"/>
        <v>#REF!</v>
      </c>
      <c r="V71" s="596" t="e">
        <f t="shared" si="35"/>
        <v>#REF!</v>
      </c>
      <c r="W71" s="596" t="e">
        <f t="shared" si="35"/>
        <v>#REF!</v>
      </c>
      <c r="X71" s="596" t="e">
        <f t="shared" si="35"/>
        <v>#REF!</v>
      </c>
      <c r="Y71" s="596" t="e">
        <f t="shared" si="35"/>
        <v>#REF!</v>
      </c>
      <c r="Z71" s="596" t="e">
        <f t="shared" si="35"/>
        <v>#REF!</v>
      </c>
      <c r="AA71" s="596" t="e">
        <f t="shared" si="35"/>
        <v>#REF!</v>
      </c>
      <c r="AB71" s="596" t="e">
        <f t="shared" si="35"/>
        <v>#REF!</v>
      </c>
      <c r="AC71" s="596" t="e">
        <f t="shared" si="35"/>
        <v>#REF!</v>
      </c>
      <c r="AD71" s="596" t="e">
        <f t="shared" si="35"/>
        <v>#REF!</v>
      </c>
      <c r="AE71" s="596" t="e">
        <f t="shared" si="35"/>
        <v>#REF!</v>
      </c>
      <c r="AF71" s="596" t="e">
        <f t="shared" si="35"/>
        <v>#REF!</v>
      </c>
      <c r="AG71" s="596" t="e">
        <f t="shared" si="35"/>
        <v>#REF!</v>
      </c>
      <c r="AH71" s="596" t="e">
        <f t="shared" si="35"/>
        <v>#REF!</v>
      </c>
      <c r="AI71" s="596" t="e">
        <f t="shared" si="35"/>
        <v>#REF!</v>
      </c>
      <c r="AJ71" s="596" t="e">
        <f t="shared" si="35"/>
        <v>#REF!</v>
      </c>
      <c r="AK71" s="596" t="e">
        <f t="shared" si="35"/>
        <v>#REF!</v>
      </c>
      <c r="AL71" s="596" t="e">
        <f t="shared" si="35"/>
        <v>#REF!</v>
      </c>
      <c r="AM71" s="596" t="e">
        <f t="shared" si="35"/>
        <v>#REF!</v>
      </c>
      <c r="AN71" s="596" t="e">
        <f t="shared" si="35"/>
        <v>#REF!</v>
      </c>
      <c r="AO71" s="596" t="e">
        <f t="shared" si="35"/>
        <v>#REF!</v>
      </c>
      <c r="AP71" s="596" t="e">
        <f t="shared" si="35"/>
        <v>#REF!</v>
      </c>
      <c r="AQ71" s="596" t="e">
        <f t="shared" si="35"/>
        <v>#REF!</v>
      </c>
      <c r="AR71" s="596" t="e">
        <f t="shared" si="35"/>
        <v>#REF!</v>
      </c>
      <c r="AS71" s="596" t="e">
        <f t="shared" si="35"/>
        <v>#REF!</v>
      </c>
      <c r="AT71" s="596" t="e">
        <f t="shared" si="35"/>
        <v>#REF!</v>
      </c>
      <c r="AU71" s="596" t="e">
        <f t="shared" si="35"/>
        <v>#REF!</v>
      </c>
      <c r="AV71" s="596" t="e">
        <f t="shared" si="35"/>
        <v>#REF!</v>
      </c>
      <c r="AW71" s="596" t="e">
        <f t="shared" si="35"/>
        <v>#REF!</v>
      </c>
      <c r="AX71" s="596" t="e">
        <f t="shared" si="35"/>
        <v>#REF!</v>
      </c>
      <c r="AY71" s="596" t="e">
        <f t="shared" si="35"/>
        <v>#REF!</v>
      </c>
      <c r="AZ71" s="596" t="e">
        <f t="shared" si="35"/>
        <v>#REF!</v>
      </c>
      <c r="BA71" s="597"/>
      <c r="BB71" s="597"/>
      <c r="BC71" s="597"/>
      <c r="BD71" s="597"/>
      <c r="BE71" s="597"/>
      <c r="BF71" s="597"/>
      <c r="BG71" s="597"/>
      <c r="BH71" s="597"/>
      <c r="BI71" s="597"/>
      <c r="BJ71" s="597"/>
      <c r="BK71" s="356" t="e">
        <f>SUM(C71:AZ71)</f>
        <v>#REF!</v>
      </c>
    </row>
    <row r="72" spans="1:63" ht="19.5">
      <c r="B72" s="54" t="s">
        <v>131</v>
      </c>
      <c r="C72" s="519" t="e">
        <f>#REF!</f>
        <v>#REF!</v>
      </c>
      <c r="D72" s="238" t="e">
        <f>#REF!</f>
        <v>#REF!</v>
      </c>
      <c r="E72" s="238" t="e">
        <f>#REF!</f>
        <v>#REF!</v>
      </c>
      <c r="F72" s="238" t="e">
        <f>#REF!</f>
        <v>#REF!</v>
      </c>
      <c r="G72" s="238" t="e">
        <f>#REF!</f>
        <v>#REF!</v>
      </c>
      <c r="H72" s="238" t="e">
        <f>#REF!</f>
        <v>#REF!</v>
      </c>
      <c r="I72" s="238" t="e">
        <f>#REF!</f>
        <v>#REF!</v>
      </c>
      <c r="J72" s="238" t="e">
        <f>#REF!</f>
        <v>#REF!</v>
      </c>
      <c r="K72" s="238" t="e">
        <f>#REF!</f>
        <v>#REF!</v>
      </c>
      <c r="L72" s="238" t="e">
        <f>#REF!</f>
        <v>#REF!</v>
      </c>
      <c r="M72" s="238" t="e">
        <f>#REF!</f>
        <v>#REF!</v>
      </c>
      <c r="N72" s="238" t="e">
        <f>#REF!</f>
        <v>#REF!</v>
      </c>
      <c r="O72" s="238" t="e">
        <f>#REF!</f>
        <v>#REF!</v>
      </c>
      <c r="P72" s="238" t="e">
        <f>#REF!</f>
        <v>#REF!</v>
      </c>
      <c r="Q72" s="238" t="e">
        <f>#REF!</f>
        <v>#REF!</v>
      </c>
      <c r="R72" s="238" t="e">
        <f>#REF!</f>
        <v>#REF!</v>
      </c>
      <c r="S72" s="238" t="e">
        <f>#REF!</f>
        <v>#REF!</v>
      </c>
      <c r="T72" s="238" t="e">
        <f>#REF!</f>
        <v>#REF!</v>
      </c>
      <c r="U72" s="238" t="e">
        <f>#REF!</f>
        <v>#REF!</v>
      </c>
      <c r="V72" s="238" t="e">
        <f>#REF!</f>
        <v>#REF!</v>
      </c>
      <c r="W72" s="238" t="e">
        <f>#REF!</f>
        <v>#REF!</v>
      </c>
      <c r="X72" s="238" t="e">
        <f>#REF!</f>
        <v>#REF!</v>
      </c>
      <c r="Y72" s="238" t="e">
        <f>#REF!</f>
        <v>#REF!</v>
      </c>
      <c r="Z72" s="238" t="e">
        <f>#REF!</f>
        <v>#REF!</v>
      </c>
      <c r="AA72" s="238" t="e">
        <f>#REF!</f>
        <v>#REF!</v>
      </c>
      <c r="AB72" s="238" t="e">
        <f>#REF!</f>
        <v>#REF!</v>
      </c>
      <c r="AC72" s="238" t="e">
        <f>#REF!</f>
        <v>#REF!</v>
      </c>
      <c r="AD72" s="238" t="e">
        <f>#REF!</f>
        <v>#REF!</v>
      </c>
      <c r="AE72" s="238" t="e">
        <f>#REF!</f>
        <v>#REF!</v>
      </c>
      <c r="AF72" s="238" t="e">
        <f>#REF!</f>
        <v>#REF!</v>
      </c>
      <c r="AG72" s="238" t="e">
        <f>#REF!</f>
        <v>#REF!</v>
      </c>
      <c r="AH72" s="238" t="e">
        <f>#REF!</f>
        <v>#REF!</v>
      </c>
      <c r="AI72" s="238" t="e">
        <f>#REF!</f>
        <v>#REF!</v>
      </c>
      <c r="AJ72" s="238" t="e">
        <f>#REF!</f>
        <v>#REF!</v>
      </c>
      <c r="AK72" s="238" t="e">
        <f>#REF!</f>
        <v>#REF!</v>
      </c>
      <c r="AL72" s="238" t="e">
        <f>#REF!</f>
        <v>#REF!</v>
      </c>
      <c r="AM72" s="238" t="e">
        <f>#REF!</f>
        <v>#REF!</v>
      </c>
      <c r="AN72" s="238" t="e">
        <f>#REF!</f>
        <v>#REF!</v>
      </c>
      <c r="AO72" s="238" t="e">
        <f>#REF!</f>
        <v>#REF!</v>
      </c>
      <c r="AP72" s="238" t="e">
        <f>#REF!</f>
        <v>#REF!</v>
      </c>
      <c r="AQ72" s="238" t="e">
        <f>#REF!</f>
        <v>#REF!</v>
      </c>
      <c r="AR72" s="238" t="e">
        <f>#REF!</f>
        <v>#REF!</v>
      </c>
      <c r="AS72" s="238" t="e">
        <f>#REF!</f>
        <v>#REF!</v>
      </c>
      <c r="AT72" s="238" t="e">
        <f>#REF!</f>
        <v>#REF!</v>
      </c>
      <c r="AU72" s="238" t="e">
        <f>#REF!</f>
        <v>#REF!</v>
      </c>
      <c r="AV72" s="238" t="e">
        <f>#REF!</f>
        <v>#REF!</v>
      </c>
      <c r="AW72" s="238" t="e">
        <f>#REF!</f>
        <v>#REF!</v>
      </c>
      <c r="AX72" s="238" t="e">
        <f>#REF!</f>
        <v>#REF!</v>
      </c>
      <c r="AY72" s="238" t="e">
        <f>#REF!</f>
        <v>#REF!</v>
      </c>
      <c r="AZ72" s="238" t="e">
        <f>#REF!</f>
        <v>#REF!</v>
      </c>
      <c r="BA72" s="238"/>
      <c r="BB72" s="238"/>
      <c r="BC72" s="238"/>
      <c r="BD72" s="238"/>
      <c r="BE72" s="238"/>
      <c r="BF72" s="238"/>
      <c r="BG72" s="238"/>
      <c r="BH72" s="238"/>
      <c r="BI72" s="238"/>
      <c r="BJ72" s="238"/>
      <c r="BK72" s="356" t="e">
        <f>SUM(C72:AZ72)</f>
        <v>#REF!</v>
      </c>
    </row>
    <row r="73" spans="1:63" ht="16.5">
      <c r="B73" s="52"/>
      <c r="C73" s="511"/>
      <c r="D73" s="536"/>
      <c r="E73" s="536"/>
      <c r="F73" s="536"/>
      <c r="G73" s="536"/>
      <c r="H73" s="536"/>
      <c r="I73" s="283"/>
      <c r="J73" s="536"/>
      <c r="K73" s="283"/>
      <c r="L73" s="536"/>
      <c r="M73" s="536"/>
      <c r="N73" s="536"/>
      <c r="O73" s="536"/>
      <c r="P73" s="536"/>
      <c r="Q73" s="536"/>
      <c r="R73" s="536"/>
      <c r="S73" s="536"/>
      <c r="T73" s="536"/>
      <c r="U73" s="536"/>
      <c r="W73" s="536"/>
      <c r="X73" s="536"/>
      <c r="Y73" s="536"/>
      <c r="Z73" s="536"/>
      <c r="AA73" s="536"/>
      <c r="AB73" s="536"/>
      <c r="AC73" s="536"/>
      <c r="AD73" s="536"/>
      <c r="AE73" s="536"/>
      <c r="AF73" s="536"/>
      <c r="AG73" s="536"/>
      <c r="AH73" s="536"/>
      <c r="AI73" s="536"/>
      <c r="AJ73" s="536"/>
      <c r="AK73" s="536"/>
      <c r="AL73" s="536"/>
      <c r="AM73" s="536"/>
      <c r="AN73" s="536"/>
      <c r="AO73" s="536"/>
      <c r="AP73" s="536"/>
      <c r="AQ73" s="536"/>
      <c r="AR73" s="536"/>
      <c r="AS73" s="536"/>
      <c r="AT73" s="536"/>
      <c r="AU73" s="536"/>
      <c r="AV73" s="536"/>
      <c r="AW73" s="536"/>
      <c r="AX73" s="536"/>
      <c r="AY73" s="536"/>
      <c r="AZ73" s="536"/>
      <c r="BA73" s="536"/>
      <c r="BB73" s="536"/>
      <c r="BC73" s="536"/>
      <c r="BD73" s="536"/>
      <c r="BE73" s="536"/>
      <c r="BF73" s="536"/>
      <c r="BG73" s="536"/>
      <c r="BH73" s="536"/>
      <c r="BI73" s="536"/>
      <c r="BJ73" s="536"/>
      <c r="BK73" s="356">
        <f>SUM(C73:AZ73)</f>
        <v>0</v>
      </c>
    </row>
    <row r="74" spans="1:63" ht="16.5">
      <c r="B74" s="10" t="s">
        <v>54</v>
      </c>
      <c r="C74" s="511">
        <f>C53/C6*100</f>
        <v>97.247112417424304</v>
      </c>
      <c r="D74" s="511">
        <f t="shared" ref="D74:BJ74" si="36">D53/D6*100</f>
        <v>30.353477720626483</v>
      </c>
      <c r="E74" s="511">
        <f t="shared" si="36"/>
        <v>43.375002680982838</v>
      </c>
      <c r="F74" s="511">
        <f t="shared" si="36"/>
        <v>69.10873226933883</v>
      </c>
      <c r="G74" s="511">
        <f t="shared" si="36"/>
        <v>59.759367784918339</v>
      </c>
      <c r="H74" s="511">
        <f t="shared" si="36"/>
        <v>65.730832370977481</v>
      </c>
      <c r="I74" s="511">
        <f t="shared" si="36"/>
        <v>30.953258732026136</v>
      </c>
      <c r="J74" s="511">
        <f t="shared" si="36"/>
        <v>35.024999999999999</v>
      </c>
      <c r="K74" s="511">
        <f t="shared" si="36"/>
        <v>14.869949331740667</v>
      </c>
      <c r="L74" s="511">
        <f t="shared" si="36"/>
        <v>69.097638441379303</v>
      </c>
      <c r="M74" s="511">
        <f t="shared" si="36"/>
        <v>40.917696482034358</v>
      </c>
      <c r="N74" s="511">
        <f t="shared" si="36"/>
        <v>20.26775885722456</v>
      </c>
      <c r="O74" s="511">
        <f t="shared" si="36"/>
        <v>64.074079691747983</v>
      </c>
      <c r="P74" s="511">
        <f t="shared" si="36"/>
        <v>27.026666666666664</v>
      </c>
      <c r="Q74" s="511">
        <f t="shared" si="36"/>
        <v>51.586382633333329</v>
      </c>
      <c r="R74" s="511">
        <f t="shared" si="36"/>
        <v>66.851429386526334</v>
      </c>
      <c r="S74" s="511">
        <f t="shared" si="36"/>
        <v>32.407407220819323</v>
      </c>
      <c r="T74" s="511">
        <f t="shared" si="36"/>
        <v>48.689837488842976</v>
      </c>
      <c r="U74" s="511">
        <f t="shared" si="36"/>
        <v>5.9755298185108181</v>
      </c>
      <c r="V74" s="511">
        <f t="shared" si="36"/>
        <v>7.5258286716754412</v>
      </c>
      <c r="W74" s="511">
        <f t="shared" si="36"/>
        <v>44.596770186335405</v>
      </c>
      <c r="X74" s="511">
        <f t="shared" si="36"/>
        <v>19.749850701863341</v>
      </c>
      <c r="Y74" s="511">
        <f t="shared" si="36"/>
        <v>40.177747492941826</v>
      </c>
      <c r="Z74" s="511">
        <f t="shared" si="36"/>
        <v>125.34609430773789</v>
      </c>
      <c r="AA74" s="511">
        <f t="shared" si="36"/>
        <v>19.991118045052321</v>
      </c>
      <c r="AB74" s="511">
        <f t="shared" si="36"/>
        <v>107.92483114999996</v>
      </c>
      <c r="AC74" s="511">
        <f t="shared" si="36"/>
        <v>59.298717640909146</v>
      </c>
      <c r="AD74" s="511">
        <f t="shared" si="36"/>
        <v>42.194228872727251</v>
      </c>
      <c r="AE74" s="511">
        <f t="shared" si="36"/>
        <v>44.473418299550481</v>
      </c>
      <c r="AF74" s="511">
        <f t="shared" si="36"/>
        <v>17.119130434782608</v>
      </c>
      <c r="AG74" s="511">
        <f t="shared" si="36"/>
        <v>12.443351657142848</v>
      </c>
      <c r="AH74" s="511">
        <f t="shared" si="36"/>
        <v>72.11136873181816</v>
      </c>
      <c r="AI74" s="511">
        <f t="shared" si="36"/>
        <v>29.52949356445172</v>
      </c>
      <c r="AJ74" s="511">
        <f t="shared" si="36"/>
        <v>22.136739238095227</v>
      </c>
      <c r="AK74" s="511">
        <f t="shared" si="36"/>
        <v>44.017766233766238</v>
      </c>
      <c r="AL74" s="511">
        <f t="shared" si="36"/>
        <v>23.963174534336058</v>
      </c>
      <c r="AM74" s="511">
        <f t="shared" si="36"/>
        <v>59.473181666749731</v>
      </c>
      <c r="AN74" s="511">
        <f t="shared" si="36"/>
        <v>11.437145285714269</v>
      </c>
      <c r="AO74" s="511">
        <f t="shared" si="36"/>
        <v>2.1509596078431508</v>
      </c>
      <c r="AP74" s="511">
        <f t="shared" si="36"/>
        <v>2.8096072244897901</v>
      </c>
      <c r="AQ74" s="511">
        <f t="shared" si="36"/>
        <v>44.396851857142892</v>
      </c>
      <c r="AR74" s="511">
        <f t="shared" si="36"/>
        <v>-23.4841628959276</v>
      </c>
      <c r="AS74" s="511">
        <f t="shared" si="36"/>
        <v>-18.321021371428571</v>
      </c>
      <c r="AT74" s="511">
        <f t="shared" si="36"/>
        <v>-15.09714989285715</v>
      </c>
      <c r="AU74" s="511">
        <f t="shared" si="36"/>
        <v>-22.101432164179105</v>
      </c>
      <c r="AV74" s="511">
        <f t="shared" si="36"/>
        <v>-18.257857142857141</v>
      </c>
      <c r="AW74" s="511">
        <f t="shared" si="36"/>
        <v>-24.816521428571416</v>
      </c>
      <c r="AX74" s="511">
        <f t="shared" si="36"/>
        <v>-17.023157142857144</v>
      </c>
      <c r="AY74" s="511">
        <f t="shared" si="36"/>
        <v>-8.0315950714285691</v>
      </c>
      <c r="AZ74" s="511">
        <f t="shared" si="36"/>
        <v>-29.482187500000002</v>
      </c>
      <c r="BA74" s="511" t="e">
        <f t="shared" si="36"/>
        <v>#DIV/0!</v>
      </c>
      <c r="BB74" s="511" t="e">
        <f t="shared" si="36"/>
        <v>#DIV/0!</v>
      </c>
      <c r="BC74" s="511" t="e">
        <f t="shared" si="36"/>
        <v>#DIV/0!</v>
      </c>
      <c r="BD74" s="511" t="e">
        <f t="shared" si="36"/>
        <v>#DIV/0!</v>
      </c>
      <c r="BE74" s="511" t="e">
        <f t="shared" si="36"/>
        <v>#DIV/0!</v>
      </c>
      <c r="BF74" s="511" t="e">
        <f t="shared" si="36"/>
        <v>#DIV/0!</v>
      </c>
      <c r="BG74" s="511" t="e">
        <f t="shared" si="36"/>
        <v>#DIV/0!</v>
      </c>
      <c r="BH74" s="511" t="e">
        <f t="shared" si="36"/>
        <v>#DIV/0!</v>
      </c>
      <c r="BI74" s="511" t="e">
        <f t="shared" si="36"/>
        <v>#DIV/0!</v>
      </c>
      <c r="BJ74" s="511" t="e">
        <f t="shared" si="36"/>
        <v>#DIV/0!</v>
      </c>
      <c r="BK74" s="356">
        <f>SUM(C74:AZ74)</f>
        <v>1549.5694507901401</v>
      </c>
    </row>
    <row r="75" spans="1:63" hidden="1">
      <c r="A75" s="666" t="s">
        <v>602</v>
      </c>
      <c r="B75" s="666"/>
      <c r="BK75" s="22"/>
    </row>
    <row r="76" spans="1:63" hidden="1">
      <c r="A76" s="247"/>
      <c r="B76" s="247" t="s">
        <v>603</v>
      </c>
      <c r="BK76" s="39">
        <f>BK12</f>
        <v>13.994284418244465</v>
      </c>
    </row>
    <row r="77" spans="1:63" hidden="1">
      <c r="A77" s="247"/>
      <c r="B77" s="247" t="s">
        <v>604</v>
      </c>
      <c r="BK77" s="39">
        <f>BK11</f>
        <v>12.995504365226957</v>
      </c>
    </row>
    <row r="78" spans="1:63" hidden="1">
      <c r="A78" s="666" t="s">
        <v>605</v>
      </c>
      <c r="B78" s="666"/>
    </row>
    <row r="79" spans="1:63" hidden="1">
      <c r="A79" s="247"/>
      <c r="B79" s="247" t="s">
        <v>606</v>
      </c>
    </row>
    <row r="80" spans="1:63" hidden="1">
      <c r="A80" s="247"/>
      <c r="B80" s="247" t="s">
        <v>607</v>
      </c>
    </row>
    <row r="81" spans="1:2" hidden="1">
      <c r="A81" s="247"/>
      <c r="B81" s="247"/>
    </row>
    <row r="82" spans="1:2" hidden="1">
      <c r="A82" s="666" t="s">
        <v>608</v>
      </c>
      <c r="B82" s="666"/>
    </row>
    <row r="83" spans="1:2" hidden="1">
      <c r="A83" s="247"/>
      <c r="B83" s="247" t="s">
        <v>609</v>
      </c>
    </row>
    <row r="84" spans="1:2" hidden="1">
      <c r="A84" s="247"/>
      <c r="B84" s="247" t="s">
        <v>610</v>
      </c>
    </row>
    <row r="85" spans="1:2" hidden="1">
      <c r="A85" s="247"/>
      <c r="B85" s="247" t="s">
        <v>611</v>
      </c>
    </row>
    <row r="86" spans="1:2" hidden="1">
      <c r="A86" s="247"/>
      <c r="B86" s="247" t="s">
        <v>612</v>
      </c>
    </row>
    <row r="87" spans="1:2" hidden="1">
      <c r="A87" s="247"/>
      <c r="B87" s="247" t="s">
        <v>613</v>
      </c>
    </row>
    <row r="88" spans="1:2" hidden="1">
      <c r="A88" s="247"/>
      <c r="B88" s="247"/>
    </row>
    <row r="89" spans="1:2" hidden="1">
      <c r="A89" s="247"/>
      <c r="B89" s="247"/>
    </row>
    <row r="90" spans="1:2" hidden="1">
      <c r="A90" s="666" t="s">
        <v>614</v>
      </c>
      <c r="B90" s="666"/>
    </row>
    <row r="91" spans="1:2" hidden="1">
      <c r="A91" s="247"/>
      <c r="B91" s="247" t="s">
        <v>615</v>
      </c>
    </row>
    <row r="92" spans="1:2" hidden="1">
      <c r="A92" s="247"/>
      <c r="B92" s="247" t="s">
        <v>616</v>
      </c>
    </row>
    <row r="93" spans="1:2" hidden="1">
      <c r="A93" s="247"/>
      <c r="B93" s="247" t="s">
        <v>617</v>
      </c>
    </row>
    <row r="94" spans="1:2" hidden="1">
      <c r="A94" s="247"/>
      <c r="B94" s="247"/>
    </row>
    <row r="95" spans="1:2" hidden="1">
      <c r="A95" s="666" t="s">
        <v>618</v>
      </c>
      <c r="B95" s="666"/>
    </row>
    <row r="96" spans="1:2" hidden="1">
      <c r="A96" s="247"/>
      <c r="B96" s="247" t="s">
        <v>619</v>
      </c>
    </row>
    <row r="97" spans="1:2" hidden="1">
      <c r="A97" s="247"/>
      <c r="B97" s="247" t="s">
        <v>620</v>
      </c>
    </row>
    <row r="98" spans="1:2" hidden="1"/>
    <row r="99" spans="1:2" hidden="1"/>
    <row r="100" spans="1:2" hidden="1"/>
    <row r="101" spans="1:2" hidden="1"/>
    <row r="102" spans="1:2" hidden="1"/>
    <row r="103" spans="1:2" hidden="1"/>
    <row r="104" spans="1:2" hidden="1"/>
    <row r="105" spans="1:2" hidden="1"/>
    <row r="106" spans="1:2" hidden="1"/>
    <row r="107" spans="1:2" hidden="1"/>
    <row r="108" spans="1:2" hidden="1"/>
    <row r="109" spans="1:2" hidden="1"/>
    <row r="110" spans="1:2" hidden="1"/>
    <row r="111" spans="1:2" hidden="1"/>
    <row r="112" spans="1:2" hidden="1"/>
    <row r="113" hidden="1"/>
    <row r="114" hidden="1"/>
    <row r="115" hidden="1"/>
    <row r="116" hidden="1"/>
  </sheetData>
  <mergeCells count="5">
    <mergeCell ref="A95:B95"/>
    <mergeCell ref="A75:B75"/>
    <mergeCell ref="A78:B78"/>
    <mergeCell ref="A82:B82"/>
    <mergeCell ref="A90:B90"/>
  </mergeCells>
  <phoneticPr fontId="0" type="noConversion"/>
  <conditionalFormatting sqref="C37:BK37">
    <cfRule type="cellIs" dxfId="27" priority="2" stopIfTrue="1" operator="lessThan">
      <formula>0.5</formula>
    </cfRule>
  </conditionalFormatting>
  <conditionalFormatting sqref="C12:BK12">
    <cfRule type="cellIs" dxfId="26" priority="1" stopIfTrue="1" operator="lessThan">
      <formula>8</formula>
    </cfRule>
  </conditionalFormatting>
  <pageMargins left="0.2" right="0.21" top="0.14000000000000001" bottom="0.17" header="0.17" footer="0.17"/>
  <pageSetup paperSize="9" scale="45" orientation="landscape" r:id="rId1"/>
  <headerFooter alignWithMargins="0"/>
  <drawing r:id="rId2"/>
  <mc:AlternateContent xmlns:mc="http://schemas.openxmlformats.org/markup-compatibility/2006">
    <mc:Choice Requires="v">
      <legacyDrawing r:id="rId3"/>
    </mc:Choice>
  </mc:AlternateContent>
</worksheet>
</file>

<file path=xl/worksheets/sheet2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G88"/>
  <sheetViews>
    <sheetView workbookViewId="0">
      <pane xSplit="2" ySplit="8" topLeftCell="AU9" activePane="bottomRight" state="frozen"/>
      <selection pane="topRight" activeCell="C1" sqref="C1"/>
      <selection pane="bottomLeft" activeCell="A9" sqref="A9"/>
      <selection pane="bottomRight" activeCell="BA9" sqref="BA9"/>
    </sheetView>
  </sheetViews>
  <sheetFormatPr defaultRowHeight="14.25"/>
  <cols>
    <col min="1" max="1" width="3" style="71" bestFit="1" customWidth="1"/>
    <col min="2" max="2" width="37.7109375" style="71" bestFit="1" customWidth="1"/>
    <col min="3" max="3" width="13.85546875" style="71" customWidth="1"/>
    <col min="4" max="4" width="13.42578125" style="71" bestFit="1" customWidth="1"/>
    <col min="5" max="5" width="13.28515625" style="71" bestFit="1" customWidth="1"/>
    <col min="6" max="7" width="14" style="71" bestFit="1" customWidth="1"/>
    <col min="8" max="8" width="16.85546875" style="71" customWidth="1"/>
    <col min="9" max="10" width="13.28515625" style="71" bestFit="1" customWidth="1"/>
    <col min="11" max="13" width="14" style="71" bestFit="1" customWidth="1"/>
    <col min="14" max="14" width="13.7109375" style="71" customWidth="1"/>
    <col min="15" max="15" width="12.85546875" style="71" bestFit="1" customWidth="1"/>
    <col min="16" max="17" width="11.5703125" style="71" bestFit="1" customWidth="1"/>
    <col min="18" max="18" width="11.42578125" style="71" bestFit="1" customWidth="1"/>
    <col min="19" max="19" width="11.28515625" style="71" bestFit="1" customWidth="1"/>
    <col min="20" max="20" width="14" style="71" customWidth="1"/>
    <col min="21" max="21" width="13.85546875" style="71" bestFit="1" customWidth="1"/>
    <col min="22" max="22" width="12" style="71" customWidth="1"/>
    <col min="23" max="24" width="11.28515625" style="71" bestFit="1" customWidth="1"/>
    <col min="25" max="25" width="15.140625" style="71" customWidth="1"/>
    <col min="26" max="27" width="12.85546875" style="71" bestFit="1" customWidth="1"/>
    <col min="28" max="28" width="13.140625" style="71" customWidth="1"/>
    <col min="29" max="29" width="11.28515625" style="71" bestFit="1" customWidth="1"/>
    <col min="30" max="30" width="14.140625" style="71" customWidth="1"/>
    <col min="31" max="31" width="12.85546875" style="71" bestFit="1" customWidth="1"/>
    <col min="32" max="33" width="11.28515625" style="71" bestFit="1" customWidth="1"/>
    <col min="34" max="34" width="12.85546875" style="71" bestFit="1" customWidth="1"/>
    <col min="35" max="35" width="13.28515625" style="71" customWidth="1"/>
    <col min="36" max="37" width="11.28515625" style="71" customWidth="1"/>
    <col min="38" max="38" width="13.140625" style="71" customWidth="1"/>
    <col min="39" max="39" width="13.28515625" style="71" customWidth="1"/>
    <col min="40" max="43" width="11.28515625" style="71" customWidth="1"/>
    <col min="44" max="44" width="12.42578125" style="71" customWidth="1"/>
    <col min="45" max="45" width="11.85546875" style="71" customWidth="1"/>
    <col min="46" max="47" width="11.28515625" style="71" customWidth="1"/>
    <col min="48" max="48" width="12.28515625" style="71" customWidth="1"/>
    <col min="49" max="52" width="11.28515625" style="71" customWidth="1"/>
    <col min="53" max="53" width="15.28515625" style="71" customWidth="1"/>
    <col min="54" max="55" width="9.140625" style="71"/>
    <col min="56" max="57" width="15.42578125" style="71" bestFit="1" customWidth="1"/>
    <col min="58" max="58" width="20.85546875" style="71" bestFit="1" customWidth="1"/>
    <col min="59" max="16384" width="9.140625" style="71"/>
  </cols>
  <sheetData>
    <row r="1" spans="1:59">
      <c r="A1" s="672" t="s">
        <v>0</v>
      </c>
      <c r="B1" s="672"/>
      <c r="C1" s="69"/>
      <c r="D1" s="69"/>
      <c r="E1" s="69"/>
      <c r="F1" s="69"/>
      <c r="G1" s="69"/>
      <c r="H1" s="69"/>
      <c r="I1" s="69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</row>
    <row r="2" spans="1:59" ht="31.5" customHeight="1">
      <c r="A2" s="672" t="s">
        <v>661</v>
      </c>
      <c r="B2" s="672"/>
      <c r="C2" s="69"/>
      <c r="D2" s="69"/>
      <c r="E2" s="69"/>
      <c r="F2" s="69"/>
      <c r="G2" s="69"/>
      <c r="H2" s="69"/>
      <c r="I2" s="69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</row>
    <row r="3" spans="1:59">
      <c r="A3" s="673"/>
      <c r="B3" s="673"/>
      <c r="C3" s="72"/>
      <c r="D3" s="73"/>
      <c r="E3" s="73"/>
      <c r="F3" s="72"/>
      <c r="G3" s="72"/>
      <c r="H3" s="73"/>
      <c r="I3" s="72"/>
      <c r="J3" s="74"/>
      <c r="K3" s="70"/>
      <c r="L3" s="70"/>
      <c r="M3" s="74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</row>
    <row r="4" spans="1:59" ht="30" customHeight="1">
      <c r="A4" s="673" t="s">
        <v>135</v>
      </c>
      <c r="B4" s="673"/>
      <c r="C4" s="275"/>
      <c r="D4" s="275"/>
      <c r="E4" s="275"/>
      <c r="F4" s="76"/>
      <c r="G4" s="76"/>
      <c r="H4" s="76"/>
      <c r="I4" s="75"/>
      <c r="J4" s="70"/>
      <c r="K4" s="70"/>
      <c r="L4" s="70"/>
      <c r="M4" s="70"/>
      <c r="N4" s="70"/>
      <c r="O4" s="70"/>
      <c r="P4" s="74"/>
      <c r="Q4" s="70"/>
      <c r="R4" s="74"/>
      <c r="S4" s="70"/>
      <c r="T4" s="74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</row>
    <row r="5" spans="1:59" ht="51" customHeight="1">
      <c r="A5" s="667" t="s">
        <v>719</v>
      </c>
      <c r="B5" s="667"/>
      <c r="C5" s="276"/>
      <c r="D5" s="276"/>
      <c r="E5" s="276"/>
      <c r="F5" s="78"/>
      <c r="G5" s="78"/>
      <c r="H5" s="78"/>
      <c r="I5" s="78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80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</row>
    <row r="6" spans="1:59">
      <c r="A6" s="81"/>
      <c r="B6" s="81"/>
      <c r="C6" s="81">
        <v>1</v>
      </c>
      <c r="D6" s="81">
        <v>2</v>
      </c>
      <c r="E6" s="81">
        <v>3</v>
      </c>
      <c r="F6" s="81">
        <v>4</v>
      </c>
      <c r="G6" s="81">
        <v>5</v>
      </c>
      <c r="H6" s="81">
        <v>6</v>
      </c>
      <c r="I6" s="81">
        <v>7</v>
      </c>
      <c r="J6" s="81">
        <v>8</v>
      </c>
      <c r="K6" s="81">
        <v>9</v>
      </c>
      <c r="L6" s="81">
        <v>10</v>
      </c>
      <c r="M6" s="81">
        <v>11</v>
      </c>
      <c r="N6" s="81">
        <v>12</v>
      </c>
      <c r="O6" s="81">
        <v>13</v>
      </c>
      <c r="P6" s="81">
        <v>14</v>
      </c>
      <c r="Q6" s="81">
        <v>15</v>
      </c>
      <c r="R6" s="81">
        <v>16</v>
      </c>
      <c r="S6" s="81">
        <v>17</v>
      </c>
      <c r="T6" s="81">
        <v>18</v>
      </c>
      <c r="U6" s="81">
        <v>19</v>
      </c>
      <c r="V6" s="81">
        <v>20</v>
      </c>
      <c r="W6" s="81">
        <v>21</v>
      </c>
      <c r="X6" s="81">
        <v>22</v>
      </c>
      <c r="Y6" s="81">
        <v>23</v>
      </c>
      <c r="Z6" s="81">
        <v>24</v>
      </c>
      <c r="AA6" s="81">
        <v>25</v>
      </c>
      <c r="AB6" s="81">
        <v>26</v>
      </c>
      <c r="AC6" s="81">
        <v>27</v>
      </c>
      <c r="AD6" s="81">
        <v>28</v>
      </c>
      <c r="AE6" s="81">
        <v>29</v>
      </c>
      <c r="AF6" s="81">
        <v>30</v>
      </c>
      <c r="AG6" s="81">
        <v>31</v>
      </c>
      <c r="AH6" s="81">
        <v>32</v>
      </c>
      <c r="AI6" s="81">
        <v>33</v>
      </c>
      <c r="AJ6" s="81">
        <v>34</v>
      </c>
      <c r="AK6" s="81">
        <v>35</v>
      </c>
      <c r="AL6" s="81">
        <v>36</v>
      </c>
      <c r="AM6" s="81">
        <v>37</v>
      </c>
      <c r="AN6" s="81">
        <v>38</v>
      </c>
      <c r="AO6" s="81">
        <v>39</v>
      </c>
      <c r="AP6" s="81">
        <v>40</v>
      </c>
      <c r="AQ6" s="81">
        <v>41</v>
      </c>
      <c r="AR6" s="81">
        <v>42</v>
      </c>
      <c r="AS6" s="81">
        <v>43</v>
      </c>
      <c r="AT6" s="81">
        <v>44</v>
      </c>
      <c r="AU6" s="81">
        <v>45</v>
      </c>
      <c r="AV6" s="81">
        <v>46</v>
      </c>
      <c r="AW6" s="81">
        <v>47</v>
      </c>
      <c r="AX6" s="81">
        <v>48</v>
      </c>
      <c r="AY6" s="81">
        <v>49</v>
      </c>
      <c r="AZ6" s="81">
        <v>50</v>
      </c>
      <c r="BA6" s="81"/>
    </row>
    <row r="7" spans="1:59" ht="14.25" customHeight="1">
      <c r="A7" s="668" t="s">
        <v>136</v>
      </c>
      <c r="B7" s="669"/>
      <c r="C7" s="676" t="s">
        <v>649</v>
      </c>
      <c r="D7" s="676" t="s">
        <v>125</v>
      </c>
      <c r="E7" s="676" t="s">
        <v>138</v>
      </c>
      <c r="F7" s="684" t="s">
        <v>139</v>
      </c>
      <c r="G7" s="684" t="s">
        <v>140</v>
      </c>
      <c r="H7" s="676" t="s">
        <v>141</v>
      </c>
      <c r="I7" s="676" t="s">
        <v>142</v>
      </c>
      <c r="J7" s="676" t="s">
        <v>143</v>
      </c>
      <c r="K7" s="676" t="s">
        <v>144</v>
      </c>
      <c r="L7" s="676" t="s">
        <v>145</v>
      </c>
      <c r="M7" s="676" t="s">
        <v>146</v>
      </c>
      <c r="N7" s="676" t="s">
        <v>147</v>
      </c>
      <c r="O7" s="676" t="s">
        <v>148</v>
      </c>
      <c r="P7" s="676" t="s">
        <v>149</v>
      </c>
      <c r="Q7" s="678" t="s">
        <v>150</v>
      </c>
      <c r="R7" s="676" t="s">
        <v>151</v>
      </c>
      <c r="S7" s="680" t="s">
        <v>152</v>
      </c>
      <c r="T7" s="674" t="s">
        <v>91</v>
      </c>
      <c r="U7" s="674" t="s">
        <v>153</v>
      </c>
      <c r="V7" s="674" t="s">
        <v>154</v>
      </c>
      <c r="W7" s="686" t="s">
        <v>156</v>
      </c>
      <c r="X7" s="674" t="s">
        <v>650</v>
      </c>
      <c r="Y7" s="674" t="s">
        <v>651</v>
      </c>
      <c r="Z7" s="674" t="s">
        <v>158</v>
      </c>
      <c r="AA7" s="674" t="s">
        <v>159</v>
      </c>
      <c r="AB7" s="674" t="s">
        <v>160</v>
      </c>
      <c r="AC7" s="674" t="s">
        <v>161</v>
      </c>
      <c r="AD7" s="674" t="s">
        <v>242</v>
      </c>
      <c r="AE7" s="674" t="s">
        <v>126</v>
      </c>
      <c r="AF7" s="674" t="s">
        <v>127</v>
      </c>
      <c r="AG7" s="674" t="s">
        <v>128</v>
      </c>
      <c r="AH7" s="674" t="s">
        <v>129</v>
      </c>
      <c r="AI7" s="674" t="s">
        <v>133</v>
      </c>
      <c r="AJ7" s="674" t="s">
        <v>426</v>
      </c>
      <c r="AK7" s="674" t="s">
        <v>427</v>
      </c>
      <c r="AL7" s="674" t="s">
        <v>653</v>
      </c>
      <c r="AM7" s="674" t="s">
        <v>621</v>
      </c>
      <c r="AN7" s="674" t="s">
        <v>622</v>
      </c>
      <c r="AO7" s="674" t="s">
        <v>623</v>
      </c>
      <c r="AP7" s="674" t="s">
        <v>624</v>
      </c>
      <c r="AQ7" s="674" t="s">
        <v>652</v>
      </c>
      <c r="AR7" s="690" t="s">
        <v>722</v>
      </c>
      <c r="AS7" s="674" t="s">
        <v>723</v>
      </c>
      <c r="AT7" s="674" t="s">
        <v>724</v>
      </c>
      <c r="AU7" s="674" t="s">
        <v>725</v>
      </c>
      <c r="AV7" s="674" t="s">
        <v>726</v>
      </c>
      <c r="AW7" s="674" t="s">
        <v>727</v>
      </c>
      <c r="AX7" s="674" t="s">
        <v>728</v>
      </c>
      <c r="AY7" s="674" t="s">
        <v>729</v>
      </c>
      <c r="AZ7" s="674" t="s">
        <v>730</v>
      </c>
      <c r="BA7" s="676" t="s">
        <v>6</v>
      </c>
    </row>
    <row r="8" spans="1:59" ht="14.25" customHeight="1">
      <c r="A8" s="670"/>
      <c r="B8" s="671"/>
      <c r="C8" s="677"/>
      <c r="D8" s="677"/>
      <c r="E8" s="677"/>
      <c r="F8" s="685"/>
      <c r="G8" s="685"/>
      <c r="H8" s="677"/>
      <c r="I8" s="677"/>
      <c r="J8" s="677"/>
      <c r="K8" s="677"/>
      <c r="L8" s="677"/>
      <c r="M8" s="677"/>
      <c r="N8" s="677"/>
      <c r="O8" s="677"/>
      <c r="P8" s="677"/>
      <c r="Q8" s="679"/>
      <c r="R8" s="677"/>
      <c r="S8" s="681"/>
      <c r="T8" s="675"/>
      <c r="U8" s="675"/>
      <c r="V8" s="675"/>
      <c r="W8" s="687"/>
      <c r="X8" s="675"/>
      <c r="Y8" s="675"/>
      <c r="Z8" s="675"/>
      <c r="AA8" s="675"/>
      <c r="AB8" s="675"/>
      <c r="AC8" s="675"/>
      <c r="AD8" s="675"/>
      <c r="AE8" s="675"/>
      <c r="AF8" s="675"/>
      <c r="AG8" s="675"/>
      <c r="AH8" s="675"/>
      <c r="AI8" s="675"/>
      <c r="AJ8" s="675"/>
      <c r="AK8" s="675"/>
      <c r="AL8" s="675"/>
      <c r="AM8" s="675"/>
      <c r="AN8" s="675"/>
      <c r="AO8" s="675"/>
      <c r="AP8" s="675"/>
      <c r="AQ8" s="675"/>
      <c r="AR8" s="691"/>
      <c r="AS8" s="675"/>
      <c r="AT8" s="675"/>
      <c r="AU8" s="675"/>
      <c r="AV8" s="675"/>
      <c r="AW8" s="675"/>
      <c r="AX8" s="675"/>
      <c r="AY8" s="675"/>
      <c r="AZ8" s="675"/>
      <c r="BA8" s="677"/>
    </row>
    <row r="9" spans="1:59" ht="15" customHeight="1">
      <c r="A9" s="82">
        <v>1</v>
      </c>
      <c r="B9" s="83" t="s">
        <v>167</v>
      </c>
      <c r="C9" s="84">
        <v>1095447.33</v>
      </c>
      <c r="D9" s="84">
        <v>1796164.36</v>
      </c>
      <c r="E9" s="84">
        <v>529279</v>
      </c>
      <c r="F9" s="84">
        <v>1212346.1627299995</v>
      </c>
      <c r="G9" s="84">
        <v>890032.24676000001</v>
      </c>
      <c r="H9" s="84">
        <v>1301465.82</v>
      </c>
      <c r="I9" s="84">
        <v>314418.22623999999</v>
      </c>
      <c r="J9" s="84">
        <v>32541</v>
      </c>
      <c r="K9" s="84">
        <v>65059.200669999998</v>
      </c>
      <c r="L9" s="84">
        <v>103886.87409</v>
      </c>
      <c r="M9" s="84">
        <v>89483.039210000003</v>
      </c>
      <c r="N9" s="84">
        <v>306791.19529</v>
      </c>
      <c r="O9" s="84">
        <v>81468.421120000014</v>
      </c>
      <c r="P9" s="84">
        <v>111466</v>
      </c>
      <c r="Q9" s="84">
        <v>41686.092319999996</v>
      </c>
      <c r="R9" s="84">
        <v>42966.71</v>
      </c>
      <c r="S9" s="84">
        <v>83284.389059999987</v>
      </c>
      <c r="T9" s="84">
        <v>282448.21568999998</v>
      </c>
      <c r="U9" s="84">
        <v>107128.59441000001</v>
      </c>
      <c r="V9" s="84">
        <v>126998.69</v>
      </c>
      <c r="W9" s="84">
        <v>38677.53</v>
      </c>
      <c r="X9" s="84">
        <v>170469.96404000002</v>
      </c>
      <c r="Y9" s="84">
        <v>131165.5673</v>
      </c>
      <c r="Z9" s="84">
        <v>549090.97273000004</v>
      </c>
      <c r="AA9" s="84">
        <v>86550.242119999995</v>
      </c>
      <c r="AB9" s="84">
        <v>123288.17874999998</v>
      </c>
      <c r="AC9" s="84">
        <v>57373.54262</v>
      </c>
      <c r="AD9" s="84">
        <v>296884.73436999996</v>
      </c>
      <c r="AE9" s="84">
        <v>39102.380539999998</v>
      </c>
      <c r="AF9" s="84">
        <v>124268</v>
      </c>
      <c r="AG9" s="84">
        <v>62915.992079999996</v>
      </c>
      <c r="AH9" s="84">
        <v>148133.6</v>
      </c>
      <c r="AI9" s="84">
        <v>553840.37708000001</v>
      </c>
      <c r="AJ9" s="84">
        <v>14889.422999999999</v>
      </c>
      <c r="AK9" s="84">
        <v>28639.52</v>
      </c>
      <c r="AL9" s="84">
        <v>74557.279390000011</v>
      </c>
      <c r="AM9" s="84">
        <v>164817.96172999998</v>
      </c>
      <c r="AN9" s="84">
        <v>39327.196759999999</v>
      </c>
      <c r="AO9" s="84">
        <v>14223.976640000001</v>
      </c>
      <c r="AP9" s="84">
        <v>39927.410000000003</v>
      </c>
      <c r="AQ9" s="84">
        <v>50999.52852</v>
      </c>
      <c r="AR9" s="84">
        <v>11220</v>
      </c>
      <c r="AS9" s="84">
        <v>69264.267129999993</v>
      </c>
      <c r="AT9" s="84">
        <v>26833.886630000001</v>
      </c>
      <c r="AU9" s="84">
        <v>13535.78</v>
      </c>
      <c r="AV9" s="84">
        <v>13400</v>
      </c>
      <c r="AW9" s="84">
        <v>28837.606</v>
      </c>
      <c r="AX9" s="84">
        <v>69924.52</v>
      </c>
      <c r="AY9" s="84">
        <v>69810.899999999994</v>
      </c>
      <c r="AZ9" s="84">
        <v>19200</v>
      </c>
      <c r="BA9" s="85">
        <v>11745531.905019997</v>
      </c>
    </row>
    <row r="10" spans="1:59">
      <c r="A10" s="86" t="s">
        <v>123</v>
      </c>
      <c r="B10" s="87" t="s">
        <v>168</v>
      </c>
      <c r="C10" s="89">
        <v>600000</v>
      </c>
      <c r="D10" s="89">
        <v>692120</v>
      </c>
      <c r="E10" s="89">
        <v>358619</v>
      </c>
      <c r="F10" s="89">
        <v>834070.7</v>
      </c>
      <c r="G10" s="89">
        <v>418963</v>
      </c>
      <c r="H10" s="89">
        <v>503062.35</v>
      </c>
      <c r="I10" s="89">
        <v>216000</v>
      </c>
      <c r="J10" s="89">
        <v>20000</v>
      </c>
      <c r="K10" s="89">
        <v>57372.12</v>
      </c>
      <c r="L10" s="89">
        <v>50000</v>
      </c>
      <c r="M10" s="89">
        <v>69998.720000000001</v>
      </c>
      <c r="N10" s="89">
        <v>264562.90000000002</v>
      </c>
      <c r="O10" s="89">
        <v>50452.800000000003</v>
      </c>
      <c r="P10" s="89">
        <v>50000</v>
      </c>
      <c r="Q10" s="89">
        <v>34226.25</v>
      </c>
      <c r="R10" s="89">
        <v>24000</v>
      </c>
      <c r="S10" s="89">
        <v>64800</v>
      </c>
      <c r="T10" s="89">
        <v>220000</v>
      </c>
      <c r="U10" s="89">
        <v>100000</v>
      </c>
      <c r="V10" s="89">
        <v>121000</v>
      </c>
      <c r="W10" s="89">
        <v>20000</v>
      </c>
      <c r="X10" s="89">
        <v>161000</v>
      </c>
      <c r="Y10" s="89">
        <v>109615.6</v>
      </c>
      <c r="Z10" s="89">
        <v>200000</v>
      </c>
      <c r="AA10" s="89">
        <v>76275</v>
      </c>
      <c r="AB10" s="89">
        <v>28000</v>
      </c>
      <c r="AC10" s="89">
        <v>40000</v>
      </c>
      <c r="AD10" s="89">
        <v>220000</v>
      </c>
      <c r="AE10" s="89">
        <v>31600</v>
      </c>
      <c r="AF10" s="89">
        <v>115000</v>
      </c>
      <c r="AG10" s="89">
        <v>55000</v>
      </c>
      <c r="AH10" s="89">
        <v>100000</v>
      </c>
      <c r="AI10" s="89">
        <v>557500</v>
      </c>
      <c r="AJ10" s="89">
        <v>17957.8</v>
      </c>
      <c r="AK10" s="89">
        <v>30800</v>
      </c>
      <c r="AL10" s="89">
        <v>70000</v>
      </c>
      <c r="AM10" s="89">
        <v>112000</v>
      </c>
      <c r="AN10" s="89">
        <v>42000</v>
      </c>
      <c r="AO10" s="89">
        <v>20400</v>
      </c>
      <c r="AP10" s="89">
        <v>40530</v>
      </c>
      <c r="AQ10" s="89">
        <v>52100</v>
      </c>
      <c r="AR10" s="89">
        <v>11050</v>
      </c>
      <c r="AS10" s="89">
        <v>70000</v>
      </c>
      <c r="AT10" s="89">
        <v>26950</v>
      </c>
      <c r="AU10" s="89">
        <v>14000</v>
      </c>
      <c r="AV10" s="89">
        <v>13400</v>
      </c>
      <c r="AW10" s="89">
        <v>28000</v>
      </c>
      <c r="AX10" s="89">
        <v>70000</v>
      </c>
      <c r="AY10" s="89">
        <v>70000</v>
      </c>
      <c r="AZ10" s="89">
        <v>19200</v>
      </c>
      <c r="BA10" s="85">
        <v>7171626.2399999993</v>
      </c>
    </row>
    <row r="11" spans="1:59" ht="15" customHeight="1">
      <c r="A11" s="86"/>
      <c r="B11" s="87" t="s">
        <v>169</v>
      </c>
      <c r="C11" s="89">
        <v>238237.43</v>
      </c>
      <c r="D11" s="89">
        <v>240404</v>
      </c>
      <c r="E11" s="89">
        <v>126099</v>
      </c>
      <c r="F11" s="89">
        <v>254203.36285</v>
      </c>
      <c r="G11" s="89">
        <v>222399.538</v>
      </c>
      <c r="H11" s="89">
        <v>143085.57999999999</v>
      </c>
      <c r="I11" s="89">
        <v>70837.608540000001</v>
      </c>
      <c r="J11" s="89">
        <v>2931</v>
      </c>
      <c r="K11" s="89">
        <v>4751.4443099999999</v>
      </c>
      <c r="L11" s="89">
        <v>19302.716659999998</v>
      </c>
      <c r="M11" s="89">
        <v>12179.879779999999</v>
      </c>
      <c r="N11" s="89">
        <v>31050.549440000003</v>
      </c>
      <c r="O11" s="89">
        <v>11504.665999999999</v>
      </c>
      <c r="P11" s="89">
        <v>12472</v>
      </c>
      <c r="Q11" s="89">
        <v>4409.2177000000001</v>
      </c>
      <c r="R11" s="89">
        <v>7245.49</v>
      </c>
      <c r="S11" s="89">
        <v>6539.0428899999997</v>
      </c>
      <c r="T11" s="89">
        <v>16282.42164</v>
      </c>
      <c r="U11" s="89">
        <v>543.28620999999998</v>
      </c>
      <c r="V11" s="89">
        <v>3081.8539999999998</v>
      </c>
      <c r="W11" s="89">
        <v>4089.79</v>
      </c>
      <c r="X11" s="89">
        <v>7493.9927500000003</v>
      </c>
      <c r="Y11" s="89">
        <v>8182.5550999999996</v>
      </c>
      <c r="Z11" s="89">
        <v>70972.142540000001</v>
      </c>
      <c r="AA11" s="89">
        <v>5835.2969599999997</v>
      </c>
      <c r="AB11" s="89">
        <v>17388.731399999997</v>
      </c>
      <c r="AC11" s="89">
        <v>4118.1665699999994</v>
      </c>
      <c r="AD11" s="89">
        <v>23593.191600000002</v>
      </c>
      <c r="AE11" s="89">
        <v>1708.1261000000002</v>
      </c>
      <c r="AF11" s="89">
        <v>4882</v>
      </c>
      <c r="AG11" s="89">
        <v>1782.1719800000001</v>
      </c>
      <c r="AH11" s="89">
        <v>9743.18</v>
      </c>
      <c r="AI11" s="89">
        <v>156025.69342</v>
      </c>
      <c r="AJ11" s="89">
        <v>0</v>
      </c>
      <c r="AK11" s="89">
        <v>444.16</v>
      </c>
      <c r="AL11" s="89">
        <v>3102.31</v>
      </c>
      <c r="AM11" s="89">
        <v>10563.592345999998</v>
      </c>
      <c r="AN11" s="89">
        <v>0</v>
      </c>
      <c r="AO11" s="89">
        <v>-6176.0233600000001</v>
      </c>
      <c r="AP11" s="89">
        <v>0</v>
      </c>
      <c r="AQ11" s="89">
        <v>0</v>
      </c>
      <c r="AR11" s="89">
        <v>0</v>
      </c>
      <c r="AS11" s="89">
        <v>0</v>
      </c>
      <c r="AT11" s="89">
        <v>0</v>
      </c>
      <c r="AU11" s="89">
        <v>-464.22</v>
      </c>
      <c r="AV11" s="89">
        <v>0</v>
      </c>
      <c r="AW11" s="89">
        <v>0</v>
      </c>
      <c r="AX11" s="89">
        <v>-75.48</v>
      </c>
      <c r="AY11" s="89">
        <v>0</v>
      </c>
      <c r="AZ11" s="89">
        <v>0</v>
      </c>
      <c r="BA11" s="85">
        <v>1750769.4654259996</v>
      </c>
      <c r="BD11" s="689"/>
      <c r="BE11" s="689"/>
      <c r="BF11" s="689"/>
      <c r="BG11" s="689"/>
    </row>
    <row r="12" spans="1:59" ht="19.5">
      <c r="A12" s="95" t="s">
        <v>123</v>
      </c>
      <c r="B12" s="96" t="s">
        <v>170</v>
      </c>
      <c r="C12" s="93">
        <v>201095.01</v>
      </c>
      <c r="D12" s="93">
        <v>414666.85</v>
      </c>
      <c r="E12" s="93">
        <v>29058</v>
      </c>
      <c r="F12" s="93">
        <v>76508.532039999787</v>
      </c>
      <c r="G12" s="93">
        <v>7831.8004900000005</v>
      </c>
      <c r="H12" s="93">
        <v>173393.56</v>
      </c>
      <c r="I12" s="93">
        <v>4913.0323500000004</v>
      </c>
      <c r="J12" s="93">
        <v>8698</v>
      </c>
      <c r="K12" s="93">
        <v>533.08253000000002</v>
      </c>
      <c r="L12" s="93">
        <v>8502.9585999999999</v>
      </c>
      <c r="M12" s="93">
        <v>3101.8080999999997</v>
      </c>
      <c r="N12" s="93">
        <v>10087.965039999999</v>
      </c>
      <c r="O12" s="93">
        <v>12250.467349999999</v>
      </c>
      <c r="P12" s="93">
        <v>8003</v>
      </c>
      <c r="Q12" s="93">
        <v>935.37926999999956</v>
      </c>
      <c r="R12" s="93">
        <v>11721.22</v>
      </c>
      <c r="S12" s="93">
        <v>6905.4098400000003</v>
      </c>
      <c r="T12" s="93">
        <v>30247.563330000001</v>
      </c>
      <c r="U12" s="93">
        <v>6585.3081999999995</v>
      </c>
      <c r="V12" s="93">
        <v>310.12700000000001</v>
      </c>
      <c r="W12" s="93">
        <v>47</v>
      </c>
      <c r="X12" s="93">
        <v>1497.3632399999999</v>
      </c>
      <c r="Y12" s="93">
        <v>12228.4812</v>
      </c>
      <c r="Z12" s="93">
        <v>278118.83019000001</v>
      </c>
      <c r="AA12" s="93">
        <v>4253.2067400000005</v>
      </c>
      <c r="AB12" s="93">
        <v>68973.119849999988</v>
      </c>
      <c r="AC12" s="93">
        <v>13105.680530000001</v>
      </c>
      <c r="AD12" s="93">
        <v>53291.54277</v>
      </c>
      <c r="AE12" s="93">
        <v>5794.2544400000006</v>
      </c>
      <c r="AF12" s="93">
        <v>3430</v>
      </c>
      <c r="AG12" s="93">
        <v>6133.8200999999999</v>
      </c>
      <c r="AH12" s="93">
        <v>37841.79</v>
      </c>
      <c r="AI12" s="93">
        <v>-469103.31943000003</v>
      </c>
      <c r="AJ12" s="93">
        <v>-3068.377</v>
      </c>
      <c r="AK12" s="93">
        <v>-2604.64</v>
      </c>
      <c r="AL12" s="93">
        <v>1017.84639</v>
      </c>
      <c r="AM12" s="93">
        <v>42254.369383999991</v>
      </c>
      <c r="AN12" s="93">
        <v>-2672.8032400000002</v>
      </c>
      <c r="AO12" s="93">
        <v>0</v>
      </c>
      <c r="AP12" s="93">
        <v>-602.59</v>
      </c>
      <c r="AQ12" s="93">
        <v>-1100.4714799999999</v>
      </c>
      <c r="AR12" s="93">
        <v>0</v>
      </c>
      <c r="AS12" s="93">
        <v>-735.73287000000005</v>
      </c>
      <c r="AT12" s="93">
        <v>-116.11336999999999</v>
      </c>
      <c r="AU12" s="93">
        <v>0</v>
      </c>
      <c r="AV12" s="93">
        <v>0</v>
      </c>
      <c r="AW12" s="93">
        <v>-266.07799999999997</v>
      </c>
      <c r="AX12" s="93">
        <v>0</v>
      </c>
      <c r="AY12" s="93">
        <v>-189.1</v>
      </c>
      <c r="AZ12" s="93">
        <v>0</v>
      </c>
      <c r="BA12" s="85">
        <v>1062877.1535839997</v>
      </c>
      <c r="BD12" s="762"/>
      <c r="BE12" s="762"/>
      <c r="BF12" s="762"/>
      <c r="BG12" s="762"/>
    </row>
    <row r="13" spans="1:59" ht="15" customHeight="1">
      <c r="A13" s="97"/>
      <c r="B13" s="87" t="s">
        <v>171</v>
      </c>
      <c r="C13" s="89">
        <v>56114.89</v>
      </c>
      <c r="D13" s="89">
        <v>448973.51</v>
      </c>
      <c r="E13" s="89">
        <v>15503</v>
      </c>
      <c r="F13" s="89">
        <v>47563.567840000003</v>
      </c>
      <c r="G13" s="89">
        <v>240837.90826999999</v>
      </c>
      <c r="H13" s="89">
        <v>481924.33</v>
      </c>
      <c r="I13" s="89">
        <v>22667.585350000001</v>
      </c>
      <c r="J13" s="89">
        <v>912</v>
      </c>
      <c r="K13" s="89">
        <v>2402.5538300000003</v>
      </c>
      <c r="L13" s="89">
        <v>26081.198830000001</v>
      </c>
      <c r="M13" s="89">
        <v>4202.6313300000002</v>
      </c>
      <c r="N13" s="89">
        <v>1089.78081</v>
      </c>
      <c r="O13" s="89">
        <v>7260.4877699999997</v>
      </c>
      <c r="P13" s="89">
        <v>40991</v>
      </c>
      <c r="Q13" s="89">
        <v>2115.2453500000001</v>
      </c>
      <c r="R13" s="89">
        <v>0</v>
      </c>
      <c r="S13" s="89">
        <v>5039.9363300000005</v>
      </c>
      <c r="T13" s="89">
        <v>15918.23072</v>
      </c>
      <c r="U13" s="89">
        <v>0</v>
      </c>
      <c r="V13" s="89">
        <v>2606.7090000000003</v>
      </c>
      <c r="W13" s="89">
        <v>14540.74</v>
      </c>
      <c r="X13" s="89">
        <v>478.60804999999999</v>
      </c>
      <c r="Y13" s="89">
        <v>1138.931</v>
      </c>
      <c r="Z13" s="89">
        <v>0</v>
      </c>
      <c r="AA13" s="89">
        <v>186.73842000000002</v>
      </c>
      <c r="AB13" s="89">
        <v>8926.3274999999994</v>
      </c>
      <c r="AC13" s="89">
        <v>149.69551999999999</v>
      </c>
      <c r="AD13" s="89">
        <v>0</v>
      </c>
      <c r="AE13" s="89">
        <v>0</v>
      </c>
      <c r="AF13" s="89">
        <v>956</v>
      </c>
      <c r="AG13" s="89">
        <v>0</v>
      </c>
      <c r="AH13" s="89">
        <v>548.63</v>
      </c>
      <c r="AI13" s="89">
        <v>309418.00309000001</v>
      </c>
      <c r="AJ13" s="89">
        <v>0</v>
      </c>
      <c r="AK13" s="89">
        <v>0</v>
      </c>
      <c r="AL13" s="89">
        <v>437.12300000000005</v>
      </c>
      <c r="AM13" s="89">
        <v>0</v>
      </c>
      <c r="AN13" s="89">
        <v>0</v>
      </c>
      <c r="AO13" s="89">
        <v>0</v>
      </c>
      <c r="AP13" s="89">
        <v>0</v>
      </c>
      <c r="AQ13" s="89">
        <v>0</v>
      </c>
      <c r="AR13" s="89">
        <v>170</v>
      </c>
      <c r="AS13" s="89">
        <v>0</v>
      </c>
      <c r="AT13" s="89">
        <v>0</v>
      </c>
      <c r="AU13" s="89">
        <v>0</v>
      </c>
      <c r="AV13" s="89">
        <v>0</v>
      </c>
      <c r="AW13" s="89">
        <v>1103.684</v>
      </c>
      <c r="AX13" s="89">
        <v>0</v>
      </c>
      <c r="AY13" s="89">
        <v>0</v>
      </c>
      <c r="AZ13" s="89">
        <v>0</v>
      </c>
      <c r="BA13" s="85">
        <v>1760259.0460099999</v>
      </c>
      <c r="BD13" s="240"/>
      <c r="BE13" s="241"/>
      <c r="BF13" s="241"/>
      <c r="BG13" s="242"/>
    </row>
    <row r="14" spans="1:59" ht="21">
      <c r="A14" s="82">
        <v>2</v>
      </c>
      <c r="B14" s="101" t="s">
        <v>172</v>
      </c>
      <c r="C14" s="84">
        <v>6646046.6200000001</v>
      </c>
      <c r="D14" s="84">
        <v>5022771.07</v>
      </c>
      <c r="E14" s="84">
        <v>2897384</v>
      </c>
      <c r="F14" s="84">
        <v>4000706.9247900001</v>
      </c>
      <c r="G14" s="84">
        <v>3635131.9002399999</v>
      </c>
      <c r="H14" s="84">
        <v>11370327.65</v>
      </c>
      <c r="I14" s="84">
        <v>1529825.00098</v>
      </c>
      <c r="J14" s="84">
        <v>103863</v>
      </c>
      <c r="K14" s="84">
        <v>246976.22854000001</v>
      </c>
      <c r="L14" s="84">
        <v>471083.29859000002</v>
      </c>
      <c r="M14" s="84">
        <v>664515.24917999993</v>
      </c>
      <c r="N14" s="84">
        <v>3287310.8911000001</v>
      </c>
      <c r="O14" s="84">
        <v>371016.10279999999</v>
      </c>
      <c r="P14" s="84">
        <v>195841</v>
      </c>
      <c r="Q14" s="84">
        <v>543516.76124999998</v>
      </c>
      <c r="R14" s="84">
        <v>406906.86</v>
      </c>
      <c r="S14" s="84">
        <v>292828.70051</v>
      </c>
      <c r="T14" s="84">
        <v>1276934.16371</v>
      </c>
      <c r="U14" s="84">
        <v>194896.39833000003</v>
      </c>
      <c r="V14" s="84">
        <v>323049.99900000001</v>
      </c>
      <c r="W14" s="84">
        <v>505431.23</v>
      </c>
      <c r="X14" s="84">
        <v>633989.79584999999</v>
      </c>
      <c r="Y14" s="84">
        <v>1357699.5356000001</v>
      </c>
      <c r="Z14" s="84">
        <v>3413070.0187949999</v>
      </c>
      <c r="AA14" s="84">
        <v>397915.56293999992</v>
      </c>
      <c r="AB14" s="84">
        <v>526001.95465999993</v>
      </c>
      <c r="AC14" s="84">
        <v>417049.09495999996</v>
      </c>
      <c r="AD14" s="84">
        <v>1741091.79103</v>
      </c>
      <c r="AE14" s="84">
        <v>221550.70616</v>
      </c>
      <c r="AF14" s="84">
        <v>794499</v>
      </c>
      <c r="AG14" s="84">
        <v>259508.32826000001</v>
      </c>
      <c r="AH14" s="84">
        <v>1245495.45</v>
      </c>
      <c r="AI14" s="84">
        <v>4497394.98649</v>
      </c>
      <c r="AJ14" s="84">
        <v>119750.59299999999</v>
      </c>
      <c r="AK14" s="84">
        <v>462227.83</v>
      </c>
      <c r="AL14" s="84">
        <v>1061288.4314799998</v>
      </c>
      <c r="AM14" s="84">
        <v>1076837.2028099999</v>
      </c>
      <c r="AN14" s="84">
        <v>209243.76471000002</v>
      </c>
      <c r="AO14" s="84">
        <v>220574.79805000001</v>
      </c>
      <c r="AP14" s="84">
        <v>101105.094</v>
      </c>
      <c r="AQ14" s="84">
        <v>217289.36268000002</v>
      </c>
      <c r="AR14" s="84">
        <v>10157</v>
      </c>
      <c r="AS14" s="84">
        <v>174360.43833999999</v>
      </c>
      <c r="AT14" s="84">
        <v>330192.63175</v>
      </c>
      <c r="AU14" s="84">
        <v>26666.67</v>
      </c>
      <c r="AV14" s="84">
        <v>24085.428980000001</v>
      </c>
      <c r="AW14" s="84">
        <v>87716.444109999997</v>
      </c>
      <c r="AX14" s="84">
        <v>45000</v>
      </c>
      <c r="AY14" s="84">
        <v>20000</v>
      </c>
      <c r="AZ14" s="84">
        <v>20000</v>
      </c>
      <c r="BA14" s="85">
        <v>63698124.963674985</v>
      </c>
      <c r="BD14" s="241"/>
      <c r="BE14" s="241"/>
      <c r="BF14" s="243"/>
      <c r="BG14" s="242"/>
    </row>
    <row r="15" spans="1:59" ht="15" customHeight="1">
      <c r="A15" s="86"/>
      <c r="B15" s="87" t="s">
        <v>173</v>
      </c>
      <c r="C15" s="88">
        <v>0</v>
      </c>
      <c r="D15" s="88">
        <v>0</v>
      </c>
      <c r="E15" s="88">
        <v>3839</v>
      </c>
      <c r="F15" s="88">
        <v>4885.3370000000004</v>
      </c>
      <c r="G15" s="88">
        <v>3000</v>
      </c>
      <c r="H15" s="88">
        <v>5538.32</v>
      </c>
      <c r="I15" s="88">
        <v>0</v>
      </c>
      <c r="J15" s="88">
        <v>0</v>
      </c>
      <c r="K15" s="88">
        <v>0</v>
      </c>
      <c r="L15" s="88">
        <v>0</v>
      </c>
      <c r="M15" s="88">
        <v>0</v>
      </c>
      <c r="N15" s="88">
        <v>0</v>
      </c>
      <c r="O15" s="88">
        <v>0</v>
      </c>
      <c r="P15" s="88">
        <v>0</v>
      </c>
      <c r="Q15" s="88">
        <v>0</v>
      </c>
      <c r="R15" s="88">
        <v>0</v>
      </c>
      <c r="S15" s="88">
        <v>0</v>
      </c>
      <c r="T15" s="88">
        <v>0</v>
      </c>
      <c r="U15" s="88">
        <v>0</v>
      </c>
      <c r="V15" s="88">
        <v>0</v>
      </c>
      <c r="W15" s="88">
        <v>0</v>
      </c>
      <c r="X15" s="88">
        <v>0</v>
      </c>
      <c r="Y15" s="88">
        <v>0</v>
      </c>
      <c r="Z15" s="88">
        <v>0</v>
      </c>
      <c r="AA15" s="88">
        <v>0</v>
      </c>
      <c r="AB15" s="88">
        <v>0</v>
      </c>
      <c r="AC15" s="88">
        <v>0</v>
      </c>
      <c r="AD15" s="88">
        <v>0</v>
      </c>
      <c r="AE15" s="88">
        <v>0</v>
      </c>
      <c r="AF15" s="88">
        <v>0</v>
      </c>
      <c r="AG15" s="88">
        <v>0</v>
      </c>
      <c r="AH15" s="88">
        <v>0</v>
      </c>
      <c r="AI15" s="88">
        <v>50586.245200000005</v>
      </c>
      <c r="AJ15" s="88">
        <v>0</v>
      </c>
      <c r="AK15" s="88">
        <v>0</v>
      </c>
      <c r="AL15" s="88">
        <v>12000</v>
      </c>
      <c r="AM15" s="88">
        <v>0</v>
      </c>
      <c r="AN15" s="88">
        <v>209243.76471000002</v>
      </c>
      <c r="AO15" s="88">
        <v>0</v>
      </c>
      <c r="AP15" s="88">
        <v>0</v>
      </c>
      <c r="AQ15" s="88">
        <v>0</v>
      </c>
      <c r="AR15" s="88">
        <v>10157</v>
      </c>
      <c r="AS15" s="88">
        <v>0</v>
      </c>
      <c r="AT15" s="88">
        <v>171940.64254</v>
      </c>
      <c r="AU15" s="88">
        <v>0</v>
      </c>
      <c r="AV15" s="88">
        <v>24085.428980000001</v>
      </c>
      <c r="AW15" s="88">
        <v>0</v>
      </c>
      <c r="AX15" s="88">
        <v>0</v>
      </c>
      <c r="AY15" s="88">
        <v>0</v>
      </c>
      <c r="AZ15" s="88">
        <v>0</v>
      </c>
      <c r="BA15" s="85">
        <v>495275.73843000008</v>
      </c>
      <c r="BD15" s="240"/>
      <c r="BE15" s="241"/>
      <c r="BF15" s="243"/>
      <c r="BG15" s="242"/>
    </row>
    <row r="16" spans="1:59" ht="21">
      <c r="A16" s="86"/>
      <c r="B16" s="87" t="s">
        <v>174</v>
      </c>
      <c r="C16" s="88">
        <v>6646046.6200000001</v>
      </c>
      <c r="D16" s="88">
        <v>5022771.07</v>
      </c>
      <c r="E16" s="88">
        <v>2893545</v>
      </c>
      <c r="F16" s="88">
        <v>3995821.5877900003</v>
      </c>
      <c r="G16" s="88">
        <v>3632131.9002399999</v>
      </c>
      <c r="H16" s="88">
        <v>11364789.33</v>
      </c>
      <c r="I16" s="88">
        <v>1529825.00098</v>
      </c>
      <c r="J16" s="88">
        <v>103863</v>
      </c>
      <c r="K16" s="88">
        <v>246976.22854000001</v>
      </c>
      <c r="L16" s="88">
        <v>471083.29859000002</v>
      </c>
      <c r="M16" s="88">
        <v>664515.24917999993</v>
      </c>
      <c r="N16" s="88">
        <v>3287310.8911000001</v>
      </c>
      <c r="O16" s="88">
        <v>371016.10279999999</v>
      </c>
      <c r="P16" s="88">
        <v>195841</v>
      </c>
      <c r="Q16" s="88">
        <v>543516.76124999998</v>
      </c>
      <c r="R16" s="88">
        <v>406906.86</v>
      </c>
      <c r="S16" s="88">
        <v>292828.70051</v>
      </c>
      <c r="T16" s="88">
        <v>1276934.16371</v>
      </c>
      <c r="U16" s="88">
        <v>194896.39833000003</v>
      </c>
      <c r="V16" s="88">
        <v>323049.99900000001</v>
      </c>
      <c r="W16" s="88">
        <v>505431.23</v>
      </c>
      <c r="X16" s="88">
        <v>633989.79584999999</v>
      </c>
      <c r="Y16" s="88">
        <v>1357699.5356000001</v>
      </c>
      <c r="Z16" s="88">
        <v>3413070.0187949999</v>
      </c>
      <c r="AA16" s="88">
        <v>397915.56293999992</v>
      </c>
      <c r="AB16" s="88">
        <v>526001.95465999993</v>
      </c>
      <c r="AC16" s="88">
        <v>417049.09495999996</v>
      </c>
      <c r="AD16" s="88">
        <v>1741091.79103</v>
      </c>
      <c r="AE16" s="88">
        <v>221550.70616</v>
      </c>
      <c r="AF16" s="88">
        <v>794499</v>
      </c>
      <c r="AG16" s="88">
        <v>259508.32826000001</v>
      </c>
      <c r="AH16" s="88">
        <v>1245495.45</v>
      </c>
      <c r="AI16" s="88">
        <v>4446808.7412900003</v>
      </c>
      <c r="AJ16" s="88">
        <v>119750.59299999999</v>
      </c>
      <c r="AK16" s="88">
        <v>462227.83</v>
      </c>
      <c r="AL16" s="88">
        <v>1049288.4314799998</v>
      </c>
      <c r="AM16" s="88">
        <v>1076837.2028099999</v>
      </c>
      <c r="AN16" s="88">
        <v>0</v>
      </c>
      <c r="AO16" s="88">
        <v>220574.79805000001</v>
      </c>
      <c r="AP16" s="88">
        <v>101105.094</v>
      </c>
      <c r="AQ16" s="88">
        <v>217289.36268000002</v>
      </c>
      <c r="AR16" s="88">
        <v>0</v>
      </c>
      <c r="AS16" s="88">
        <v>174360.43833999999</v>
      </c>
      <c r="AT16" s="88">
        <v>158251.98921</v>
      </c>
      <c r="AU16" s="88">
        <v>26666.67</v>
      </c>
      <c r="AV16" s="88">
        <v>0</v>
      </c>
      <c r="AW16" s="88">
        <v>87716.444109999997</v>
      </c>
      <c r="AX16" s="88">
        <v>45000</v>
      </c>
      <c r="AY16" s="88">
        <v>20000</v>
      </c>
      <c r="AZ16" s="88">
        <v>20000</v>
      </c>
      <c r="BA16" s="85">
        <v>63202849.225244984</v>
      </c>
      <c r="BD16" s="240"/>
      <c r="BE16" s="241"/>
      <c r="BF16" s="243"/>
      <c r="BG16" s="242"/>
    </row>
    <row r="17" spans="1:59" ht="15" customHeight="1">
      <c r="A17" s="104">
        <v>3</v>
      </c>
      <c r="B17" s="105" t="s">
        <v>175</v>
      </c>
      <c r="C17" s="85">
        <v>5591037.3299999991</v>
      </c>
      <c r="D17" s="85">
        <v>0</v>
      </c>
      <c r="E17" s="85">
        <v>1530546</v>
      </c>
      <c r="F17" s="85">
        <v>8143602.2300899997</v>
      </c>
      <c r="G17" s="85">
        <v>3879697.8214499997</v>
      </c>
      <c r="H17" s="85">
        <v>0</v>
      </c>
      <c r="I17" s="85">
        <v>1031244.6884999999</v>
      </c>
      <c r="J17" s="85">
        <v>51913</v>
      </c>
      <c r="K17" s="85">
        <v>101579.62317000001</v>
      </c>
      <c r="L17" s="85">
        <v>425357.57449999999</v>
      </c>
      <c r="M17" s="85">
        <v>411879.75400000002</v>
      </c>
      <c r="N17" s="85">
        <v>0</v>
      </c>
      <c r="O17" s="85">
        <v>152932.55109999998</v>
      </c>
      <c r="P17" s="85">
        <v>283219</v>
      </c>
      <c r="Q17" s="85">
        <v>165986.59599</v>
      </c>
      <c r="R17" s="85">
        <v>122970</v>
      </c>
      <c r="S17" s="85">
        <v>219268.78396999999</v>
      </c>
      <c r="T17" s="85">
        <v>580178.90854999993</v>
      </c>
      <c r="U17" s="85">
        <v>90423.950450000004</v>
      </c>
      <c r="V17" s="85">
        <v>62153.299139999996</v>
      </c>
      <c r="W17" s="85">
        <v>133714.92000000001</v>
      </c>
      <c r="X17" s="85">
        <v>120769.14442</v>
      </c>
      <c r="Y17" s="85">
        <v>338593.06920000003</v>
      </c>
      <c r="Z17" s="85">
        <v>2399116.81709</v>
      </c>
      <c r="AA17" s="85">
        <v>139453.67155000003</v>
      </c>
      <c r="AB17" s="85">
        <v>565003.25600000005</v>
      </c>
      <c r="AC17" s="85">
        <v>217071.22906000001</v>
      </c>
      <c r="AD17" s="85">
        <v>425542.82672999997</v>
      </c>
      <c r="AE17" s="85">
        <v>116202.69839000001</v>
      </c>
      <c r="AF17" s="85">
        <v>0</v>
      </c>
      <c r="AG17" s="85">
        <v>185974.05673000001</v>
      </c>
      <c r="AH17" s="85">
        <v>243063.57</v>
      </c>
      <c r="AI17" s="85">
        <v>2145004.39549</v>
      </c>
      <c r="AJ17" s="85">
        <v>20667.573</v>
      </c>
      <c r="AK17" s="85">
        <v>116787.05</v>
      </c>
      <c r="AL17" s="85">
        <v>270476.23193000001</v>
      </c>
      <c r="AM17" s="85">
        <v>632287.15599999996</v>
      </c>
      <c r="AN17" s="85">
        <v>22793.488949999999</v>
      </c>
      <c r="AO17" s="85">
        <v>26495.482499999998</v>
      </c>
      <c r="AP17" s="84">
        <v>39131.03</v>
      </c>
      <c r="AQ17" s="84">
        <v>66555.352710000006</v>
      </c>
      <c r="AR17" s="84">
        <v>1399</v>
      </c>
      <c r="AS17" s="84">
        <v>10570.081170000001</v>
      </c>
      <c r="AT17" s="84">
        <v>22469.101559999999</v>
      </c>
      <c r="AU17" s="84">
        <v>3768.49</v>
      </c>
      <c r="AV17" s="84">
        <v>3087.1420000000003</v>
      </c>
      <c r="AW17" s="84">
        <v>3527.2619999999997</v>
      </c>
      <c r="AX17" s="84">
        <v>6303.92</v>
      </c>
      <c r="AY17" s="84">
        <v>9103.92</v>
      </c>
      <c r="AZ17" s="84">
        <v>2467.61</v>
      </c>
      <c r="BA17" s="85">
        <v>31131390.657390002</v>
      </c>
      <c r="BD17" s="240"/>
      <c r="BE17" s="241"/>
      <c r="BF17" s="243"/>
      <c r="BG17" s="242"/>
    </row>
    <row r="18" spans="1:59" ht="21">
      <c r="A18" s="106"/>
      <c r="B18" s="107" t="s">
        <v>176</v>
      </c>
      <c r="C18" s="90">
        <v>3450621.51</v>
      </c>
      <c r="D18" s="90">
        <v>0</v>
      </c>
      <c r="E18" s="90">
        <v>891035</v>
      </c>
      <c r="F18" s="90">
        <v>1158451.2647899999</v>
      </c>
      <c r="G18" s="90">
        <v>1299573.1229999999</v>
      </c>
      <c r="H18" s="90">
        <v>0</v>
      </c>
      <c r="I18" s="90">
        <v>211892.65049999999</v>
      </c>
      <c r="J18" s="90">
        <v>25513</v>
      </c>
      <c r="K18" s="90">
        <v>26104.061000000002</v>
      </c>
      <c r="L18" s="90">
        <v>127838.266</v>
      </c>
      <c r="M18" s="90">
        <v>49707.544000000002</v>
      </c>
      <c r="N18" s="90">
        <v>0</v>
      </c>
      <c r="O18" s="90">
        <v>124888.88709999999</v>
      </c>
      <c r="P18" s="90">
        <v>94136</v>
      </c>
      <c r="Q18" s="90">
        <v>70621.028429999991</v>
      </c>
      <c r="R18" s="90">
        <v>74525.19</v>
      </c>
      <c r="S18" s="90">
        <v>68645.839000000007</v>
      </c>
      <c r="T18" s="90">
        <v>201372.31876000002</v>
      </c>
      <c r="U18" s="90">
        <v>74866.045030000008</v>
      </c>
      <c r="V18" s="90">
        <v>24490.453939999992</v>
      </c>
      <c r="W18" s="90">
        <v>97892.65</v>
      </c>
      <c r="X18" s="90">
        <v>43978.68389</v>
      </c>
      <c r="Y18" s="90">
        <v>94193.393500000006</v>
      </c>
      <c r="Z18" s="90">
        <v>650854.79700000002</v>
      </c>
      <c r="AA18" s="90">
        <v>24077.521210000003</v>
      </c>
      <c r="AB18" s="90">
        <v>252884.908</v>
      </c>
      <c r="AC18" s="90">
        <v>97593.378440000015</v>
      </c>
      <c r="AD18" s="90">
        <v>113834.1412</v>
      </c>
      <c r="AE18" s="90">
        <v>23459.157650000001</v>
      </c>
      <c r="AF18" s="90">
        <v>0</v>
      </c>
      <c r="AG18" s="90">
        <v>146241.55525</v>
      </c>
      <c r="AH18" s="90">
        <v>52395.76</v>
      </c>
      <c r="AI18" s="90">
        <v>1352624.9849</v>
      </c>
      <c r="AJ18" s="90">
        <v>8158.2030000000004</v>
      </c>
      <c r="AK18" s="90">
        <v>54210.14</v>
      </c>
      <c r="AL18" s="90">
        <v>125021.03401</v>
      </c>
      <c r="AM18" s="90">
        <v>236735.58900000001</v>
      </c>
      <c r="AN18" s="90">
        <v>4846.5680000000002</v>
      </c>
      <c r="AO18" s="90">
        <v>5990.1090000000004</v>
      </c>
      <c r="AP18" s="90">
        <v>5830.05</v>
      </c>
      <c r="AQ18" s="90">
        <v>16610.808000000001</v>
      </c>
      <c r="AR18" s="90">
        <v>511</v>
      </c>
      <c r="AS18" s="90">
        <v>4230.7356300000001</v>
      </c>
      <c r="AT18" s="90">
        <v>7401.6930000000002</v>
      </c>
      <c r="AU18" s="90">
        <v>2725.24</v>
      </c>
      <c r="AV18" s="90">
        <v>672.89700000000005</v>
      </c>
      <c r="AW18" s="90">
        <v>1968.616</v>
      </c>
      <c r="AX18" s="90">
        <v>5072.1499999999996</v>
      </c>
      <c r="AY18" s="90">
        <v>5185.3999999999996</v>
      </c>
      <c r="AZ18" s="90">
        <v>288.92</v>
      </c>
      <c r="BA18" s="85">
        <v>11409772.26523</v>
      </c>
      <c r="BD18" s="240"/>
      <c r="BE18" s="241"/>
      <c r="BF18" s="243"/>
      <c r="BG18" s="242"/>
    </row>
    <row r="19" spans="1:59" ht="15" customHeight="1">
      <c r="A19" s="86"/>
      <c r="B19" s="108" t="s">
        <v>177</v>
      </c>
      <c r="C19" s="92">
        <v>1106133.54</v>
      </c>
      <c r="D19" s="92">
        <v>0</v>
      </c>
      <c r="E19" s="92">
        <v>639511</v>
      </c>
      <c r="F19" s="92">
        <v>1825306.4662499998</v>
      </c>
      <c r="G19" s="92">
        <v>459044.92544999998</v>
      </c>
      <c r="H19" s="92">
        <v>0</v>
      </c>
      <c r="I19" s="92">
        <v>819352.03799999994</v>
      </c>
      <c r="J19" s="92">
        <v>26400</v>
      </c>
      <c r="K19" s="92">
        <v>68477.479500000001</v>
      </c>
      <c r="L19" s="92">
        <v>297519.30849999998</v>
      </c>
      <c r="M19" s="92">
        <v>71908.263999999996</v>
      </c>
      <c r="N19" s="92">
        <v>0</v>
      </c>
      <c r="O19" s="92">
        <v>28043.664000000001</v>
      </c>
      <c r="P19" s="92">
        <v>74608</v>
      </c>
      <c r="Q19" s="92">
        <v>46758.390180000017</v>
      </c>
      <c r="R19" s="92">
        <v>48444.81</v>
      </c>
      <c r="S19" s="92">
        <v>68090.652969999996</v>
      </c>
      <c r="T19" s="92">
        <v>184409.86431999999</v>
      </c>
      <c r="U19" s="92">
        <v>13153.19975</v>
      </c>
      <c r="V19" s="92">
        <v>17518.476440000006</v>
      </c>
      <c r="W19" s="92">
        <v>35822.269999999997</v>
      </c>
      <c r="X19" s="92">
        <v>48119.436079999999</v>
      </c>
      <c r="Y19" s="92">
        <v>220105.20370000001</v>
      </c>
      <c r="Z19" s="92">
        <v>1748262.0200900002</v>
      </c>
      <c r="AA19" s="92">
        <v>77311.01215000001</v>
      </c>
      <c r="AB19" s="92">
        <v>209172.10800000001</v>
      </c>
      <c r="AC19" s="92">
        <v>42334.384670000007</v>
      </c>
      <c r="AD19" s="92">
        <v>173762.64771000002</v>
      </c>
      <c r="AE19" s="92">
        <v>61319.56925</v>
      </c>
      <c r="AF19" s="92">
        <v>0</v>
      </c>
      <c r="AG19" s="92">
        <v>37427.362370000003</v>
      </c>
      <c r="AH19" s="92">
        <v>111998.76</v>
      </c>
      <c r="AI19" s="92">
        <v>792379.41058999998</v>
      </c>
      <c r="AJ19" s="92">
        <v>12509.37</v>
      </c>
      <c r="AK19" s="92">
        <v>33423.199999999997</v>
      </c>
      <c r="AL19" s="92">
        <v>145455.19791999998</v>
      </c>
      <c r="AM19" s="92">
        <v>86075.036999999997</v>
      </c>
      <c r="AN19" s="92">
        <v>17946.92095</v>
      </c>
      <c r="AO19" s="92">
        <v>7710.5519899999999</v>
      </c>
      <c r="AP19" s="92">
        <v>33300.980000000003</v>
      </c>
      <c r="AQ19" s="92">
        <v>49944.544710000002</v>
      </c>
      <c r="AR19" s="92">
        <v>727</v>
      </c>
      <c r="AS19" s="92">
        <v>6339.3455400000003</v>
      </c>
      <c r="AT19" s="92">
        <v>15067.40856</v>
      </c>
      <c r="AU19" s="92">
        <v>1043.25</v>
      </c>
      <c r="AV19" s="92">
        <v>1167.0350000000001</v>
      </c>
      <c r="AW19" s="92">
        <v>1558.646</v>
      </c>
      <c r="AX19" s="92">
        <v>1097.03</v>
      </c>
      <c r="AY19" s="92">
        <v>3918.52</v>
      </c>
      <c r="AZ19" s="92">
        <v>1898.37</v>
      </c>
      <c r="BA19" s="85">
        <v>9771876.6716399975</v>
      </c>
      <c r="BD19" s="240"/>
      <c r="BE19" s="241"/>
      <c r="BF19" s="243"/>
      <c r="BG19" s="242"/>
    </row>
    <row r="20" spans="1:59" ht="21">
      <c r="A20" s="86"/>
      <c r="B20" s="108" t="s">
        <v>178</v>
      </c>
      <c r="C20" s="92">
        <v>96812.56</v>
      </c>
      <c r="D20" s="92">
        <v>0</v>
      </c>
      <c r="E20" s="92">
        <v>0</v>
      </c>
      <c r="F20" s="92">
        <v>0</v>
      </c>
      <c r="G20" s="92">
        <v>2121079.773</v>
      </c>
      <c r="H20" s="92">
        <v>0</v>
      </c>
      <c r="I20" s="92">
        <v>0</v>
      </c>
      <c r="J20" s="92">
        <v>0</v>
      </c>
      <c r="K20" s="92">
        <v>0</v>
      </c>
      <c r="L20" s="92">
        <v>0</v>
      </c>
      <c r="M20" s="92">
        <v>260539.05800000002</v>
      </c>
      <c r="N20" s="92">
        <v>0</v>
      </c>
      <c r="O20" s="92">
        <v>0</v>
      </c>
      <c r="P20" s="92">
        <v>0</v>
      </c>
      <c r="Q20" s="92">
        <v>0</v>
      </c>
      <c r="R20" s="92">
        <v>0</v>
      </c>
      <c r="S20" s="92">
        <v>82532.292000000001</v>
      </c>
      <c r="T20" s="92">
        <v>185616.60353999998</v>
      </c>
      <c r="U20" s="92">
        <v>0</v>
      </c>
      <c r="V20" s="92">
        <v>18901.367269999999</v>
      </c>
      <c r="W20" s="92">
        <v>0</v>
      </c>
      <c r="X20" s="92">
        <v>24814.68075</v>
      </c>
      <c r="Y20" s="92">
        <v>0</v>
      </c>
      <c r="Z20" s="92">
        <v>0</v>
      </c>
      <c r="AA20" s="92">
        <v>38065.138190000005</v>
      </c>
      <c r="AB20" s="92">
        <v>102946.24000000001</v>
      </c>
      <c r="AC20" s="92">
        <v>72117.552550000008</v>
      </c>
      <c r="AD20" s="92">
        <v>137946.03782</v>
      </c>
      <c r="AE20" s="92">
        <v>31423.971489999996</v>
      </c>
      <c r="AF20" s="92">
        <v>0</v>
      </c>
      <c r="AG20" s="92">
        <v>0</v>
      </c>
      <c r="AH20" s="92">
        <v>78669.05</v>
      </c>
      <c r="AI20" s="92">
        <v>0</v>
      </c>
      <c r="AJ20" s="92">
        <v>0</v>
      </c>
      <c r="AK20" s="92">
        <v>29153.71</v>
      </c>
      <c r="AL20" s="92">
        <v>0</v>
      </c>
      <c r="AM20" s="92">
        <v>270660.80499999999</v>
      </c>
      <c r="AN20" s="92">
        <v>0</v>
      </c>
      <c r="AO20" s="92">
        <v>9985.1959999999999</v>
      </c>
      <c r="AP20" s="92">
        <v>0</v>
      </c>
      <c r="AQ20" s="92">
        <v>0</v>
      </c>
      <c r="AR20" s="92">
        <v>0</v>
      </c>
      <c r="AS20" s="92">
        <v>0</v>
      </c>
      <c r="AT20" s="92">
        <v>0</v>
      </c>
      <c r="AU20" s="92">
        <v>0</v>
      </c>
      <c r="AV20" s="92">
        <v>483.84800000000001</v>
      </c>
      <c r="AW20" s="92">
        <v>0</v>
      </c>
      <c r="AX20" s="92">
        <v>0</v>
      </c>
      <c r="AY20" s="92">
        <v>0</v>
      </c>
      <c r="AZ20" s="92">
        <v>248.95</v>
      </c>
      <c r="BA20" s="85">
        <v>3561996.8336100006</v>
      </c>
      <c r="BD20" s="240"/>
      <c r="BE20" s="241"/>
      <c r="BF20" s="243"/>
      <c r="BG20" s="242"/>
    </row>
    <row r="21" spans="1:59" ht="15" customHeight="1">
      <c r="A21" s="86"/>
      <c r="B21" s="108" t="s">
        <v>179</v>
      </c>
      <c r="C21" s="92">
        <v>937469.72</v>
      </c>
      <c r="D21" s="92">
        <v>0</v>
      </c>
      <c r="E21" s="92">
        <v>0</v>
      </c>
      <c r="F21" s="92">
        <v>617823.20305000013</v>
      </c>
      <c r="G21" s="92">
        <v>0</v>
      </c>
      <c r="H21" s="92">
        <v>0</v>
      </c>
      <c r="I21" s="92">
        <v>0</v>
      </c>
      <c r="J21" s="92">
        <v>0</v>
      </c>
      <c r="K21" s="92">
        <v>0</v>
      </c>
      <c r="L21" s="92">
        <v>0</v>
      </c>
      <c r="M21" s="92">
        <v>0</v>
      </c>
      <c r="N21" s="92">
        <v>0</v>
      </c>
      <c r="O21" s="92">
        <v>0</v>
      </c>
      <c r="P21" s="92">
        <v>0</v>
      </c>
      <c r="Q21" s="92">
        <v>0</v>
      </c>
      <c r="R21" s="92">
        <v>0</v>
      </c>
      <c r="S21" s="92">
        <v>0</v>
      </c>
      <c r="T21" s="92">
        <v>0</v>
      </c>
      <c r="U21" s="92">
        <v>0</v>
      </c>
      <c r="V21" s="92">
        <v>0</v>
      </c>
      <c r="W21" s="92">
        <v>0</v>
      </c>
      <c r="X21" s="92">
        <v>0</v>
      </c>
      <c r="Y21" s="92">
        <v>0</v>
      </c>
      <c r="Z21" s="92">
        <v>0</v>
      </c>
      <c r="AA21" s="92">
        <v>0</v>
      </c>
      <c r="AB21" s="92">
        <v>0</v>
      </c>
      <c r="AC21" s="92">
        <v>0</v>
      </c>
      <c r="AD21" s="92">
        <v>0</v>
      </c>
      <c r="AE21" s="92">
        <v>0</v>
      </c>
      <c r="AF21" s="92">
        <v>0</v>
      </c>
      <c r="AG21" s="92">
        <v>0</v>
      </c>
      <c r="AH21" s="92">
        <v>0</v>
      </c>
      <c r="AI21" s="92">
        <v>0</v>
      </c>
      <c r="AJ21" s="92">
        <v>0</v>
      </c>
      <c r="AK21" s="92">
        <v>0</v>
      </c>
      <c r="AL21" s="92">
        <v>0</v>
      </c>
      <c r="AM21" s="92">
        <v>0</v>
      </c>
      <c r="AN21" s="92">
        <v>0</v>
      </c>
      <c r="AO21" s="92">
        <v>0</v>
      </c>
      <c r="AP21" s="92">
        <v>0</v>
      </c>
      <c r="AQ21" s="92">
        <v>0</v>
      </c>
      <c r="AR21" s="92">
        <v>0</v>
      </c>
      <c r="AS21" s="92">
        <v>0</v>
      </c>
      <c r="AT21" s="92">
        <v>0</v>
      </c>
      <c r="AU21" s="92">
        <v>0</v>
      </c>
      <c r="AV21" s="92">
        <v>0</v>
      </c>
      <c r="AW21" s="92">
        <v>0</v>
      </c>
      <c r="AX21" s="92">
        <v>0</v>
      </c>
      <c r="AY21" s="92">
        <v>0</v>
      </c>
      <c r="AZ21" s="92">
        <v>0</v>
      </c>
      <c r="BA21" s="85">
        <v>1555292.9230500001</v>
      </c>
      <c r="BD21" s="241"/>
      <c r="BE21" s="241"/>
      <c r="BF21" s="243"/>
      <c r="BG21" s="242"/>
    </row>
    <row r="22" spans="1:59" ht="21">
      <c r="A22" s="86"/>
      <c r="B22" s="108" t="s">
        <v>180</v>
      </c>
      <c r="C22" s="92">
        <v>807408.79</v>
      </c>
      <c r="D22" s="92">
        <v>0</v>
      </c>
      <c r="E22" s="92">
        <v>0</v>
      </c>
      <c r="F22" s="92">
        <v>608887.55505000008</v>
      </c>
      <c r="G22" s="92">
        <v>0</v>
      </c>
      <c r="H22" s="92">
        <v>0</v>
      </c>
      <c r="I22" s="92">
        <v>0</v>
      </c>
      <c r="J22" s="92">
        <v>0</v>
      </c>
      <c r="K22" s="92">
        <v>0</v>
      </c>
      <c r="L22" s="92">
        <v>0</v>
      </c>
      <c r="M22" s="92">
        <v>0</v>
      </c>
      <c r="N22" s="92">
        <v>0</v>
      </c>
      <c r="O22" s="92">
        <v>0</v>
      </c>
      <c r="P22" s="92">
        <v>0</v>
      </c>
      <c r="Q22" s="92">
        <v>0</v>
      </c>
      <c r="R22" s="92">
        <v>0</v>
      </c>
      <c r="S22" s="92">
        <v>0</v>
      </c>
      <c r="T22" s="92">
        <v>0</v>
      </c>
      <c r="U22" s="92">
        <v>0</v>
      </c>
      <c r="V22" s="92">
        <v>0</v>
      </c>
      <c r="W22" s="92">
        <v>0</v>
      </c>
      <c r="X22" s="92">
        <v>0</v>
      </c>
      <c r="Y22" s="92">
        <v>0</v>
      </c>
      <c r="Z22" s="92">
        <v>0</v>
      </c>
      <c r="AA22" s="92">
        <v>0</v>
      </c>
      <c r="AB22" s="92">
        <v>0</v>
      </c>
      <c r="AC22" s="92">
        <v>0</v>
      </c>
      <c r="AD22" s="92">
        <v>0</v>
      </c>
      <c r="AE22" s="92">
        <v>0</v>
      </c>
      <c r="AF22" s="92">
        <v>0</v>
      </c>
      <c r="AG22" s="92">
        <v>0</v>
      </c>
      <c r="AH22" s="92">
        <v>0</v>
      </c>
      <c r="AI22" s="92">
        <v>0</v>
      </c>
      <c r="AJ22" s="92">
        <v>0</v>
      </c>
      <c r="AK22" s="92">
        <v>0</v>
      </c>
      <c r="AL22" s="92">
        <v>0</v>
      </c>
      <c r="AM22" s="92">
        <v>0</v>
      </c>
      <c r="AN22" s="92">
        <v>0</v>
      </c>
      <c r="AO22" s="92">
        <v>0</v>
      </c>
      <c r="AP22" s="92">
        <v>0</v>
      </c>
      <c r="AQ22" s="92">
        <v>0</v>
      </c>
      <c r="AR22" s="92">
        <v>0</v>
      </c>
      <c r="AS22" s="92">
        <v>0</v>
      </c>
      <c r="AT22" s="92">
        <v>0</v>
      </c>
      <c r="AU22" s="92">
        <v>0</v>
      </c>
      <c r="AV22" s="92">
        <v>0</v>
      </c>
      <c r="AW22" s="92">
        <v>0</v>
      </c>
      <c r="AX22" s="92">
        <v>0</v>
      </c>
      <c r="AY22" s="92">
        <v>0</v>
      </c>
      <c r="AZ22" s="92">
        <v>0</v>
      </c>
      <c r="BA22" s="85">
        <v>1416296.3450500001</v>
      </c>
      <c r="BD22" s="240"/>
      <c r="BE22" s="241"/>
      <c r="BF22" s="243"/>
      <c r="BG22" s="242"/>
    </row>
    <row r="23" spans="1:59" ht="15" customHeight="1">
      <c r="A23" s="86"/>
      <c r="B23" s="108" t="s">
        <v>181</v>
      </c>
      <c r="C23" s="92">
        <v>130060.93</v>
      </c>
      <c r="D23" s="92">
        <v>0</v>
      </c>
      <c r="E23" s="92">
        <v>0</v>
      </c>
      <c r="F23" s="92">
        <v>8935.6479999999992</v>
      </c>
      <c r="G23" s="92">
        <v>0</v>
      </c>
      <c r="H23" s="92">
        <v>0</v>
      </c>
      <c r="I23" s="92">
        <v>0</v>
      </c>
      <c r="J23" s="92">
        <v>0</v>
      </c>
      <c r="K23" s="92">
        <v>0</v>
      </c>
      <c r="L23" s="92">
        <v>0</v>
      </c>
      <c r="M23" s="92">
        <v>0</v>
      </c>
      <c r="N23" s="92">
        <v>0</v>
      </c>
      <c r="O23" s="92">
        <v>0</v>
      </c>
      <c r="P23" s="92">
        <v>0</v>
      </c>
      <c r="Q23" s="92">
        <v>0</v>
      </c>
      <c r="R23" s="92">
        <v>0</v>
      </c>
      <c r="S23" s="92">
        <v>0</v>
      </c>
      <c r="T23" s="92">
        <v>0</v>
      </c>
      <c r="U23" s="92">
        <v>0</v>
      </c>
      <c r="V23" s="92">
        <v>0</v>
      </c>
      <c r="W23" s="92">
        <v>0</v>
      </c>
      <c r="X23" s="92">
        <v>0</v>
      </c>
      <c r="Y23" s="92">
        <v>0</v>
      </c>
      <c r="Z23" s="92">
        <v>0</v>
      </c>
      <c r="AA23" s="92">
        <v>0</v>
      </c>
      <c r="AB23" s="92">
        <v>0</v>
      </c>
      <c r="AC23" s="92">
        <v>0</v>
      </c>
      <c r="AD23" s="92">
        <v>0</v>
      </c>
      <c r="AE23" s="92">
        <v>0</v>
      </c>
      <c r="AF23" s="92">
        <v>0</v>
      </c>
      <c r="AG23" s="92">
        <v>0</v>
      </c>
      <c r="AH23" s="92">
        <v>0</v>
      </c>
      <c r="AI23" s="92">
        <v>0</v>
      </c>
      <c r="AJ23" s="92">
        <v>0</v>
      </c>
      <c r="AK23" s="92">
        <v>0</v>
      </c>
      <c r="AL23" s="92">
        <v>0</v>
      </c>
      <c r="AM23" s="92">
        <v>0</v>
      </c>
      <c r="AN23" s="92">
        <v>0</v>
      </c>
      <c r="AO23" s="92">
        <v>0</v>
      </c>
      <c r="AP23" s="92">
        <v>0</v>
      </c>
      <c r="AQ23" s="92">
        <v>0</v>
      </c>
      <c r="AR23" s="92">
        <v>0</v>
      </c>
      <c r="AS23" s="92">
        <v>0</v>
      </c>
      <c r="AT23" s="92">
        <v>0</v>
      </c>
      <c r="AU23" s="92">
        <v>0</v>
      </c>
      <c r="AV23" s="92">
        <v>0</v>
      </c>
      <c r="AW23" s="92">
        <v>0</v>
      </c>
      <c r="AX23" s="92">
        <v>0</v>
      </c>
      <c r="AY23" s="92">
        <v>0</v>
      </c>
      <c r="AZ23" s="92">
        <v>0</v>
      </c>
      <c r="BA23" s="85">
        <v>138996.57799999998</v>
      </c>
      <c r="BD23" s="240"/>
      <c r="BE23" s="241"/>
      <c r="BF23" s="243"/>
      <c r="BG23" s="242"/>
    </row>
    <row r="24" spans="1:59" ht="21">
      <c r="A24" s="97"/>
      <c r="B24" s="109" t="s">
        <v>182</v>
      </c>
      <c r="C24" s="98">
        <v>0</v>
      </c>
      <c r="D24" s="98">
        <v>0</v>
      </c>
      <c r="E24" s="98">
        <v>0</v>
      </c>
      <c r="F24" s="98">
        <v>4542021.2960000001</v>
      </c>
      <c r="G24" s="98">
        <v>0</v>
      </c>
      <c r="H24" s="98">
        <v>0</v>
      </c>
      <c r="I24" s="98">
        <v>0</v>
      </c>
      <c r="J24" s="98">
        <v>0</v>
      </c>
      <c r="K24" s="98">
        <v>6998.0826699999998</v>
      </c>
      <c r="L24" s="98">
        <v>0</v>
      </c>
      <c r="M24" s="98">
        <v>29724.887999999999</v>
      </c>
      <c r="N24" s="98">
        <v>0</v>
      </c>
      <c r="O24" s="98">
        <v>0</v>
      </c>
      <c r="P24" s="98">
        <v>114475</v>
      </c>
      <c r="Q24" s="98">
        <v>48607.177379999994</v>
      </c>
      <c r="R24" s="98">
        <v>0</v>
      </c>
      <c r="S24" s="98">
        <v>0</v>
      </c>
      <c r="T24" s="98">
        <v>8780.1219299999993</v>
      </c>
      <c r="U24" s="98">
        <v>2404.7056699999998</v>
      </c>
      <c r="V24" s="98">
        <v>1243.0014900000001</v>
      </c>
      <c r="W24" s="98">
        <v>0</v>
      </c>
      <c r="X24" s="98">
        <v>3856.3437000000004</v>
      </c>
      <c r="Y24" s="98">
        <v>24294.472000000002</v>
      </c>
      <c r="Z24" s="98">
        <v>0</v>
      </c>
      <c r="AA24" s="98">
        <v>0</v>
      </c>
      <c r="AB24" s="98">
        <v>0</v>
      </c>
      <c r="AC24" s="98">
        <v>5025.9133999999995</v>
      </c>
      <c r="AD24" s="98">
        <v>0</v>
      </c>
      <c r="AE24" s="98">
        <v>0</v>
      </c>
      <c r="AF24" s="98">
        <v>0</v>
      </c>
      <c r="AG24" s="98">
        <v>2305.1391100000001</v>
      </c>
      <c r="AH24" s="98">
        <v>0</v>
      </c>
      <c r="AI24" s="98">
        <v>0</v>
      </c>
      <c r="AJ24" s="98">
        <v>0</v>
      </c>
      <c r="AK24" s="98">
        <v>0</v>
      </c>
      <c r="AL24" s="98">
        <v>0</v>
      </c>
      <c r="AM24" s="98">
        <v>38815.724999999999</v>
      </c>
      <c r="AN24" s="98">
        <v>0</v>
      </c>
      <c r="AO24" s="98">
        <v>2809.625509999998</v>
      </c>
      <c r="AP24" s="92">
        <v>0</v>
      </c>
      <c r="AQ24" s="92">
        <v>0</v>
      </c>
      <c r="AR24" s="92">
        <v>161</v>
      </c>
      <c r="AS24" s="92">
        <v>0</v>
      </c>
      <c r="AT24" s="92">
        <v>0</v>
      </c>
      <c r="AU24" s="92">
        <v>0</v>
      </c>
      <c r="AV24" s="92">
        <v>763.36199999999997</v>
      </c>
      <c r="AW24" s="92">
        <v>0</v>
      </c>
      <c r="AX24" s="92">
        <v>134.74</v>
      </c>
      <c r="AY24" s="92">
        <v>0</v>
      </c>
      <c r="AZ24" s="92">
        <v>31.37</v>
      </c>
      <c r="BA24" s="85">
        <v>4832451.9638600005</v>
      </c>
      <c r="BD24" s="240"/>
      <c r="BE24" s="241"/>
      <c r="BF24" s="243"/>
      <c r="BG24" s="242"/>
    </row>
    <row r="25" spans="1:59" ht="15" customHeight="1">
      <c r="A25" s="86">
        <v>4</v>
      </c>
      <c r="B25" s="110" t="s">
        <v>183</v>
      </c>
      <c r="C25" s="98">
        <v>0</v>
      </c>
      <c r="D25" s="98">
        <v>0</v>
      </c>
      <c r="E25" s="98">
        <v>0</v>
      </c>
      <c r="F25" s="98">
        <v>0</v>
      </c>
      <c r="G25" s="98">
        <v>0</v>
      </c>
      <c r="H25" s="98">
        <v>0</v>
      </c>
      <c r="I25" s="98">
        <v>0</v>
      </c>
      <c r="J25" s="98">
        <v>0</v>
      </c>
      <c r="K25" s="98">
        <v>0</v>
      </c>
      <c r="L25" s="98">
        <v>0</v>
      </c>
      <c r="M25" s="98">
        <v>0</v>
      </c>
      <c r="N25" s="98">
        <v>0</v>
      </c>
      <c r="O25" s="98">
        <v>0</v>
      </c>
      <c r="P25" s="98">
        <v>0</v>
      </c>
      <c r="Q25" s="98">
        <v>0</v>
      </c>
      <c r="R25" s="98">
        <v>0</v>
      </c>
      <c r="S25" s="98">
        <v>0</v>
      </c>
      <c r="T25" s="98">
        <v>0</v>
      </c>
      <c r="U25" s="98">
        <v>0</v>
      </c>
      <c r="V25" s="98">
        <v>0</v>
      </c>
      <c r="W25" s="98">
        <v>0</v>
      </c>
      <c r="X25" s="98">
        <v>0</v>
      </c>
      <c r="Y25" s="98">
        <v>0</v>
      </c>
      <c r="Z25" s="98">
        <v>0</v>
      </c>
      <c r="AA25" s="98">
        <v>0</v>
      </c>
      <c r="AB25" s="98">
        <v>0</v>
      </c>
      <c r="AC25" s="98">
        <v>0</v>
      </c>
      <c r="AD25" s="98">
        <v>0</v>
      </c>
      <c r="AE25" s="98">
        <v>0</v>
      </c>
      <c r="AF25" s="98">
        <v>0</v>
      </c>
      <c r="AG25" s="98">
        <v>0</v>
      </c>
      <c r="AH25" s="98">
        <v>0</v>
      </c>
      <c r="AI25" s="98">
        <v>0</v>
      </c>
      <c r="AJ25" s="98">
        <v>0</v>
      </c>
      <c r="AK25" s="98">
        <v>0</v>
      </c>
      <c r="AL25" s="98">
        <v>0.95</v>
      </c>
      <c r="AM25" s="98">
        <v>0</v>
      </c>
      <c r="AN25" s="98">
        <v>0</v>
      </c>
      <c r="AO25" s="98">
        <v>0</v>
      </c>
      <c r="AP25" s="111">
        <v>0</v>
      </c>
      <c r="AQ25" s="111">
        <v>5.8760000000000003</v>
      </c>
      <c r="AR25" s="111">
        <v>24</v>
      </c>
      <c r="AS25" s="111">
        <v>0</v>
      </c>
      <c r="AT25" s="111">
        <v>0</v>
      </c>
      <c r="AU25" s="111">
        <v>0</v>
      </c>
      <c r="AV25" s="111">
        <v>0</v>
      </c>
      <c r="AW25" s="111">
        <v>0</v>
      </c>
      <c r="AX25" s="111">
        <v>0</v>
      </c>
      <c r="AY25" s="111">
        <v>0</v>
      </c>
      <c r="AZ25" s="111">
        <v>0</v>
      </c>
      <c r="BA25" s="85">
        <v>30.826000000000001</v>
      </c>
      <c r="BD25" s="240"/>
      <c r="BE25" s="241"/>
      <c r="BF25" s="243"/>
      <c r="BG25" s="242"/>
    </row>
    <row r="26" spans="1:59" ht="21">
      <c r="A26" s="82">
        <v>5</v>
      </c>
      <c r="B26" s="101" t="s">
        <v>184</v>
      </c>
      <c r="C26" s="84">
        <v>1055206.18</v>
      </c>
      <c r="D26" s="84">
        <v>271939.71000000002</v>
      </c>
      <c r="E26" s="84">
        <v>425302</v>
      </c>
      <c r="F26" s="84">
        <v>1435807.2227029002</v>
      </c>
      <c r="G26" s="84">
        <v>860810.74493431812</v>
      </c>
      <c r="H26" s="84">
        <v>1400381.37</v>
      </c>
      <c r="I26" s="84">
        <v>432824.45264999999</v>
      </c>
      <c r="J26" s="84">
        <v>23321</v>
      </c>
      <c r="K26" s="84">
        <v>22685.447090000001</v>
      </c>
      <c r="L26" s="84">
        <v>81365.314830000003</v>
      </c>
      <c r="M26" s="84">
        <v>69104.989251181803</v>
      </c>
      <c r="N26" s="84">
        <v>85101.849731818191</v>
      </c>
      <c r="O26" s="84">
        <v>67782.567483000006</v>
      </c>
      <c r="P26" s="84">
        <v>62072</v>
      </c>
      <c r="Q26" s="84">
        <v>43839.674780000008</v>
      </c>
      <c r="R26" s="84">
        <v>20556.900000000001</v>
      </c>
      <c r="S26" s="84">
        <v>47294.021273636354</v>
      </c>
      <c r="T26" s="84">
        <v>91169.941822727298</v>
      </c>
      <c r="U26" s="84">
        <v>15142.137728590909</v>
      </c>
      <c r="V26" s="84">
        <v>45742.51290363638</v>
      </c>
      <c r="W26" s="84">
        <v>8452.85</v>
      </c>
      <c r="X26" s="84">
        <v>42497.889199999998</v>
      </c>
      <c r="Y26" s="84">
        <v>94071.818871818177</v>
      </c>
      <c r="Z26" s="84">
        <v>300017.46831367153</v>
      </c>
      <c r="AA26" s="84">
        <v>39507.284337272722</v>
      </c>
      <c r="AB26" s="84">
        <v>139186.78737999999</v>
      </c>
      <c r="AC26" s="84">
        <v>40958.457021818176</v>
      </c>
      <c r="AD26" s="84">
        <v>145929.95439909093</v>
      </c>
      <c r="AE26" s="84">
        <v>13925.67267</v>
      </c>
      <c r="AF26" s="84">
        <v>32321</v>
      </c>
      <c r="AG26" s="84">
        <v>60348.911600000007</v>
      </c>
      <c r="AH26" s="84">
        <v>103893.91</v>
      </c>
      <c r="AI26" s="84">
        <v>2069138.3572436366</v>
      </c>
      <c r="AJ26" s="84">
        <v>8316.0609999999997</v>
      </c>
      <c r="AK26" s="84">
        <v>22135.919999999998</v>
      </c>
      <c r="AL26" s="84">
        <v>84727.37487</v>
      </c>
      <c r="AM26" s="84">
        <v>314369.56403268361</v>
      </c>
      <c r="AN26" s="84">
        <v>8292.5084500000012</v>
      </c>
      <c r="AO26" s="84">
        <v>9582.1901400000006</v>
      </c>
      <c r="AP26" s="84">
        <v>3673.83</v>
      </c>
      <c r="AQ26" s="84">
        <v>12920.97709</v>
      </c>
      <c r="AR26" s="84">
        <v>651</v>
      </c>
      <c r="AS26" s="84">
        <v>8008.0251899999994</v>
      </c>
      <c r="AT26" s="84">
        <v>5501.06113</v>
      </c>
      <c r="AU26" s="84">
        <v>576.41</v>
      </c>
      <c r="AV26" s="84">
        <v>826.16061000000002</v>
      </c>
      <c r="AW26" s="84">
        <v>2216.7418500000003</v>
      </c>
      <c r="AX26" s="84">
        <v>1944.92</v>
      </c>
      <c r="AY26" s="84">
        <v>2081.5100000000002</v>
      </c>
      <c r="AZ26" s="84">
        <v>432.47</v>
      </c>
      <c r="BA26" s="85">
        <v>10133957.1225818</v>
      </c>
      <c r="BD26" s="240"/>
      <c r="BE26" s="241"/>
      <c r="BF26" s="243"/>
      <c r="BG26" s="242"/>
    </row>
    <row r="27" spans="1:59" ht="15" customHeight="1">
      <c r="A27" s="112"/>
      <c r="B27" s="113" t="s">
        <v>185</v>
      </c>
      <c r="C27" s="91">
        <v>75715.964376699922</v>
      </c>
      <c r="D27" s="91">
        <v>6171.51</v>
      </c>
      <c r="E27" s="91">
        <v>150348</v>
      </c>
      <c r="F27" s="91">
        <v>46223.537709999997</v>
      </c>
      <c r="G27" s="91">
        <v>3812.2269999999999</v>
      </c>
      <c r="H27" s="91">
        <v>108872.47</v>
      </c>
      <c r="I27" s="91">
        <v>3142.4455499999999</v>
      </c>
      <c r="J27" s="91">
        <v>762</v>
      </c>
      <c r="K27" s="91">
        <v>405.67898000000002</v>
      </c>
      <c r="L27" s="91">
        <v>524.05525</v>
      </c>
      <c r="M27" s="91">
        <v>1993.8621599999999</v>
      </c>
      <c r="N27" s="91">
        <v>0.28989999999999999</v>
      </c>
      <c r="O27" s="91">
        <v>779.42931999999996</v>
      </c>
      <c r="P27" s="91">
        <v>2294</v>
      </c>
      <c r="Q27" s="91">
        <v>83.826899999999995</v>
      </c>
      <c r="R27" s="91">
        <v>20.51</v>
      </c>
      <c r="S27" s="91">
        <v>420.99400000000003</v>
      </c>
      <c r="T27" s="91">
        <v>679.61590999999999</v>
      </c>
      <c r="U27" s="91">
        <v>604.4299299999999</v>
      </c>
      <c r="V27" s="91">
        <v>3499.0626499999994</v>
      </c>
      <c r="W27" s="91">
        <v>2026.06</v>
      </c>
      <c r="X27" s="91">
        <v>443.8999</v>
      </c>
      <c r="Y27" s="91">
        <v>4120.7242800000004</v>
      </c>
      <c r="Z27" s="91">
        <v>89694.417968912516</v>
      </c>
      <c r="AA27" s="91">
        <v>278.57684</v>
      </c>
      <c r="AB27" s="91">
        <v>631.25840000000005</v>
      </c>
      <c r="AC27" s="91">
        <v>15019.1397</v>
      </c>
      <c r="AD27" s="91">
        <v>494.50623999999999</v>
      </c>
      <c r="AE27" s="91">
        <v>215.74037000000001</v>
      </c>
      <c r="AF27" s="91">
        <v>12074</v>
      </c>
      <c r="AG27" s="91">
        <v>3938.5130000000004</v>
      </c>
      <c r="AH27" s="91">
        <v>30.5</v>
      </c>
      <c r="AI27" s="91">
        <v>15935.01577</v>
      </c>
      <c r="AJ27" s="91">
        <v>239.85499999999999</v>
      </c>
      <c r="AK27" s="91">
        <v>510.99</v>
      </c>
      <c r="AL27" s="91">
        <v>299.23112000000003</v>
      </c>
      <c r="AM27" s="91">
        <v>1960.8540699999999</v>
      </c>
      <c r="AN27" s="91">
        <v>175.77199999999999</v>
      </c>
      <c r="AO27" s="91">
        <v>158.51</v>
      </c>
      <c r="AP27" s="91">
        <v>21.47</v>
      </c>
      <c r="AQ27" s="91">
        <v>66.28058</v>
      </c>
      <c r="AR27" s="91">
        <v>54</v>
      </c>
      <c r="AS27" s="91">
        <v>713.03099999999995</v>
      </c>
      <c r="AT27" s="91">
        <v>0</v>
      </c>
      <c r="AU27" s="91">
        <v>0</v>
      </c>
      <c r="AV27" s="91">
        <v>7.6257900000000003</v>
      </c>
      <c r="AW27" s="91">
        <v>0</v>
      </c>
      <c r="AX27" s="91">
        <v>0</v>
      </c>
      <c r="AY27" s="91">
        <v>314.63</v>
      </c>
      <c r="AZ27" s="91">
        <v>13.17</v>
      </c>
      <c r="BA27" s="85">
        <v>555791.68166561238</v>
      </c>
    </row>
    <row r="28" spans="1:59">
      <c r="A28" s="112"/>
      <c r="B28" s="113" t="s">
        <v>186</v>
      </c>
      <c r="C28" s="91">
        <v>283326.03999999998</v>
      </c>
      <c r="D28" s="91">
        <v>20460.04</v>
      </c>
      <c r="E28" s="91">
        <v>0</v>
      </c>
      <c r="F28" s="91">
        <v>0</v>
      </c>
      <c r="G28" s="91">
        <v>382629.63191499998</v>
      </c>
      <c r="H28" s="91">
        <v>5253.19</v>
      </c>
      <c r="I28" s="91">
        <v>36699.37098</v>
      </c>
      <c r="J28" s="91">
        <v>301</v>
      </c>
      <c r="K28" s="91">
        <v>734.678</v>
      </c>
      <c r="L28" s="91">
        <v>8408.9959999999992</v>
      </c>
      <c r="M28" s="91">
        <v>970.2</v>
      </c>
      <c r="N28" s="91">
        <v>1001.1042900000001</v>
      </c>
      <c r="O28" s="91">
        <v>729.1</v>
      </c>
      <c r="P28" s="91">
        <v>871</v>
      </c>
      <c r="Q28" s="91">
        <v>247.48699999999999</v>
      </c>
      <c r="R28" s="91">
        <v>0</v>
      </c>
      <c r="S28" s="91">
        <v>405.38799999999998</v>
      </c>
      <c r="T28" s="91">
        <v>0</v>
      </c>
      <c r="U28" s="91">
        <v>262.90960999999999</v>
      </c>
      <c r="V28" s="91">
        <v>0</v>
      </c>
      <c r="W28" s="91">
        <v>0</v>
      </c>
      <c r="X28" s="91">
        <v>0</v>
      </c>
      <c r="Y28" s="91">
        <v>75.168000000000006</v>
      </c>
      <c r="Z28" s="91">
        <v>0</v>
      </c>
      <c r="AA28" s="91">
        <v>245.95104000000001</v>
      </c>
      <c r="AB28" s="91">
        <v>8785.3763099999996</v>
      </c>
      <c r="AC28" s="91">
        <v>0</v>
      </c>
      <c r="AD28" s="91">
        <v>2168.4870799999999</v>
      </c>
      <c r="AE28" s="91">
        <v>215.65</v>
      </c>
      <c r="AF28" s="91">
        <v>1150</v>
      </c>
      <c r="AG28" s="91">
        <v>1724.1</v>
      </c>
      <c r="AH28" s="91">
        <v>329.55</v>
      </c>
      <c r="AI28" s="91">
        <v>791837.67200000002</v>
      </c>
      <c r="AJ28" s="91">
        <v>109.753</v>
      </c>
      <c r="AK28" s="91">
        <v>133.69999999999999</v>
      </c>
      <c r="AL28" s="91">
        <v>431.34699999999998</v>
      </c>
      <c r="AM28" s="91">
        <v>55100.805059999999</v>
      </c>
      <c r="AN28" s="91">
        <v>0</v>
      </c>
      <c r="AO28" s="91">
        <v>0</v>
      </c>
      <c r="AP28" s="91">
        <v>0</v>
      </c>
      <c r="AQ28" s="91">
        <v>0</v>
      </c>
      <c r="AR28" s="91">
        <v>0</v>
      </c>
      <c r="AS28" s="91">
        <v>0</v>
      </c>
      <c r="AT28" s="91">
        <v>0</v>
      </c>
      <c r="AU28" s="91">
        <v>0</v>
      </c>
      <c r="AV28" s="91">
        <v>0</v>
      </c>
      <c r="AW28" s="91">
        <v>0</v>
      </c>
      <c r="AX28" s="91">
        <v>0</v>
      </c>
      <c r="AY28" s="91">
        <v>108</v>
      </c>
      <c r="AZ28" s="91">
        <v>0</v>
      </c>
      <c r="BA28" s="85">
        <v>1604715.6952849997</v>
      </c>
    </row>
    <row r="29" spans="1:59" ht="15" customHeight="1">
      <c r="A29" s="112"/>
      <c r="B29" s="113" t="s">
        <v>187</v>
      </c>
      <c r="C29" s="91">
        <v>5</v>
      </c>
      <c r="D29" s="91">
        <v>0</v>
      </c>
      <c r="E29" s="91">
        <v>125</v>
      </c>
      <c r="F29" s="91">
        <v>0</v>
      </c>
      <c r="G29" s="91">
        <v>5435.0050800000008</v>
      </c>
      <c r="H29" s="91">
        <v>0</v>
      </c>
      <c r="I29" s="91">
        <v>2125.9569999999999</v>
      </c>
      <c r="J29" s="91">
        <v>1667</v>
      </c>
      <c r="K29" s="91">
        <v>311.75247999999999</v>
      </c>
      <c r="L29" s="91">
        <v>495.06799999999998</v>
      </c>
      <c r="M29" s="91">
        <v>105.98</v>
      </c>
      <c r="N29" s="91">
        <v>0</v>
      </c>
      <c r="O29" s="91">
        <v>278.40800000000002</v>
      </c>
      <c r="P29" s="91">
        <v>320</v>
      </c>
      <c r="Q29" s="91">
        <v>137.78973999999999</v>
      </c>
      <c r="R29" s="91">
        <v>260.76</v>
      </c>
      <c r="S29" s="91">
        <v>92.57</v>
      </c>
      <c r="T29" s="91">
        <v>916.62480000000005</v>
      </c>
      <c r="U29" s="91">
        <v>0</v>
      </c>
      <c r="V29" s="91">
        <v>182.63621000000001</v>
      </c>
      <c r="W29" s="91">
        <v>23.82</v>
      </c>
      <c r="X29" s="91">
        <v>295.01600000000002</v>
      </c>
      <c r="Y29" s="91">
        <v>417.36700000000002</v>
      </c>
      <c r="Z29" s="91">
        <v>7431.3209999999999</v>
      </c>
      <c r="AA29" s="91">
        <v>0</v>
      </c>
      <c r="AB29" s="91">
        <v>1703.5496400000002</v>
      </c>
      <c r="AC29" s="91">
        <v>45.3324</v>
      </c>
      <c r="AD29" s="91">
        <v>0</v>
      </c>
      <c r="AE29" s="91">
        <v>0</v>
      </c>
      <c r="AF29" s="91">
        <v>0</v>
      </c>
      <c r="AG29" s="91">
        <v>7207.2740799999992</v>
      </c>
      <c r="AH29" s="91">
        <v>5.85</v>
      </c>
      <c r="AI29" s="91">
        <v>1848.04358</v>
      </c>
      <c r="AJ29" s="91">
        <v>344.4</v>
      </c>
      <c r="AK29" s="91">
        <v>151.13</v>
      </c>
      <c r="AL29" s="91">
        <v>0</v>
      </c>
      <c r="AM29" s="91">
        <v>0</v>
      </c>
      <c r="AN29" s="91">
        <v>943.39700000000005</v>
      </c>
      <c r="AO29" s="91">
        <v>80.099999999999994</v>
      </c>
      <c r="AP29" s="91">
        <v>0</v>
      </c>
      <c r="AQ29" s="91">
        <v>184.13399999999999</v>
      </c>
      <c r="AR29" s="91">
        <v>131</v>
      </c>
      <c r="AS29" s="91">
        <v>116.342</v>
      </c>
      <c r="AT29" s="91">
        <v>0</v>
      </c>
      <c r="AU29" s="91">
        <v>0</v>
      </c>
      <c r="AV29" s="91">
        <v>56.213329999999999</v>
      </c>
      <c r="AW29" s="91">
        <v>428.11200000000002</v>
      </c>
      <c r="AX29" s="91">
        <v>0</v>
      </c>
      <c r="AY29" s="91">
        <v>287.33</v>
      </c>
      <c r="AZ29" s="91">
        <v>92.74</v>
      </c>
      <c r="BA29" s="85">
        <v>34252.023339999992</v>
      </c>
      <c r="BF29" s="244"/>
    </row>
    <row r="30" spans="1:59">
      <c r="A30" s="112"/>
      <c r="B30" s="113" t="s">
        <v>188</v>
      </c>
      <c r="C30" s="91">
        <v>10539.67</v>
      </c>
      <c r="D30" s="91">
        <v>0</v>
      </c>
      <c r="E30" s="91">
        <v>1980</v>
      </c>
      <c r="F30" s="91">
        <v>0</v>
      </c>
      <c r="G30" s="91">
        <v>43235.900999999998</v>
      </c>
      <c r="H30" s="91">
        <v>94888.14</v>
      </c>
      <c r="I30" s="91">
        <v>498.40300000000002</v>
      </c>
      <c r="J30" s="91">
        <v>0</v>
      </c>
      <c r="K30" s="91">
        <v>0</v>
      </c>
      <c r="L30" s="91">
        <v>0</v>
      </c>
      <c r="M30" s="91">
        <v>0</v>
      </c>
      <c r="N30" s="91">
        <v>0</v>
      </c>
      <c r="O30" s="91">
        <v>0</v>
      </c>
      <c r="P30" s="91">
        <v>0</v>
      </c>
      <c r="Q30" s="91">
        <v>0</v>
      </c>
      <c r="R30" s="91">
        <v>0</v>
      </c>
      <c r="S30" s="91">
        <v>874.00530000000003</v>
      </c>
      <c r="T30" s="91">
        <v>0</v>
      </c>
      <c r="U30" s="91">
        <v>0</v>
      </c>
      <c r="V30" s="91">
        <v>32.5</v>
      </c>
      <c r="W30" s="91">
        <v>0</v>
      </c>
      <c r="X30" s="91">
        <v>0</v>
      </c>
      <c r="Y30" s="91">
        <v>43.222999999999999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  <c r="AE30" s="91">
        <v>0</v>
      </c>
      <c r="AF30" s="91">
        <v>0</v>
      </c>
      <c r="AG30" s="91">
        <v>3616.8683500000002</v>
      </c>
      <c r="AH30" s="91">
        <v>0</v>
      </c>
      <c r="AI30" s="91">
        <v>13099.62983</v>
      </c>
      <c r="AJ30" s="91">
        <v>0</v>
      </c>
      <c r="AK30" s="91">
        <v>0</v>
      </c>
      <c r="AL30" s="91">
        <v>0</v>
      </c>
      <c r="AM30" s="91">
        <v>6885.0749999999998</v>
      </c>
      <c r="AN30" s="91">
        <v>0</v>
      </c>
      <c r="AO30" s="91">
        <v>0</v>
      </c>
      <c r="AP30" s="91">
        <v>0</v>
      </c>
      <c r="AQ30" s="91">
        <v>0</v>
      </c>
      <c r="AR30" s="91">
        <v>0</v>
      </c>
      <c r="AS30" s="91">
        <v>0</v>
      </c>
      <c r="AT30" s="91">
        <v>0</v>
      </c>
      <c r="AU30" s="91">
        <v>0</v>
      </c>
      <c r="AV30" s="91">
        <v>0</v>
      </c>
      <c r="AW30" s="91">
        <v>0</v>
      </c>
      <c r="AX30" s="91">
        <v>0</v>
      </c>
      <c r="AY30" s="91">
        <v>0</v>
      </c>
      <c r="AZ30" s="91">
        <v>0</v>
      </c>
      <c r="BA30" s="85">
        <v>175693.41548</v>
      </c>
    </row>
    <row r="31" spans="1:59" ht="15" customHeight="1">
      <c r="A31" s="112"/>
      <c r="B31" s="113" t="s">
        <v>189</v>
      </c>
      <c r="C31" s="91">
        <v>0</v>
      </c>
      <c r="D31" s="91">
        <v>0</v>
      </c>
      <c r="E31" s="91">
        <v>0</v>
      </c>
      <c r="F31" s="91">
        <v>0</v>
      </c>
      <c r="G31" s="91">
        <v>0</v>
      </c>
      <c r="H31" s="91">
        <v>0</v>
      </c>
      <c r="I31" s="91">
        <v>0</v>
      </c>
      <c r="J31" s="91">
        <v>0</v>
      </c>
      <c r="K31" s="91">
        <v>0</v>
      </c>
      <c r="L31" s="91">
        <v>0</v>
      </c>
      <c r="M31" s="91">
        <v>0</v>
      </c>
      <c r="N31" s="91">
        <v>0</v>
      </c>
      <c r="O31" s="91">
        <v>0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  <c r="AE31" s="91">
        <v>250</v>
      </c>
      <c r="AF31" s="91">
        <v>0</v>
      </c>
      <c r="AG31" s="91">
        <v>0</v>
      </c>
      <c r="AH31" s="91">
        <v>0</v>
      </c>
      <c r="AI31" s="91">
        <v>555.80799999999999</v>
      </c>
      <c r="AJ31" s="91">
        <v>0</v>
      </c>
      <c r="AK31" s="91">
        <v>0</v>
      </c>
      <c r="AL31" s="91">
        <v>0</v>
      </c>
      <c r="AM31" s="91">
        <v>0</v>
      </c>
      <c r="AN31" s="91">
        <v>0</v>
      </c>
      <c r="AO31" s="91">
        <v>0</v>
      </c>
      <c r="AP31" s="91">
        <v>0</v>
      </c>
      <c r="AQ31" s="91">
        <v>0</v>
      </c>
      <c r="AR31" s="91">
        <v>0</v>
      </c>
      <c r="AS31" s="91">
        <v>0</v>
      </c>
      <c r="AT31" s="91">
        <v>0</v>
      </c>
      <c r="AU31" s="91">
        <v>0</v>
      </c>
      <c r="AV31" s="91">
        <v>0</v>
      </c>
      <c r="AW31" s="91">
        <v>0</v>
      </c>
      <c r="AX31" s="91">
        <v>0</v>
      </c>
      <c r="AY31" s="91">
        <v>0</v>
      </c>
      <c r="AZ31" s="91">
        <v>0</v>
      </c>
      <c r="BA31" s="85">
        <v>805.80799999999999</v>
      </c>
    </row>
    <row r="32" spans="1:59">
      <c r="A32" s="112"/>
      <c r="B32" s="113" t="s">
        <v>190</v>
      </c>
      <c r="C32" s="91">
        <v>63886.36</v>
      </c>
      <c r="D32" s="91">
        <v>20473.45</v>
      </c>
      <c r="E32" s="91">
        <v>29797</v>
      </c>
      <c r="F32" s="91">
        <v>7504.767642899993</v>
      </c>
      <c r="G32" s="91">
        <v>29297.857917954541</v>
      </c>
      <c r="H32" s="91">
        <v>34335.199999999997</v>
      </c>
      <c r="I32" s="91">
        <v>781.36113</v>
      </c>
      <c r="J32" s="91">
        <v>929</v>
      </c>
      <c r="K32" s="91">
        <v>337.8279</v>
      </c>
      <c r="L32" s="91">
        <v>35.252000000000002</v>
      </c>
      <c r="M32" s="91">
        <v>2914.2032145454541</v>
      </c>
      <c r="N32" s="91">
        <v>8238.4276354545473</v>
      </c>
      <c r="O32" s="91">
        <v>4041.2596530000001</v>
      </c>
      <c r="P32" s="91">
        <v>0</v>
      </c>
      <c r="Q32" s="91">
        <v>0</v>
      </c>
      <c r="R32" s="91">
        <v>1748.15</v>
      </c>
      <c r="S32" s="91">
        <v>2484.85480090909</v>
      </c>
      <c r="T32" s="91">
        <v>11586.554168181818</v>
      </c>
      <c r="U32" s="91">
        <v>659.10360909090912</v>
      </c>
      <c r="V32" s="91">
        <v>818.79654090909446</v>
      </c>
      <c r="W32" s="91">
        <v>46.35</v>
      </c>
      <c r="X32" s="91">
        <v>3133.49</v>
      </c>
      <c r="Y32" s="91">
        <v>5211.6032954545453</v>
      </c>
      <c r="Z32" s="91">
        <v>29832.594596189741</v>
      </c>
      <c r="AA32" s="91">
        <v>1500.6131618181801</v>
      </c>
      <c r="AB32" s="91">
        <v>9523.2639999999992</v>
      </c>
      <c r="AC32" s="91">
        <v>2932.2088754545434</v>
      </c>
      <c r="AD32" s="91">
        <v>9900.3827272727285</v>
      </c>
      <c r="AE32" s="91">
        <v>0</v>
      </c>
      <c r="AF32" s="91">
        <v>2237</v>
      </c>
      <c r="AG32" s="91">
        <v>788.88064999999995</v>
      </c>
      <c r="AH32" s="91">
        <v>8423.7900000000009</v>
      </c>
      <c r="AI32" s="91">
        <v>90121.666460909124</v>
      </c>
      <c r="AJ32" s="91">
        <v>427.90800000000002</v>
      </c>
      <c r="AK32" s="91">
        <v>2405.29</v>
      </c>
      <c r="AL32" s="91">
        <v>3104.2950000000001</v>
      </c>
      <c r="AM32" s="91">
        <v>9647.8970731708923</v>
      </c>
      <c r="AN32" s="91">
        <v>0</v>
      </c>
      <c r="AO32" s="91">
        <v>0</v>
      </c>
      <c r="AP32" s="91">
        <v>0</v>
      </c>
      <c r="AQ32" s="91">
        <v>0</v>
      </c>
      <c r="AR32" s="91">
        <v>0</v>
      </c>
      <c r="AS32" s="91">
        <v>0</v>
      </c>
      <c r="AT32" s="91">
        <v>0</v>
      </c>
      <c r="AU32" s="91">
        <v>0</v>
      </c>
      <c r="AV32" s="91">
        <v>0</v>
      </c>
      <c r="AW32" s="91">
        <v>0</v>
      </c>
      <c r="AX32" s="91">
        <v>0</v>
      </c>
      <c r="AY32" s="91">
        <v>0</v>
      </c>
      <c r="AZ32" s="91">
        <v>0</v>
      </c>
      <c r="BA32" s="85">
        <v>399106.66005321511</v>
      </c>
    </row>
    <row r="33" spans="1:53" ht="15" customHeight="1">
      <c r="A33" s="112"/>
      <c r="B33" s="113" t="s">
        <v>191</v>
      </c>
      <c r="C33" s="91">
        <v>73151.839999999997</v>
      </c>
      <c r="D33" s="91">
        <v>6141.6</v>
      </c>
      <c r="E33" s="91">
        <v>33258</v>
      </c>
      <c r="F33" s="91">
        <v>0</v>
      </c>
      <c r="G33" s="91">
        <v>0</v>
      </c>
      <c r="H33" s="91">
        <v>5198.09</v>
      </c>
      <c r="I33" s="91">
        <v>25966.6875</v>
      </c>
      <c r="J33" s="91">
        <v>253</v>
      </c>
      <c r="K33" s="91">
        <v>1220.7472</v>
      </c>
      <c r="L33" s="91">
        <v>6614.5839999999998</v>
      </c>
      <c r="M33" s="91">
        <v>1756.3979999999999</v>
      </c>
      <c r="N33" s="91">
        <v>1677.2469699999999</v>
      </c>
      <c r="O33" s="91">
        <v>1271.7639999999999</v>
      </c>
      <c r="P33" s="91">
        <v>2045</v>
      </c>
      <c r="Q33" s="91">
        <v>559.50458000000003</v>
      </c>
      <c r="R33" s="91">
        <v>720.75</v>
      </c>
      <c r="S33" s="91">
        <v>652.98500000000001</v>
      </c>
      <c r="T33" s="91">
        <v>0</v>
      </c>
      <c r="U33" s="91">
        <v>0</v>
      </c>
      <c r="V33" s="91">
        <v>391.93299999999999</v>
      </c>
      <c r="W33" s="91">
        <v>925.21</v>
      </c>
      <c r="X33" s="91">
        <v>1787.934</v>
      </c>
      <c r="Y33" s="91">
        <v>1794.0609999999999</v>
      </c>
      <c r="Z33" s="91">
        <v>8131.1629999999996</v>
      </c>
      <c r="AA33" s="91">
        <v>461.64400000000001</v>
      </c>
      <c r="AB33" s="91">
        <v>5190.1772999999994</v>
      </c>
      <c r="AC33" s="91">
        <v>588.75506999999993</v>
      </c>
      <c r="AD33" s="91">
        <v>0</v>
      </c>
      <c r="AE33" s="91">
        <v>144.154</v>
      </c>
      <c r="AF33" s="91">
        <v>0</v>
      </c>
      <c r="AG33" s="91">
        <v>353.64499999999998</v>
      </c>
      <c r="AH33" s="91">
        <v>791.79</v>
      </c>
      <c r="AI33" s="91">
        <v>128457.952</v>
      </c>
      <c r="AJ33" s="91">
        <v>147.6</v>
      </c>
      <c r="AK33" s="91">
        <v>0</v>
      </c>
      <c r="AL33" s="91">
        <v>1767.529</v>
      </c>
      <c r="AM33" s="91">
        <v>19679.291269999998</v>
      </c>
      <c r="AN33" s="91">
        <v>232.233</v>
      </c>
      <c r="AO33" s="91">
        <v>0</v>
      </c>
      <c r="AP33" s="91">
        <v>0</v>
      </c>
      <c r="AQ33" s="91">
        <v>0</v>
      </c>
      <c r="AR33" s="91">
        <v>0</v>
      </c>
      <c r="AS33" s="91">
        <v>195.91200000000001</v>
      </c>
      <c r="AT33" s="91">
        <v>0</v>
      </c>
      <c r="AU33" s="91">
        <v>0</v>
      </c>
      <c r="AV33" s="91">
        <v>0</v>
      </c>
      <c r="AW33" s="91">
        <v>0</v>
      </c>
      <c r="AX33" s="91">
        <v>0</v>
      </c>
      <c r="AY33" s="91">
        <v>0</v>
      </c>
      <c r="AZ33" s="91">
        <v>0</v>
      </c>
      <c r="BA33" s="85">
        <v>331529.18088999996</v>
      </c>
    </row>
    <row r="34" spans="1:53">
      <c r="A34" s="112"/>
      <c r="B34" s="113" t="s">
        <v>192</v>
      </c>
      <c r="C34" s="91">
        <v>56111.99</v>
      </c>
      <c r="D34" s="91">
        <v>62920</v>
      </c>
      <c r="E34" s="91">
        <v>39673</v>
      </c>
      <c r="F34" s="91">
        <v>62381.591650000002</v>
      </c>
      <c r="G34" s="91">
        <v>64601.964829999997</v>
      </c>
      <c r="H34" s="91">
        <v>5295.39</v>
      </c>
      <c r="I34" s="91">
        <v>19894.736840000001</v>
      </c>
      <c r="J34" s="91">
        <v>0</v>
      </c>
      <c r="K34" s="91">
        <v>3.722</v>
      </c>
      <c r="L34" s="91">
        <v>1340.36581</v>
      </c>
      <c r="M34" s="91">
        <v>0</v>
      </c>
      <c r="N34" s="91">
        <v>0</v>
      </c>
      <c r="O34" s="91">
        <v>0</v>
      </c>
      <c r="P34" s="91">
        <v>0</v>
      </c>
      <c r="Q34" s="91">
        <v>0</v>
      </c>
      <c r="R34" s="91">
        <v>0</v>
      </c>
      <c r="S34" s="91">
        <v>598.33794999999998</v>
      </c>
      <c r="T34" s="91">
        <v>0</v>
      </c>
      <c r="U34" s="91">
        <v>0</v>
      </c>
      <c r="V34" s="91">
        <v>0</v>
      </c>
      <c r="W34" s="91">
        <v>642.11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  <c r="AE34" s="91">
        <v>0</v>
      </c>
      <c r="AF34" s="91">
        <v>0</v>
      </c>
      <c r="AG34" s="91">
        <v>0</v>
      </c>
      <c r="AH34" s="91">
        <v>0</v>
      </c>
      <c r="AI34" s="91">
        <v>4099.0218199999999</v>
      </c>
      <c r="AJ34" s="91">
        <v>0</v>
      </c>
      <c r="AK34" s="91">
        <v>0</v>
      </c>
      <c r="AL34" s="91">
        <v>0</v>
      </c>
      <c r="AM34" s="91">
        <v>0</v>
      </c>
      <c r="AN34" s="91">
        <v>0</v>
      </c>
      <c r="AO34" s="91">
        <v>0</v>
      </c>
      <c r="AP34" s="91">
        <v>0</v>
      </c>
      <c r="AQ34" s="91">
        <v>0</v>
      </c>
      <c r="AR34" s="91">
        <v>0</v>
      </c>
      <c r="AS34" s="91">
        <v>0</v>
      </c>
      <c r="AT34" s="91">
        <v>0</v>
      </c>
      <c r="AU34" s="91">
        <v>0</v>
      </c>
      <c r="AV34" s="91">
        <v>0</v>
      </c>
      <c r="AW34" s="91">
        <v>0</v>
      </c>
      <c r="AX34" s="91">
        <v>0</v>
      </c>
      <c r="AY34" s="91">
        <v>0</v>
      </c>
      <c r="AZ34" s="91">
        <v>0</v>
      </c>
      <c r="BA34" s="85">
        <v>317562.23090000008</v>
      </c>
    </row>
    <row r="35" spans="1:53" ht="15" customHeight="1">
      <c r="A35" s="112"/>
      <c r="B35" s="113" t="s">
        <v>193</v>
      </c>
      <c r="C35" s="91">
        <v>191659.08</v>
      </c>
      <c r="D35" s="91">
        <v>61420.34</v>
      </c>
      <c r="E35" s="91">
        <v>89393</v>
      </c>
      <c r="F35" s="91">
        <v>0</v>
      </c>
      <c r="G35" s="91">
        <v>88945.218693863615</v>
      </c>
      <c r="H35" s="91">
        <v>10539.75</v>
      </c>
      <c r="I35" s="91">
        <v>518.98371999999995</v>
      </c>
      <c r="J35" s="91">
        <v>3179</v>
      </c>
      <c r="K35" s="91">
        <v>0</v>
      </c>
      <c r="L35" s="91">
        <v>0</v>
      </c>
      <c r="M35" s="91">
        <v>8742.6096436363623</v>
      </c>
      <c r="N35" s="91">
        <v>24715.282906363642</v>
      </c>
      <c r="O35" s="91">
        <v>12123.78</v>
      </c>
      <c r="P35" s="91">
        <v>0</v>
      </c>
      <c r="Q35" s="91">
        <v>0</v>
      </c>
      <c r="R35" s="91">
        <v>0</v>
      </c>
      <c r="S35" s="91">
        <v>6698.7013827272704</v>
      </c>
      <c r="T35" s="91">
        <v>4092.9038845454634</v>
      </c>
      <c r="U35" s="91">
        <v>1977.3119099999992</v>
      </c>
      <c r="V35" s="91">
        <v>2589.2229627272832</v>
      </c>
      <c r="W35" s="91">
        <v>0</v>
      </c>
      <c r="X35" s="91">
        <v>9400.48</v>
      </c>
      <c r="Y35" s="91">
        <v>15112.370896363636</v>
      </c>
      <c r="Z35" s="91">
        <v>87718.303038569225</v>
      </c>
      <c r="AA35" s="91">
        <v>4361.8624854545451</v>
      </c>
      <c r="AB35" s="91">
        <v>10914.40791</v>
      </c>
      <c r="AC35" s="91">
        <v>8796.6266263636298</v>
      </c>
      <c r="AD35" s="91">
        <v>29701.148181818178</v>
      </c>
      <c r="AE35" s="91">
        <v>0</v>
      </c>
      <c r="AF35" s="91">
        <v>6710</v>
      </c>
      <c r="AG35" s="91">
        <v>633.25411999999994</v>
      </c>
      <c r="AH35" s="91">
        <v>23954.65</v>
      </c>
      <c r="AI35" s="91">
        <v>83921.221742727357</v>
      </c>
      <c r="AJ35" s="91">
        <v>0</v>
      </c>
      <c r="AK35" s="91">
        <v>5908.16</v>
      </c>
      <c r="AL35" s="91">
        <v>9312.884</v>
      </c>
      <c r="AM35" s="91">
        <v>29436.81674951268</v>
      </c>
      <c r="AN35" s="91">
        <v>0</v>
      </c>
      <c r="AO35" s="91">
        <v>0</v>
      </c>
      <c r="AP35" s="91">
        <v>0</v>
      </c>
      <c r="AQ35" s="91">
        <v>0</v>
      </c>
      <c r="AR35" s="91">
        <v>0</v>
      </c>
      <c r="AS35" s="91">
        <v>0</v>
      </c>
      <c r="AT35" s="91">
        <v>0</v>
      </c>
      <c r="AU35" s="91">
        <v>0</v>
      </c>
      <c r="AV35" s="91">
        <v>0</v>
      </c>
      <c r="AW35" s="91">
        <v>47.384</v>
      </c>
      <c r="AX35" s="91">
        <v>0</v>
      </c>
      <c r="AY35" s="91">
        <v>0</v>
      </c>
      <c r="AZ35" s="91">
        <v>0</v>
      </c>
      <c r="BA35" s="85">
        <v>832524.75485467282</v>
      </c>
    </row>
    <row r="36" spans="1:53">
      <c r="A36" s="112"/>
      <c r="B36" s="113" t="s">
        <v>194</v>
      </c>
      <c r="C36" s="91">
        <v>144418.84562329997</v>
      </c>
      <c r="D36" s="91">
        <v>57098.89</v>
      </c>
      <c r="E36" s="91">
        <v>73376</v>
      </c>
      <c r="F36" s="91">
        <v>127825.89460000001</v>
      </c>
      <c r="G36" s="91">
        <v>137269.8449</v>
      </c>
      <c r="H36" s="91">
        <v>218446.48</v>
      </c>
      <c r="I36" s="91">
        <v>37116.564299999998</v>
      </c>
      <c r="J36" s="91">
        <v>8150</v>
      </c>
      <c r="K36" s="91">
        <v>15492.53853</v>
      </c>
      <c r="L36" s="91">
        <v>3806.5360000000001</v>
      </c>
      <c r="M36" s="91">
        <v>13763.503349999999</v>
      </c>
      <c r="N36" s="91">
        <v>33854.306000000004</v>
      </c>
      <c r="O36" s="91">
        <v>10969.102020000002</v>
      </c>
      <c r="P36" s="91">
        <v>13758</v>
      </c>
      <c r="Q36" s="91">
        <v>13491.391370000001</v>
      </c>
      <c r="R36" s="91">
        <v>9584.44</v>
      </c>
      <c r="S36" s="91">
        <v>13798.536249999997</v>
      </c>
      <c r="T36" s="91">
        <v>25253.937390000003</v>
      </c>
      <c r="U36" s="91">
        <v>4308.450779499999</v>
      </c>
      <c r="V36" s="91">
        <v>12138.394980000001</v>
      </c>
      <c r="W36" s="91">
        <v>4151.79</v>
      </c>
      <c r="X36" s="91">
        <v>13811.354220000001</v>
      </c>
      <c r="Y36" s="91">
        <v>26064.819049999998</v>
      </c>
      <c r="Z36" s="91">
        <v>76511.801710000014</v>
      </c>
      <c r="AA36" s="91">
        <v>10202.77994</v>
      </c>
      <c r="AB36" s="91">
        <v>32547.273999999998</v>
      </c>
      <c r="AC36" s="91">
        <v>7233.4111700000003</v>
      </c>
      <c r="AD36" s="91">
        <v>25866.66258</v>
      </c>
      <c r="AE36" s="91">
        <v>5444.5295100000003</v>
      </c>
      <c r="AF36" s="91">
        <v>8854</v>
      </c>
      <c r="AG36" s="91">
        <v>15900.82322</v>
      </c>
      <c r="AH36" s="91">
        <v>20150.919999999998</v>
      </c>
      <c r="AI36" s="91">
        <v>348904.81812999997</v>
      </c>
      <c r="AJ36" s="91">
        <v>3347.1620000000003</v>
      </c>
      <c r="AK36" s="91">
        <v>4930.53</v>
      </c>
      <c r="AL36" s="91">
        <v>17483.166440000001</v>
      </c>
      <c r="AM36" s="91">
        <v>49866.023679999998</v>
      </c>
      <c r="AN36" s="91">
        <v>2713.94227</v>
      </c>
      <c r="AO36" s="91">
        <v>2607.87057</v>
      </c>
      <c r="AP36" s="91">
        <v>1769.52</v>
      </c>
      <c r="AQ36" s="91">
        <v>3280.7878399999995</v>
      </c>
      <c r="AR36" s="91">
        <v>45</v>
      </c>
      <c r="AS36" s="91">
        <v>1761.6345100000001</v>
      </c>
      <c r="AT36" s="91">
        <v>1667.04133</v>
      </c>
      <c r="AU36" s="91">
        <v>100.29</v>
      </c>
      <c r="AV36" s="91">
        <v>251.39637999999999</v>
      </c>
      <c r="AW36" s="91">
        <v>1111.9225800000002</v>
      </c>
      <c r="AX36" s="91">
        <v>764.37</v>
      </c>
      <c r="AY36" s="91">
        <v>703.45</v>
      </c>
      <c r="AZ36" s="91">
        <v>159.21</v>
      </c>
      <c r="BA36" s="85">
        <v>1662129.9572227998</v>
      </c>
    </row>
    <row r="37" spans="1:53" ht="15" customHeight="1">
      <c r="A37" s="112"/>
      <c r="B37" s="113" t="s">
        <v>195</v>
      </c>
      <c r="C37" s="91">
        <v>34218.550000000003</v>
      </c>
      <c r="D37" s="91">
        <v>5766.9600000000064</v>
      </c>
      <c r="E37" s="91">
        <v>7352</v>
      </c>
      <c r="F37" s="91">
        <v>2688.7840000000001</v>
      </c>
      <c r="G37" s="91">
        <v>13276.013079999999</v>
      </c>
      <c r="H37" s="91">
        <v>251.7</v>
      </c>
      <c r="I37" s="91">
        <v>20123.29</v>
      </c>
      <c r="J37" s="91">
        <v>7508</v>
      </c>
      <c r="K37" s="91">
        <v>3234.652</v>
      </c>
      <c r="L37" s="91">
        <v>0</v>
      </c>
      <c r="M37" s="91">
        <v>1154.4090000000001</v>
      </c>
      <c r="N37" s="91">
        <v>0</v>
      </c>
      <c r="O37" s="91">
        <v>8658.5750000000025</v>
      </c>
      <c r="P37" s="91">
        <v>6171</v>
      </c>
      <c r="Q37" s="91">
        <v>8546.2714800000012</v>
      </c>
      <c r="R37" s="91">
        <v>0</v>
      </c>
      <c r="S37" s="91">
        <v>0</v>
      </c>
      <c r="T37" s="91">
        <v>19891.720100000002</v>
      </c>
      <c r="U37" s="91">
        <v>3077.6611000000007</v>
      </c>
      <c r="V37" s="91">
        <v>7507.5709000000006</v>
      </c>
      <c r="W37" s="91">
        <v>0</v>
      </c>
      <c r="X37" s="91">
        <v>8257.0499999999993</v>
      </c>
      <c r="Y37" s="91">
        <v>15385.055679999998</v>
      </c>
      <c r="Z37" s="91">
        <v>0</v>
      </c>
      <c r="AA37" s="91">
        <v>6994.11049</v>
      </c>
      <c r="AB37" s="91">
        <v>14091.871419999999</v>
      </c>
      <c r="AC37" s="91">
        <v>6162.2171799999996</v>
      </c>
      <c r="AD37" s="91">
        <v>22254.664860000001</v>
      </c>
      <c r="AE37" s="91">
        <v>3480.6696400000001</v>
      </c>
      <c r="AF37" s="91">
        <v>520</v>
      </c>
      <c r="AG37" s="91">
        <v>0</v>
      </c>
      <c r="AH37" s="91">
        <v>12957.86</v>
      </c>
      <c r="AI37" s="91">
        <v>489225.7966</v>
      </c>
      <c r="AJ37" s="91">
        <v>1138.702</v>
      </c>
      <c r="AK37" s="91">
        <v>4048.29</v>
      </c>
      <c r="AL37" s="91">
        <v>12094.194059999998</v>
      </c>
      <c r="AM37" s="91">
        <v>0</v>
      </c>
      <c r="AN37" s="91">
        <v>1889.7701</v>
      </c>
      <c r="AO37" s="91">
        <v>2137.1117899999999</v>
      </c>
      <c r="AP37" s="91">
        <v>0</v>
      </c>
      <c r="AQ37" s="91">
        <v>2945.8049799999999</v>
      </c>
      <c r="AR37" s="91">
        <v>0</v>
      </c>
      <c r="AS37" s="91">
        <v>1362.963</v>
      </c>
      <c r="AT37" s="91">
        <v>1484.12158</v>
      </c>
      <c r="AU37" s="91">
        <v>0</v>
      </c>
      <c r="AV37" s="91">
        <v>0</v>
      </c>
      <c r="AW37" s="91">
        <v>0</v>
      </c>
      <c r="AX37" s="91">
        <v>629.77</v>
      </c>
      <c r="AY37" s="91">
        <v>588.74</v>
      </c>
      <c r="AZ37" s="91">
        <v>0</v>
      </c>
      <c r="BA37" s="85">
        <v>757075.92004000011</v>
      </c>
    </row>
    <row r="38" spans="1:53">
      <c r="A38" s="114"/>
      <c r="B38" s="115" t="s">
        <v>196</v>
      </c>
      <c r="C38" s="99">
        <v>122172.84</v>
      </c>
      <c r="D38" s="99">
        <v>31486.92</v>
      </c>
      <c r="E38" s="99">
        <v>0</v>
      </c>
      <c r="F38" s="99">
        <v>1189182.6471000002</v>
      </c>
      <c r="G38" s="99">
        <v>92307.080517500013</v>
      </c>
      <c r="H38" s="99">
        <v>917300.96</v>
      </c>
      <c r="I38" s="99">
        <v>285956.65262999997</v>
      </c>
      <c r="J38" s="99">
        <v>572</v>
      </c>
      <c r="K38" s="99">
        <v>943.85</v>
      </c>
      <c r="L38" s="99">
        <v>60140.457770000008</v>
      </c>
      <c r="M38" s="99">
        <v>37703.823882999997</v>
      </c>
      <c r="N38" s="99">
        <v>15615.192029999998</v>
      </c>
      <c r="O38" s="99">
        <v>28931.149490000003</v>
      </c>
      <c r="P38" s="99">
        <v>36613</v>
      </c>
      <c r="Q38" s="99">
        <v>20773.403710000006</v>
      </c>
      <c r="R38" s="99">
        <v>8222.2900000000009</v>
      </c>
      <c r="S38" s="99">
        <v>21267.648589999997</v>
      </c>
      <c r="T38" s="99">
        <v>28748.585570000003</v>
      </c>
      <c r="U38" s="99">
        <v>4252.2707900000005</v>
      </c>
      <c r="V38" s="99">
        <v>18582.395660000002</v>
      </c>
      <c r="W38" s="99">
        <v>637.51</v>
      </c>
      <c r="X38" s="99">
        <v>5368.6650799999998</v>
      </c>
      <c r="Y38" s="99">
        <v>25847.426670000001</v>
      </c>
      <c r="Z38" s="99">
        <v>697.86699999999996</v>
      </c>
      <c r="AA38" s="99">
        <v>15461.74638</v>
      </c>
      <c r="AB38" s="99">
        <v>55799.608399999997</v>
      </c>
      <c r="AC38" s="99">
        <v>180.76599999999999</v>
      </c>
      <c r="AD38" s="99">
        <v>55544.102730000006</v>
      </c>
      <c r="AE38" s="99">
        <v>4174.9291499999999</v>
      </c>
      <c r="AF38" s="99">
        <v>776</v>
      </c>
      <c r="AG38" s="99">
        <v>26185.553180000003</v>
      </c>
      <c r="AH38" s="99">
        <v>37249</v>
      </c>
      <c r="AI38" s="99">
        <v>101131.71130999998</v>
      </c>
      <c r="AJ38" s="99">
        <v>2560.681</v>
      </c>
      <c r="AK38" s="99">
        <v>4047.83</v>
      </c>
      <c r="AL38" s="99">
        <v>40234.72825</v>
      </c>
      <c r="AM38" s="99">
        <v>141792.80113000001</v>
      </c>
      <c r="AN38" s="99">
        <v>2337.39408</v>
      </c>
      <c r="AO38" s="99">
        <v>4598.5977800000001</v>
      </c>
      <c r="AP38" s="99">
        <v>1882.84</v>
      </c>
      <c r="AQ38" s="99">
        <v>6443.9696899999999</v>
      </c>
      <c r="AR38" s="99">
        <v>421</v>
      </c>
      <c r="AS38" s="99">
        <v>3858.1426799999999</v>
      </c>
      <c r="AT38" s="99">
        <v>2349.89822</v>
      </c>
      <c r="AU38" s="99">
        <v>476.12</v>
      </c>
      <c r="AV38" s="99">
        <v>510.92511000000002</v>
      </c>
      <c r="AW38" s="99">
        <v>629.32326999999998</v>
      </c>
      <c r="AX38" s="99">
        <v>550.78</v>
      </c>
      <c r="AY38" s="99">
        <v>79.36</v>
      </c>
      <c r="AZ38" s="99">
        <v>167.35</v>
      </c>
      <c r="BA38" s="85">
        <v>3462769.7948505003</v>
      </c>
    </row>
    <row r="39" spans="1:53" ht="15" customHeight="1">
      <c r="A39" s="116">
        <v>6</v>
      </c>
      <c r="B39" s="117" t="s">
        <v>197</v>
      </c>
      <c r="C39" s="111">
        <v>0</v>
      </c>
      <c r="D39" s="111">
        <v>0</v>
      </c>
      <c r="E39" s="111">
        <v>-3841</v>
      </c>
      <c r="F39" s="111">
        <v>2944087.8974000001</v>
      </c>
      <c r="G39" s="111">
        <v>0</v>
      </c>
      <c r="H39" s="111">
        <v>0</v>
      </c>
      <c r="I39" s="111">
        <v>1699818.8072899999</v>
      </c>
      <c r="J39" s="111">
        <v>178</v>
      </c>
      <c r="K39" s="111">
        <v>0</v>
      </c>
      <c r="L39" s="111">
        <v>580952.02998999995</v>
      </c>
      <c r="M39" s="111">
        <v>0</v>
      </c>
      <c r="N39" s="111">
        <v>0</v>
      </c>
      <c r="O39" s="111">
        <v>0</v>
      </c>
      <c r="P39" s="111">
        <v>0</v>
      </c>
      <c r="Q39" s="111">
        <v>0</v>
      </c>
      <c r="R39" s="111">
        <v>0</v>
      </c>
      <c r="S39" s="111">
        <v>0</v>
      </c>
      <c r="T39" s="111">
        <v>0</v>
      </c>
      <c r="U39" s="111">
        <v>0</v>
      </c>
      <c r="V39" s="111">
        <v>0</v>
      </c>
      <c r="W39" s="111">
        <v>0</v>
      </c>
      <c r="X39" s="111">
        <v>4.8483900000000002</v>
      </c>
      <c r="Y39" s="111">
        <v>0</v>
      </c>
      <c r="Z39" s="111">
        <v>0</v>
      </c>
      <c r="AA39" s="111">
        <v>-21.138330000103451</v>
      </c>
      <c r="AB39" s="111">
        <v>0</v>
      </c>
      <c r="AC39" s="111">
        <v>0</v>
      </c>
      <c r="AD39" s="111">
        <v>0</v>
      </c>
      <c r="AE39" s="111">
        <v>0</v>
      </c>
      <c r="AF39" s="111">
        <v>0</v>
      </c>
      <c r="AG39" s="111">
        <v>304431.15763999999</v>
      </c>
      <c r="AH39" s="111">
        <v>0</v>
      </c>
      <c r="AI39" s="111">
        <v>27883.558039999007</v>
      </c>
      <c r="AJ39" s="111">
        <v>0</v>
      </c>
      <c r="AK39" s="111">
        <v>0</v>
      </c>
      <c r="AL39" s="111">
        <v>0</v>
      </c>
      <c r="AM39" s="111">
        <v>8180.8390799999233</v>
      </c>
      <c r="AN39" s="111">
        <v>0</v>
      </c>
      <c r="AO39" s="111">
        <v>0</v>
      </c>
      <c r="AP39" s="111">
        <v>0</v>
      </c>
      <c r="AQ39" s="111">
        <v>0</v>
      </c>
      <c r="AR39" s="111">
        <v>0</v>
      </c>
      <c r="AS39" s="111">
        <v>0</v>
      </c>
      <c r="AT39" s="111">
        <v>0</v>
      </c>
      <c r="AU39" s="111">
        <v>0</v>
      </c>
      <c r="AV39" s="111">
        <v>0</v>
      </c>
      <c r="AW39" s="111">
        <v>0</v>
      </c>
      <c r="AX39" s="111">
        <v>0</v>
      </c>
      <c r="AY39" s="111">
        <v>0</v>
      </c>
      <c r="AZ39" s="111">
        <v>0</v>
      </c>
      <c r="BA39" s="85">
        <v>5561674.9994999981</v>
      </c>
    </row>
    <row r="40" spans="1:53">
      <c r="A40" s="118">
        <v>7</v>
      </c>
      <c r="B40" s="119" t="s">
        <v>198</v>
      </c>
      <c r="C40" s="111">
        <v>447206.76</v>
      </c>
      <c r="D40" s="111">
        <v>143234.78</v>
      </c>
      <c r="E40" s="111">
        <v>208582</v>
      </c>
      <c r="F40" s="111">
        <v>443740.66710000025</v>
      </c>
      <c r="G40" s="111">
        <v>205085.00542568177</v>
      </c>
      <c r="H40" s="111">
        <v>240346.41</v>
      </c>
      <c r="I40" s="111">
        <v>123468.59694</v>
      </c>
      <c r="J40" s="111">
        <v>6110</v>
      </c>
      <c r="K40" s="111">
        <v>10661.588619999997</v>
      </c>
      <c r="L40" s="111">
        <v>59882.801510000005</v>
      </c>
      <c r="M40" s="111">
        <v>20399.422501818182</v>
      </c>
      <c r="N40" s="111">
        <v>57668.992674545472</v>
      </c>
      <c r="O40" s="111">
        <v>28288.81</v>
      </c>
      <c r="P40" s="111">
        <v>32639</v>
      </c>
      <c r="Q40" s="111">
        <v>19157.412179999999</v>
      </c>
      <c r="R40" s="111">
        <v>12237.08</v>
      </c>
      <c r="S40" s="111">
        <v>15630.303226363631</v>
      </c>
      <c r="T40" s="111">
        <v>78322.579077272734</v>
      </c>
      <c r="U40" s="111">
        <v>4613.7296999999999</v>
      </c>
      <c r="V40" s="111">
        <v>5728.2282463636384</v>
      </c>
      <c r="W40" s="111">
        <v>24500.95</v>
      </c>
      <c r="X40" s="111">
        <v>28717.98</v>
      </c>
      <c r="Y40" s="111">
        <v>35262.198758181818</v>
      </c>
      <c r="Z40" s="111">
        <v>204676.04042332823</v>
      </c>
      <c r="AA40" s="111">
        <v>10177.679132727273</v>
      </c>
      <c r="AB40" s="111">
        <v>25466.951790000017</v>
      </c>
      <c r="AC40" s="111">
        <v>20525.462128181804</v>
      </c>
      <c r="AD40" s="111">
        <v>69302.679999999993</v>
      </c>
      <c r="AE40" s="111">
        <v>16520.233609999999</v>
      </c>
      <c r="AF40" s="111">
        <v>15657</v>
      </c>
      <c r="AG40" s="111">
        <v>9224.9812999999995</v>
      </c>
      <c r="AH40" s="111">
        <v>55894.19</v>
      </c>
      <c r="AI40" s="111">
        <v>195816.18406636387</v>
      </c>
      <c r="AJ40" s="111">
        <v>3851.18</v>
      </c>
      <c r="AK40" s="111">
        <v>15923.98</v>
      </c>
      <c r="AL40" s="111">
        <v>21730.229297899998</v>
      </c>
      <c r="AM40" s="111">
        <v>67443.908232196249</v>
      </c>
      <c r="AN40" s="111">
        <v>3744.3464199999999</v>
      </c>
      <c r="AO40" s="111">
        <v>145.69098000001395</v>
      </c>
      <c r="AP40" s="90">
        <v>1473.0009999999997</v>
      </c>
      <c r="AQ40" s="90">
        <v>5358.8116899999995</v>
      </c>
      <c r="AR40" s="90">
        <v>0</v>
      </c>
      <c r="AS40" s="90">
        <v>0</v>
      </c>
      <c r="AT40" s="90">
        <v>298.79103000000003</v>
      </c>
      <c r="AU40" s="90">
        <v>0</v>
      </c>
      <c r="AV40" s="90">
        <v>0</v>
      </c>
      <c r="AW40" s="90">
        <v>0</v>
      </c>
      <c r="AX40" s="90">
        <v>0</v>
      </c>
      <c r="AY40" s="90">
        <v>0</v>
      </c>
      <c r="AZ40" s="90">
        <v>0</v>
      </c>
      <c r="BA40" s="85">
        <v>2994716.6370609258</v>
      </c>
    </row>
    <row r="41" spans="1:53" ht="15" customHeight="1">
      <c r="A41" s="682" t="s">
        <v>199</v>
      </c>
      <c r="B41" s="683"/>
      <c r="C41" s="120">
        <v>14834944.219999999</v>
      </c>
      <c r="D41" s="120">
        <v>7234109.9200000009</v>
      </c>
      <c r="E41" s="120">
        <v>5587252</v>
      </c>
      <c r="F41" s="120">
        <v>18180291.104812901</v>
      </c>
      <c r="G41" s="120">
        <v>9470757.7188099995</v>
      </c>
      <c r="H41" s="120">
        <v>14312521.25</v>
      </c>
      <c r="I41" s="120">
        <v>5131599.7725999989</v>
      </c>
      <c r="J41" s="120">
        <v>217926</v>
      </c>
      <c r="K41" s="120">
        <v>446962.08809000003</v>
      </c>
      <c r="L41" s="120">
        <v>1722527.8935099998</v>
      </c>
      <c r="M41" s="120">
        <v>1255382.4541429998</v>
      </c>
      <c r="N41" s="120">
        <v>3736872.928796364</v>
      </c>
      <c r="O41" s="120">
        <v>701488.45250299992</v>
      </c>
      <c r="P41" s="120">
        <v>685237</v>
      </c>
      <c r="Q41" s="120">
        <v>814186.53652000008</v>
      </c>
      <c r="R41" s="120">
        <v>605637.55000000005</v>
      </c>
      <c r="S41" s="120">
        <v>658306.19803999993</v>
      </c>
      <c r="T41" s="120">
        <v>2309053.8088499997</v>
      </c>
      <c r="U41" s="120">
        <v>412204.81061859097</v>
      </c>
      <c r="V41" s="120">
        <v>563672.72929000005</v>
      </c>
      <c r="W41" s="120">
        <v>710777.48</v>
      </c>
      <c r="X41" s="120">
        <v>996449.62190000003</v>
      </c>
      <c r="Y41" s="120">
        <v>1956792.1897300002</v>
      </c>
      <c r="Z41" s="120">
        <v>6865971.3173519997</v>
      </c>
      <c r="AA41" s="120">
        <v>673583.30174999998</v>
      </c>
      <c r="AB41" s="120">
        <v>1378947.12858</v>
      </c>
      <c r="AC41" s="120">
        <v>752977.78578999999</v>
      </c>
      <c r="AD41" s="120">
        <v>2678751.9865290909</v>
      </c>
      <c r="AE41" s="120">
        <v>407301.69137000002</v>
      </c>
      <c r="AF41" s="120">
        <v>966745</v>
      </c>
      <c r="AG41" s="120">
        <v>882403.42761000001</v>
      </c>
      <c r="AH41" s="120">
        <v>1796480.72</v>
      </c>
      <c r="AI41" s="120">
        <v>9489077.8584100008</v>
      </c>
      <c r="AJ41" s="120">
        <v>167474.82999999999</v>
      </c>
      <c r="AK41" s="120">
        <v>645714.30000000005</v>
      </c>
      <c r="AL41" s="120">
        <v>1512780.4969678998</v>
      </c>
      <c r="AM41" s="120">
        <v>2263936.6318848794</v>
      </c>
      <c r="AN41" s="120">
        <v>283401.30529000005</v>
      </c>
      <c r="AO41" s="265">
        <v>271022.13831000007</v>
      </c>
      <c r="AP41" s="121">
        <v>185310.36499999999</v>
      </c>
      <c r="AQ41" s="121">
        <v>353129.90869000001</v>
      </c>
      <c r="AR41" s="121">
        <v>23451</v>
      </c>
      <c r="AS41" s="121">
        <v>262202.81182999996</v>
      </c>
      <c r="AT41" s="121">
        <v>385295.47210000001</v>
      </c>
      <c r="AU41" s="121">
        <v>44547.35</v>
      </c>
      <c r="AV41" s="121">
        <v>41398.731589999996</v>
      </c>
      <c r="AW41" s="121">
        <v>122298.05396</v>
      </c>
      <c r="AX41" s="121">
        <v>123173.36</v>
      </c>
      <c r="AY41" s="121">
        <v>100996.33</v>
      </c>
      <c r="AZ41" s="121">
        <v>42100.08</v>
      </c>
      <c r="BA41" s="85">
        <v>125265427.11122771</v>
      </c>
    </row>
    <row r="42" spans="1:53">
      <c r="A42" s="118">
        <v>1</v>
      </c>
      <c r="B42" s="122" t="s">
        <v>200</v>
      </c>
      <c r="C42" s="123">
        <v>20774.79</v>
      </c>
      <c r="D42" s="123">
        <v>0</v>
      </c>
      <c r="E42" s="123">
        <v>2244</v>
      </c>
      <c r="F42" s="123">
        <v>7563.5912000000044</v>
      </c>
      <c r="G42" s="123">
        <v>4714.5658699999994</v>
      </c>
      <c r="H42" s="123">
        <v>5.0199999999999996</v>
      </c>
      <c r="I42" s="123">
        <v>3360.3267300000002</v>
      </c>
      <c r="J42" s="123">
        <v>371</v>
      </c>
      <c r="K42" s="123">
        <v>1227.3879900000004</v>
      </c>
      <c r="L42" s="123">
        <v>5448.1431899999998</v>
      </c>
      <c r="M42" s="123">
        <v>4181.4105</v>
      </c>
      <c r="N42" s="123">
        <v>0</v>
      </c>
      <c r="O42" s="123">
        <v>2154.6559999999999</v>
      </c>
      <c r="P42" s="123">
        <v>1344</v>
      </c>
      <c r="Q42" s="123">
        <v>614.24065999999982</v>
      </c>
      <c r="R42" s="123">
        <v>237.29</v>
      </c>
      <c r="S42" s="123">
        <v>50.936750000000004</v>
      </c>
      <c r="T42" s="123">
        <v>4247.3595599999999</v>
      </c>
      <c r="U42" s="123">
        <v>12</v>
      </c>
      <c r="V42" s="123">
        <v>2900.1543899999992</v>
      </c>
      <c r="W42" s="123">
        <v>6932.05</v>
      </c>
      <c r="X42" s="123">
        <v>107.675</v>
      </c>
      <c r="Y42" s="123">
        <v>514.23782000000006</v>
      </c>
      <c r="Z42" s="123">
        <v>472.74099999999999</v>
      </c>
      <c r="AA42" s="123">
        <v>341.79395</v>
      </c>
      <c r="AB42" s="123">
        <v>1713.66491</v>
      </c>
      <c r="AC42" s="123">
        <v>862.44313</v>
      </c>
      <c r="AD42" s="123">
        <v>2264.7448899999999</v>
      </c>
      <c r="AE42" s="123">
        <v>59.774980000000006</v>
      </c>
      <c r="AF42" s="123">
        <v>0</v>
      </c>
      <c r="AG42" s="123">
        <v>2138.1378599999998</v>
      </c>
      <c r="AH42" s="123">
        <v>799.29</v>
      </c>
      <c r="AI42" s="123">
        <v>13737.83699</v>
      </c>
      <c r="AJ42" s="123">
        <v>454.52300000000002</v>
      </c>
      <c r="AK42" s="123">
        <v>2281.33</v>
      </c>
      <c r="AL42" s="123">
        <v>400.12726000000004</v>
      </c>
      <c r="AM42" s="123">
        <v>1746.0362699999998</v>
      </c>
      <c r="AN42" s="123">
        <v>1200.4171200000001</v>
      </c>
      <c r="AO42" s="123">
        <v>42.645900000000005</v>
      </c>
      <c r="AP42" s="123">
        <v>391.82499999999999</v>
      </c>
      <c r="AQ42" s="123">
        <v>463.38999000000001</v>
      </c>
      <c r="AR42" s="123">
        <v>15</v>
      </c>
      <c r="AS42" s="123">
        <v>474.59100000000001</v>
      </c>
      <c r="AT42" s="123">
        <v>50.650030000000001</v>
      </c>
      <c r="AU42" s="123">
        <v>789.01</v>
      </c>
      <c r="AV42" s="123">
        <v>3.7130000000000001</v>
      </c>
      <c r="AW42" s="123">
        <v>208.56899999999999</v>
      </c>
      <c r="AX42" s="123">
        <v>0</v>
      </c>
      <c r="AY42" s="123">
        <v>128.88</v>
      </c>
      <c r="AZ42" s="123">
        <v>12.99</v>
      </c>
      <c r="BA42" s="85">
        <v>100058.96094</v>
      </c>
    </row>
    <row r="43" spans="1:53" ht="15" customHeight="1">
      <c r="A43" s="104">
        <v>2</v>
      </c>
      <c r="B43" s="105" t="s">
        <v>201</v>
      </c>
      <c r="C43" s="85">
        <v>185940.04</v>
      </c>
      <c r="D43" s="85">
        <v>75072.38</v>
      </c>
      <c r="E43" s="85">
        <v>56326</v>
      </c>
      <c r="F43" s="85">
        <v>2476700.3440600005</v>
      </c>
      <c r="G43" s="85">
        <v>63223.05395999999</v>
      </c>
      <c r="H43" s="85">
        <v>239434.83</v>
      </c>
      <c r="I43" s="85">
        <v>296667.42038000003</v>
      </c>
      <c r="J43" s="85">
        <v>3446</v>
      </c>
      <c r="K43" s="85">
        <v>4824.2067500000003</v>
      </c>
      <c r="L43" s="85">
        <v>6666.8368499999997</v>
      </c>
      <c r="M43" s="85">
        <v>6177.9291800000001</v>
      </c>
      <c r="N43" s="85">
        <v>285860.70141000004</v>
      </c>
      <c r="O43" s="85">
        <v>57164.502049999996</v>
      </c>
      <c r="P43" s="85">
        <v>53738</v>
      </c>
      <c r="Q43" s="85">
        <v>25870.036670000001</v>
      </c>
      <c r="R43" s="85">
        <v>2600</v>
      </c>
      <c r="S43" s="85">
        <v>11267.624919999998</v>
      </c>
      <c r="T43" s="85">
        <v>12527.183919999999</v>
      </c>
      <c r="U43" s="85">
        <v>43578.358350000002</v>
      </c>
      <c r="V43" s="85">
        <v>2075</v>
      </c>
      <c r="W43" s="85">
        <v>27230.36</v>
      </c>
      <c r="X43" s="85">
        <v>147674.11489000003</v>
      </c>
      <c r="Y43" s="85">
        <v>295742.70619000006</v>
      </c>
      <c r="Z43" s="85">
        <v>210365.15661999999</v>
      </c>
      <c r="AA43" s="85">
        <v>77894.307670000009</v>
      </c>
      <c r="AB43" s="85">
        <v>34933.031210000001</v>
      </c>
      <c r="AC43" s="85">
        <v>3457</v>
      </c>
      <c r="AD43" s="85">
        <v>42667.004979999998</v>
      </c>
      <c r="AE43" s="85">
        <v>1900</v>
      </c>
      <c r="AF43" s="85">
        <v>61303</v>
      </c>
      <c r="AG43" s="85">
        <v>5770.049</v>
      </c>
      <c r="AH43" s="85">
        <v>67578.87</v>
      </c>
      <c r="AI43" s="85">
        <v>457240.6896199999</v>
      </c>
      <c r="AJ43" s="85">
        <v>3367.7170000000001</v>
      </c>
      <c r="AK43" s="85">
        <v>51590</v>
      </c>
      <c r="AL43" s="85">
        <v>11201.584740000004</v>
      </c>
      <c r="AM43" s="85">
        <v>30834.299180000005</v>
      </c>
      <c r="AN43" s="85">
        <v>1185</v>
      </c>
      <c r="AO43" s="85">
        <v>8677.9077899999993</v>
      </c>
      <c r="AP43" s="85">
        <v>725</v>
      </c>
      <c r="AQ43" s="85">
        <v>1629.97</v>
      </c>
      <c r="AR43" s="85">
        <v>62</v>
      </c>
      <c r="AS43" s="85">
        <v>1200.7629999999999</v>
      </c>
      <c r="AT43" s="85">
        <v>43523.26107</v>
      </c>
      <c r="AU43" s="85">
        <v>2384.9699999999998</v>
      </c>
      <c r="AV43" s="85">
        <v>10789.68578</v>
      </c>
      <c r="AW43" s="85">
        <v>660.33120999999994</v>
      </c>
      <c r="AX43" s="85">
        <v>326</v>
      </c>
      <c r="AY43" s="85">
        <v>75</v>
      </c>
      <c r="AZ43" s="85">
        <v>21608.94</v>
      </c>
      <c r="BA43" s="85">
        <v>5532759.1684499998</v>
      </c>
    </row>
    <row r="44" spans="1:53">
      <c r="A44" s="106"/>
      <c r="B44" s="107" t="s">
        <v>202</v>
      </c>
      <c r="C44" s="90">
        <v>111137.65</v>
      </c>
      <c r="D44" s="90">
        <v>41269.64</v>
      </c>
      <c r="E44" s="90">
        <v>0</v>
      </c>
      <c r="F44" s="90">
        <v>209125.82</v>
      </c>
      <c r="G44" s="90">
        <v>38000</v>
      </c>
      <c r="H44" s="90">
        <v>58500</v>
      </c>
      <c r="I44" s="90">
        <v>13500</v>
      </c>
      <c r="J44" s="90">
        <v>0</v>
      </c>
      <c r="K44" s="90">
        <v>1900</v>
      </c>
      <c r="L44" s="90">
        <v>0</v>
      </c>
      <c r="M44" s="90">
        <v>100</v>
      </c>
      <c r="N44" s="90">
        <v>17549.433579999997</v>
      </c>
      <c r="O44" s="90">
        <v>0</v>
      </c>
      <c r="P44" s="90">
        <v>0</v>
      </c>
      <c r="Q44" s="90">
        <v>5</v>
      </c>
      <c r="R44" s="90">
        <v>2600</v>
      </c>
      <c r="S44" s="90">
        <v>10</v>
      </c>
      <c r="T44" s="90">
        <v>8883</v>
      </c>
      <c r="U44" s="90">
        <v>1600</v>
      </c>
      <c r="V44" s="90">
        <v>2075</v>
      </c>
      <c r="W44" s="90">
        <v>4006.67</v>
      </c>
      <c r="X44" s="90">
        <v>100</v>
      </c>
      <c r="Y44" s="90">
        <v>8730</v>
      </c>
      <c r="Z44" s="90">
        <v>0</v>
      </c>
      <c r="AA44" s="90">
        <v>0</v>
      </c>
      <c r="AB44" s="90">
        <v>0</v>
      </c>
      <c r="AC44" s="90">
        <v>0</v>
      </c>
      <c r="AD44" s="90">
        <v>0</v>
      </c>
      <c r="AE44" s="90">
        <v>0</v>
      </c>
      <c r="AF44" s="90">
        <v>0</v>
      </c>
      <c r="AG44" s="90">
        <v>0</v>
      </c>
      <c r="AH44" s="90">
        <v>0</v>
      </c>
      <c r="AI44" s="90">
        <v>709.92433999999992</v>
      </c>
      <c r="AJ44" s="90">
        <v>0</v>
      </c>
      <c r="AK44" s="90">
        <v>51590</v>
      </c>
      <c r="AL44" s="90">
        <v>24.000000000001819</v>
      </c>
      <c r="AM44" s="90">
        <v>0</v>
      </c>
      <c r="AN44" s="90">
        <v>0</v>
      </c>
      <c r="AO44" s="90">
        <v>0</v>
      </c>
      <c r="AP44" s="90">
        <v>0</v>
      </c>
      <c r="AQ44" s="90">
        <v>50</v>
      </c>
      <c r="AR44" s="90">
        <v>0</v>
      </c>
      <c r="AS44" s="90">
        <v>0</v>
      </c>
      <c r="AT44" s="90">
        <v>1000</v>
      </c>
      <c r="AU44" s="90">
        <v>160</v>
      </c>
      <c r="AV44" s="90">
        <v>0</v>
      </c>
      <c r="AW44" s="90">
        <v>0</v>
      </c>
      <c r="AX44" s="90">
        <v>300</v>
      </c>
      <c r="AY44" s="90">
        <v>0</v>
      </c>
      <c r="AZ44" s="90">
        <v>0</v>
      </c>
      <c r="BA44" s="85">
        <v>572926.13792000001</v>
      </c>
    </row>
    <row r="45" spans="1:53" ht="15" customHeight="1">
      <c r="A45" s="86"/>
      <c r="B45" s="108" t="s">
        <v>203</v>
      </c>
      <c r="C45" s="92">
        <v>74802.39</v>
      </c>
      <c r="D45" s="92">
        <v>30897.8</v>
      </c>
      <c r="E45" s="92">
        <v>50087</v>
      </c>
      <c r="F45" s="92">
        <v>2023354.8640600005</v>
      </c>
      <c r="G45" s="92">
        <v>24882.648699999994</v>
      </c>
      <c r="H45" s="92">
        <v>171339.3</v>
      </c>
      <c r="I45" s="92">
        <v>148801.70931999999</v>
      </c>
      <c r="J45" s="92">
        <v>3258</v>
      </c>
      <c r="K45" s="92">
        <v>2595.0129900000002</v>
      </c>
      <c r="L45" s="92">
        <v>6666.8368499999997</v>
      </c>
      <c r="M45" s="92">
        <v>6077.9291800000001</v>
      </c>
      <c r="N45" s="92">
        <v>209025.54984000002</v>
      </c>
      <c r="O45" s="92">
        <v>29328.382419999998</v>
      </c>
      <c r="P45" s="92">
        <v>10749</v>
      </c>
      <c r="Q45" s="92">
        <v>14425.967420000003</v>
      </c>
      <c r="R45" s="92">
        <v>0</v>
      </c>
      <c r="S45" s="92">
        <v>4581.0846299999994</v>
      </c>
      <c r="T45" s="92">
        <v>3509.1839200000004</v>
      </c>
      <c r="U45" s="92">
        <v>38980.689420000002</v>
      </c>
      <c r="V45" s="92">
        <v>0</v>
      </c>
      <c r="W45" s="92">
        <v>302.7</v>
      </c>
      <c r="X45" s="92">
        <v>26614.075890000004</v>
      </c>
      <c r="Y45" s="92">
        <v>80931.987180000011</v>
      </c>
      <c r="Z45" s="92">
        <v>188414.00939000002</v>
      </c>
      <c r="AA45" s="92">
        <v>8208.8034399999997</v>
      </c>
      <c r="AB45" s="92">
        <v>31229.781749999998</v>
      </c>
      <c r="AC45" s="92">
        <v>3457</v>
      </c>
      <c r="AD45" s="92">
        <v>33146.967109999998</v>
      </c>
      <c r="AE45" s="92">
        <v>1900</v>
      </c>
      <c r="AF45" s="92">
        <v>17777</v>
      </c>
      <c r="AG45" s="92">
        <v>5770.049</v>
      </c>
      <c r="AH45" s="92">
        <v>67578.87</v>
      </c>
      <c r="AI45" s="92">
        <v>90957.865109999984</v>
      </c>
      <c r="AJ45" s="92">
        <v>2431.134</v>
      </c>
      <c r="AK45" s="92">
        <v>0</v>
      </c>
      <c r="AL45" s="92">
        <v>10670.622150000001</v>
      </c>
      <c r="AM45" s="92">
        <v>30316.897880000004</v>
      </c>
      <c r="AN45" s="92">
        <v>1185</v>
      </c>
      <c r="AO45" s="92">
        <v>2152.1104700000001</v>
      </c>
      <c r="AP45" s="92">
        <v>725</v>
      </c>
      <c r="AQ45" s="92">
        <v>1579.97</v>
      </c>
      <c r="AR45" s="92">
        <v>62</v>
      </c>
      <c r="AS45" s="92">
        <v>1200.7629999999999</v>
      </c>
      <c r="AT45" s="92">
        <v>12463.32569</v>
      </c>
      <c r="AU45" s="92">
        <v>193.1</v>
      </c>
      <c r="AV45" s="92">
        <v>9672.8707300000005</v>
      </c>
      <c r="AW45" s="92">
        <v>629.8594599999999</v>
      </c>
      <c r="AX45" s="92">
        <v>5</v>
      </c>
      <c r="AY45" s="92">
        <v>75</v>
      </c>
      <c r="AZ45" s="92">
        <v>3336.44</v>
      </c>
      <c r="BA45" s="85">
        <v>3486351.5510000023</v>
      </c>
    </row>
    <row r="46" spans="1:53">
      <c r="A46" s="86"/>
      <c r="B46" s="108" t="s">
        <v>204</v>
      </c>
      <c r="C46" s="92">
        <v>0</v>
      </c>
      <c r="D46" s="92">
        <v>2904.94</v>
      </c>
      <c r="E46" s="92">
        <v>5057</v>
      </c>
      <c r="F46" s="92">
        <v>92209.077059999996</v>
      </c>
      <c r="G46" s="92">
        <v>340.40526000000023</v>
      </c>
      <c r="H46" s="92">
        <v>9550.68</v>
      </c>
      <c r="I46" s="92">
        <v>30982.570059999998</v>
      </c>
      <c r="J46" s="92">
        <v>188</v>
      </c>
      <c r="K46" s="92">
        <v>329.19376</v>
      </c>
      <c r="L46" s="92">
        <v>0</v>
      </c>
      <c r="M46" s="92">
        <v>0</v>
      </c>
      <c r="N46" s="92">
        <v>58309.737090000002</v>
      </c>
      <c r="O46" s="92">
        <v>21540.542109999999</v>
      </c>
      <c r="P46" s="92">
        <v>37480</v>
      </c>
      <c r="Q46" s="92">
        <v>7496.9645999999993</v>
      </c>
      <c r="R46" s="92">
        <v>0</v>
      </c>
      <c r="S46" s="92">
        <v>6130.6723200000006</v>
      </c>
      <c r="T46" s="92">
        <v>135</v>
      </c>
      <c r="U46" s="92">
        <v>2987.2547300000001</v>
      </c>
      <c r="V46" s="92">
        <v>0</v>
      </c>
      <c r="W46" s="92">
        <v>22899.74</v>
      </c>
      <c r="X46" s="92">
        <v>120001.31804000003</v>
      </c>
      <c r="Y46" s="92">
        <v>202868.73753000001</v>
      </c>
      <c r="Z46" s="92">
        <v>21883.292599999993</v>
      </c>
      <c r="AA46" s="92">
        <v>67593.643430000011</v>
      </c>
      <c r="AB46" s="92">
        <v>3703.24946</v>
      </c>
      <c r="AC46" s="92">
        <v>0</v>
      </c>
      <c r="AD46" s="92">
        <v>9406.7394199999999</v>
      </c>
      <c r="AE46" s="92">
        <v>0</v>
      </c>
      <c r="AF46" s="92">
        <v>43526</v>
      </c>
      <c r="AG46" s="92">
        <v>0</v>
      </c>
      <c r="AH46" s="92">
        <v>0</v>
      </c>
      <c r="AI46" s="92">
        <v>273784.22081999993</v>
      </c>
      <c r="AJ46" s="92">
        <v>654.58500000000004</v>
      </c>
      <c r="AK46" s="92">
        <v>0</v>
      </c>
      <c r="AL46" s="92">
        <v>468.67412000000002</v>
      </c>
      <c r="AM46" s="92">
        <v>249.10557000000139</v>
      </c>
      <c r="AN46" s="92">
        <v>0</v>
      </c>
      <c r="AO46" s="92">
        <v>5921.7980800000005</v>
      </c>
      <c r="AP46" s="92">
        <v>0</v>
      </c>
      <c r="AQ46" s="92">
        <v>0</v>
      </c>
      <c r="AR46" s="92">
        <v>0</v>
      </c>
      <c r="AS46" s="92">
        <v>0</v>
      </c>
      <c r="AT46" s="92">
        <v>30059.935379999999</v>
      </c>
      <c r="AU46" s="92">
        <v>1859.94</v>
      </c>
      <c r="AV46" s="92">
        <v>1110.1567700000001</v>
      </c>
      <c r="AW46" s="92">
        <v>30.47175</v>
      </c>
      <c r="AX46" s="92">
        <v>21</v>
      </c>
      <c r="AY46" s="92">
        <v>0</v>
      </c>
      <c r="AZ46" s="92">
        <v>18272.5</v>
      </c>
      <c r="BA46" s="85">
        <v>1099957.1449599999</v>
      </c>
    </row>
    <row r="47" spans="1:53" ht="15" customHeight="1">
      <c r="A47" s="86"/>
      <c r="B47" s="108" t="s">
        <v>205</v>
      </c>
      <c r="C47" s="92">
        <v>0</v>
      </c>
      <c r="D47" s="92">
        <v>0</v>
      </c>
      <c r="E47" s="92">
        <v>1182</v>
      </c>
      <c r="F47" s="92">
        <v>152010.58293999999</v>
      </c>
      <c r="G47" s="92">
        <v>0</v>
      </c>
      <c r="H47" s="92">
        <v>44.85</v>
      </c>
      <c r="I47" s="92">
        <v>103383.141</v>
      </c>
      <c r="J47" s="92">
        <v>0</v>
      </c>
      <c r="K47" s="92">
        <v>0</v>
      </c>
      <c r="L47" s="92">
        <v>0</v>
      </c>
      <c r="M47" s="92">
        <v>0</v>
      </c>
      <c r="N47" s="92">
        <v>975.98090000000002</v>
      </c>
      <c r="O47" s="92">
        <v>6293.8596299999999</v>
      </c>
      <c r="P47" s="92">
        <v>5506</v>
      </c>
      <c r="Q47" s="92">
        <v>3942.1046499999993</v>
      </c>
      <c r="R47" s="92">
        <v>0</v>
      </c>
      <c r="S47" s="92">
        <v>545.86797000000001</v>
      </c>
      <c r="T47" s="92">
        <v>0</v>
      </c>
      <c r="U47" s="92">
        <v>10.414200000000001</v>
      </c>
      <c r="V47" s="92">
        <v>0</v>
      </c>
      <c r="W47" s="92">
        <v>21.25</v>
      </c>
      <c r="X47" s="92">
        <v>958.72095999999999</v>
      </c>
      <c r="Y47" s="92">
        <v>3211.9814799999999</v>
      </c>
      <c r="Z47" s="92">
        <v>67.854629999999005</v>
      </c>
      <c r="AA47" s="92">
        <v>2090.5117300000002</v>
      </c>
      <c r="AB47" s="92">
        <v>0</v>
      </c>
      <c r="AC47" s="92">
        <v>0</v>
      </c>
      <c r="AD47" s="92">
        <v>113.29845</v>
      </c>
      <c r="AE47" s="92">
        <v>0</v>
      </c>
      <c r="AF47" s="92">
        <v>0</v>
      </c>
      <c r="AG47" s="92">
        <v>0</v>
      </c>
      <c r="AH47" s="92">
        <v>0</v>
      </c>
      <c r="AI47" s="92">
        <v>91788.679349999991</v>
      </c>
      <c r="AJ47" s="92">
        <v>277.00700000000001</v>
      </c>
      <c r="AK47" s="92">
        <v>0</v>
      </c>
      <c r="AL47" s="92">
        <v>35.086100000000002</v>
      </c>
      <c r="AM47" s="92">
        <v>13.6287300000001</v>
      </c>
      <c r="AN47" s="92">
        <v>0</v>
      </c>
      <c r="AO47" s="92">
        <v>601.80518999999993</v>
      </c>
      <c r="AP47" s="92">
        <v>0</v>
      </c>
      <c r="AQ47" s="92">
        <v>0</v>
      </c>
      <c r="AR47" s="92">
        <v>0</v>
      </c>
      <c r="AS47" s="92">
        <v>0</v>
      </c>
      <c r="AT47" s="92">
        <v>0</v>
      </c>
      <c r="AU47" s="92">
        <v>171.93</v>
      </c>
      <c r="AV47" s="92">
        <v>6.6582799999999995</v>
      </c>
      <c r="AW47" s="92">
        <v>0</v>
      </c>
      <c r="AX47" s="92">
        <v>0</v>
      </c>
      <c r="AY47" s="92">
        <v>0</v>
      </c>
      <c r="AZ47" s="92">
        <v>0</v>
      </c>
      <c r="BA47" s="85">
        <v>373253.21319000004</v>
      </c>
    </row>
    <row r="48" spans="1:53">
      <c r="A48" s="97"/>
      <c r="B48" s="109" t="s">
        <v>206</v>
      </c>
      <c r="C48" s="92">
        <v>0</v>
      </c>
      <c r="D48" s="92">
        <v>0</v>
      </c>
      <c r="E48" s="92">
        <v>0</v>
      </c>
      <c r="F48" s="92">
        <v>0</v>
      </c>
      <c r="G48" s="92">
        <v>0</v>
      </c>
      <c r="H48" s="92">
        <v>0</v>
      </c>
      <c r="I48" s="92">
        <v>0</v>
      </c>
      <c r="J48" s="92">
        <v>0</v>
      </c>
      <c r="K48" s="92">
        <v>0</v>
      </c>
      <c r="L48" s="92">
        <v>0</v>
      </c>
      <c r="M48" s="92">
        <v>0</v>
      </c>
      <c r="N48" s="92">
        <v>0</v>
      </c>
      <c r="O48" s="92">
        <v>1.7178900000000001</v>
      </c>
      <c r="P48" s="92">
        <v>3</v>
      </c>
      <c r="Q48" s="92">
        <v>0</v>
      </c>
      <c r="R48" s="92">
        <v>0</v>
      </c>
      <c r="S48" s="92">
        <v>0</v>
      </c>
      <c r="T48" s="92">
        <v>0</v>
      </c>
      <c r="U48" s="92">
        <v>0</v>
      </c>
      <c r="V48" s="92">
        <v>0</v>
      </c>
      <c r="W48" s="92">
        <v>0</v>
      </c>
      <c r="X48" s="92">
        <v>0</v>
      </c>
      <c r="Y48" s="92">
        <v>0</v>
      </c>
      <c r="Z48" s="92">
        <v>0</v>
      </c>
      <c r="AA48" s="92">
        <v>1.34907</v>
      </c>
      <c r="AB48" s="92">
        <v>0</v>
      </c>
      <c r="AC48" s="92">
        <v>0</v>
      </c>
      <c r="AD48" s="92">
        <v>0</v>
      </c>
      <c r="AE48" s="92">
        <v>0</v>
      </c>
      <c r="AF48" s="92">
        <v>0</v>
      </c>
      <c r="AG48" s="92">
        <v>0</v>
      </c>
      <c r="AH48" s="92">
        <v>0</v>
      </c>
      <c r="AI48" s="92">
        <v>0</v>
      </c>
      <c r="AJ48" s="92">
        <v>4.9909999999999997</v>
      </c>
      <c r="AK48" s="92">
        <v>0</v>
      </c>
      <c r="AL48" s="92">
        <v>3.2023699999999997</v>
      </c>
      <c r="AM48" s="92">
        <v>254.667</v>
      </c>
      <c r="AN48" s="92">
        <v>0</v>
      </c>
      <c r="AO48" s="92">
        <v>2.1940500000000003</v>
      </c>
      <c r="AP48" s="92">
        <v>0</v>
      </c>
      <c r="AQ48" s="92">
        <v>0</v>
      </c>
      <c r="AR48" s="92">
        <v>0</v>
      </c>
      <c r="AS48" s="92">
        <v>0</v>
      </c>
      <c r="AT48" s="92">
        <v>0</v>
      </c>
      <c r="AU48" s="92">
        <v>0</v>
      </c>
      <c r="AV48" s="92">
        <v>0</v>
      </c>
      <c r="AW48" s="92">
        <v>0</v>
      </c>
      <c r="AX48" s="92">
        <v>0</v>
      </c>
      <c r="AY48" s="92">
        <v>0</v>
      </c>
      <c r="AZ48" s="92">
        <v>0</v>
      </c>
      <c r="BA48" s="85">
        <v>271.12137999999999</v>
      </c>
    </row>
    <row r="49" spans="1:57" ht="15" customHeight="1">
      <c r="A49" s="97">
        <v>3</v>
      </c>
      <c r="B49" s="124" t="s">
        <v>207</v>
      </c>
      <c r="C49" s="99">
        <v>861333.6</v>
      </c>
      <c r="D49" s="99">
        <v>135073.22</v>
      </c>
      <c r="E49" s="99">
        <v>59755</v>
      </c>
      <c r="F49" s="99">
        <v>0</v>
      </c>
      <c r="G49" s="99">
        <v>551686.91924000008</v>
      </c>
      <c r="H49" s="99">
        <v>338224.25</v>
      </c>
      <c r="I49" s="99">
        <v>0</v>
      </c>
      <c r="J49" s="99">
        <v>17273</v>
      </c>
      <c r="K49" s="99">
        <v>7657.040140000001</v>
      </c>
      <c r="L49" s="99">
        <v>32330.501509999998</v>
      </c>
      <c r="M49" s="99">
        <v>75862.782049999994</v>
      </c>
      <c r="N49" s="99">
        <v>0</v>
      </c>
      <c r="O49" s="99">
        <v>0</v>
      </c>
      <c r="P49" s="99">
        <v>0</v>
      </c>
      <c r="Q49" s="99">
        <v>0</v>
      </c>
      <c r="R49" s="99">
        <v>56625.5</v>
      </c>
      <c r="S49" s="99">
        <v>38999.663890000003</v>
      </c>
      <c r="T49" s="99">
        <v>72423.420970000006</v>
      </c>
      <c r="U49" s="99">
        <v>0</v>
      </c>
      <c r="V49" s="99">
        <v>17558.679040000003</v>
      </c>
      <c r="W49" s="99">
        <v>6746.2</v>
      </c>
      <c r="X49" s="99">
        <v>0</v>
      </c>
      <c r="Y49" s="99">
        <v>0</v>
      </c>
      <c r="Z49" s="99">
        <v>401456.0853900013</v>
      </c>
      <c r="AA49" s="99">
        <v>0</v>
      </c>
      <c r="AB49" s="99">
        <v>80876.211360000016</v>
      </c>
      <c r="AC49" s="99">
        <v>112091.40449</v>
      </c>
      <c r="AD49" s="99">
        <v>297115.30332000001</v>
      </c>
      <c r="AE49" s="99">
        <v>18610.480510000001</v>
      </c>
      <c r="AF49" s="99">
        <v>0</v>
      </c>
      <c r="AG49" s="99">
        <v>0</v>
      </c>
      <c r="AH49" s="99">
        <v>185678.73</v>
      </c>
      <c r="AI49" s="99">
        <v>0</v>
      </c>
      <c r="AJ49" s="99">
        <v>2750.5279999999998</v>
      </c>
      <c r="AK49" s="99">
        <v>78024.55</v>
      </c>
      <c r="AL49" s="99">
        <v>151319.24631000002</v>
      </c>
      <c r="AM49" s="99">
        <v>24474.176049999995</v>
      </c>
      <c r="AN49" s="99">
        <v>10189.15495</v>
      </c>
      <c r="AO49" s="99">
        <v>0</v>
      </c>
      <c r="AP49" s="99">
        <v>2088.1560000000004</v>
      </c>
      <c r="AQ49" s="99">
        <v>24688.261989999999</v>
      </c>
      <c r="AR49" s="99">
        <v>666</v>
      </c>
      <c r="AS49" s="99">
        <v>37956.637500000004</v>
      </c>
      <c r="AT49" s="99">
        <v>0</v>
      </c>
      <c r="AU49" s="99">
        <v>0</v>
      </c>
      <c r="AV49" s="99">
        <v>0</v>
      </c>
      <c r="AW49" s="99">
        <v>696.99351999999999</v>
      </c>
      <c r="AX49" s="99">
        <v>32689.29</v>
      </c>
      <c r="AY49" s="99">
        <v>21536</v>
      </c>
      <c r="AZ49" s="99">
        <v>0</v>
      </c>
      <c r="BA49" s="85">
        <v>3754456.9862300009</v>
      </c>
    </row>
    <row r="50" spans="1:57">
      <c r="A50" s="82">
        <v>4</v>
      </c>
      <c r="B50" s="125" t="s">
        <v>208</v>
      </c>
      <c r="C50" s="84">
        <v>38725</v>
      </c>
      <c r="D50" s="84">
        <v>0</v>
      </c>
      <c r="E50" s="84">
        <v>0</v>
      </c>
      <c r="F50" s="84">
        <v>0</v>
      </c>
      <c r="G50" s="84">
        <v>2000</v>
      </c>
      <c r="H50" s="84">
        <v>0</v>
      </c>
      <c r="I50" s="84">
        <v>0</v>
      </c>
      <c r="J50" s="84">
        <v>0</v>
      </c>
      <c r="K50" s="84">
        <v>0</v>
      </c>
      <c r="L50" s="84">
        <v>0</v>
      </c>
      <c r="M50" s="84">
        <v>0</v>
      </c>
      <c r="N50" s="84">
        <v>0</v>
      </c>
      <c r="O50" s="84">
        <v>0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84">
        <v>0</v>
      </c>
      <c r="W50" s="84">
        <v>0</v>
      </c>
      <c r="X50" s="84">
        <v>0</v>
      </c>
      <c r="Y50" s="84">
        <v>0</v>
      </c>
      <c r="Z50" s="84">
        <v>0</v>
      </c>
      <c r="AA50" s="84">
        <v>0</v>
      </c>
      <c r="AB50" s="84">
        <v>0</v>
      </c>
      <c r="AC50" s="84">
        <v>0</v>
      </c>
      <c r="AD50" s="84">
        <v>0</v>
      </c>
      <c r="AE50" s="84">
        <v>0</v>
      </c>
      <c r="AF50" s="84">
        <v>0</v>
      </c>
      <c r="AG50" s="84">
        <v>0</v>
      </c>
      <c r="AH50" s="84">
        <v>2000</v>
      </c>
      <c r="AI50" s="84">
        <v>0</v>
      </c>
      <c r="AJ50" s="84">
        <v>0</v>
      </c>
      <c r="AK50" s="84">
        <v>0</v>
      </c>
      <c r="AL50" s="84">
        <v>0</v>
      </c>
      <c r="AM50" s="84">
        <v>0</v>
      </c>
      <c r="AN50" s="84">
        <v>0</v>
      </c>
      <c r="AO50" s="84">
        <v>0</v>
      </c>
      <c r="AP50" s="84">
        <v>0</v>
      </c>
      <c r="AQ50" s="84">
        <v>0</v>
      </c>
      <c r="AR50" s="84">
        <v>0</v>
      </c>
      <c r="AS50" s="84">
        <v>0</v>
      </c>
      <c r="AT50" s="84">
        <v>0</v>
      </c>
      <c r="AU50" s="84">
        <v>0</v>
      </c>
      <c r="AV50" s="84">
        <v>0</v>
      </c>
      <c r="AW50" s="84">
        <v>0</v>
      </c>
      <c r="AX50" s="84">
        <v>0</v>
      </c>
      <c r="AY50" s="84">
        <v>0</v>
      </c>
      <c r="AZ50" s="84">
        <v>0</v>
      </c>
      <c r="BA50" s="85">
        <v>42725</v>
      </c>
    </row>
    <row r="51" spans="1:57" ht="15" customHeight="1">
      <c r="A51" s="86"/>
      <c r="B51" s="87" t="s">
        <v>209</v>
      </c>
      <c r="C51" s="88">
        <v>38725</v>
      </c>
      <c r="D51" s="88">
        <v>0</v>
      </c>
      <c r="E51" s="88">
        <v>0</v>
      </c>
      <c r="F51" s="88">
        <v>0</v>
      </c>
      <c r="G51" s="88">
        <v>0</v>
      </c>
      <c r="H51" s="88">
        <v>0</v>
      </c>
      <c r="I51" s="88">
        <v>0</v>
      </c>
      <c r="J51" s="88">
        <v>0</v>
      </c>
      <c r="K51" s="88">
        <v>0</v>
      </c>
      <c r="L51" s="88">
        <v>0</v>
      </c>
      <c r="M51" s="88">
        <v>0</v>
      </c>
      <c r="N51" s="88">
        <v>0</v>
      </c>
      <c r="O51" s="88">
        <v>0</v>
      </c>
      <c r="P51" s="88">
        <v>0</v>
      </c>
      <c r="Q51" s="88">
        <v>0</v>
      </c>
      <c r="R51" s="88">
        <v>0</v>
      </c>
      <c r="S51" s="88">
        <v>0</v>
      </c>
      <c r="T51" s="88">
        <v>0</v>
      </c>
      <c r="U51" s="88">
        <v>0</v>
      </c>
      <c r="V51" s="88">
        <v>0</v>
      </c>
      <c r="W51" s="88">
        <v>0</v>
      </c>
      <c r="X51" s="88">
        <v>0</v>
      </c>
      <c r="Y51" s="88">
        <v>0</v>
      </c>
      <c r="Z51" s="88">
        <v>0</v>
      </c>
      <c r="AA51" s="88">
        <v>0</v>
      </c>
      <c r="AB51" s="88">
        <v>0</v>
      </c>
      <c r="AC51" s="88">
        <v>0</v>
      </c>
      <c r="AD51" s="88">
        <v>0</v>
      </c>
      <c r="AE51" s="88">
        <v>0</v>
      </c>
      <c r="AF51" s="88">
        <v>0</v>
      </c>
      <c r="AG51" s="88">
        <v>0</v>
      </c>
      <c r="AH51" s="88">
        <v>0</v>
      </c>
      <c r="AI51" s="88">
        <v>0</v>
      </c>
      <c r="AJ51" s="88">
        <v>0</v>
      </c>
      <c r="AK51" s="88">
        <v>0</v>
      </c>
      <c r="AL51" s="88">
        <v>0</v>
      </c>
      <c r="AM51" s="88">
        <v>0</v>
      </c>
      <c r="AN51" s="88">
        <v>0</v>
      </c>
      <c r="AO51" s="88">
        <v>0</v>
      </c>
      <c r="AP51" s="88">
        <v>0</v>
      </c>
      <c r="AQ51" s="88">
        <v>0</v>
      </c>
      <c r="AR51" s="88">
        <v>0</v>
      </c>
      <c r="AS51" s="88">
        <v>0</v>
      </c>
      <c r="AT51" s="88">
        <v>0</v>
      </c>
      <c r="AU51" s="88">
        <v>0</v>
      </c>
      <c r="AV51" s="88">
        <v>0</v>
      </c>
      <c r="AW51" s="88">
        <v>0</v>
      </c>
      <c r="AX51" s="88">
        <v>0</v>
      </c>
      <c r="AY51" s="88">
        <v>0</v>
      </c>
      <c r="AZ51" s="88">
        <v>0</v>
      </c>
      <c r="BA51" s="85">
        <v>38725</v>
      </c>
    </row>
    <row r="52" spans="1:57">
      <c r="A52" s="86"/>
      <c r="B52" s="87" t="s">
        <v>210</v>
      </c>
      <c r="C52" s="88">
        <v>0</v>
      </c>
      <c r="D52" s="88">
        <v>0</v>
      </c>
      <c r="E52" s="88">
        <v>0</v>
      </c>
      <c r="F52" s="88">
        <v>0</v>
      </c>
      <c r="G52" s="88">
        <v>0</v>
      </c>
      <c r="H52" s="88">
        <v>0</v>
      </c>
      <c r="I52" s="88">
        <v>0</v>
      </c>
      <c r="J52" s="88">
        <v>0</v>
      </c>
      <c r="K52" s="88">
        <v>0</v>
      </c>
      <c r="L52" s="88">
        <v>0</v>
      </c>
      <c r="M52" s="88">
        <v>0</v>
      </c>
      <c r="N52" s="88">
        <v>0</v>
      </c>
      <c r="O52" s="88">
        <v>0</v>
      </c>
      <c r="P52" s="88">
        <v>0</v>
      </c>
      <c r="Q52" s="88">
        <v>0</v>
      </c>
      <c r="R52" s="88">
        <v>0</v>
      </c>
      <c r="S52" s="88">
        <v>0</v>
      </c>
      <c r="T52" s="88">
        <v>0</v>
      </c>
      <c r="U52" s="88">
        <v>0</v>
      </c>
      <c r="V52" s="88">
        <v>0</v>
      </c>
      <c r="W52" s="88">
        <v>0</v>
      </c>
      <c r="X52" s="88">
        <v>0</v>
      </c>
      <c r="Y52" s="88">
        <v>0</v>
      </c>
      <c r="Z52" s="88">
        <v>0</v>
      </c>
      <c r="AA52" s="88">
        <v>0</v>
      </c>
      <c r="AB52" s="88">
        <v>0</v>
      </c>
      <c r="AC52" s="88">
        <v>0</v>
      </c>
      <c r="AD52" s="88">
        <v>0</v>
      </c>
      <c r="AE52" s="88">
        <v>0</v>
      </c>
      <c r="AF52" s="88">
        <v>0</v>
      </c>
      <c r="AG52" s="88">
        <v>0</v>
      </c>
      <c r="AH52" s="88">
        <v>0</v>
      </c>
      <c r="AI52" s="88">
        <v>0</v>
      </c>
      <c r="AJ52" s="88">
        <v>0</v>
      </c>
      <c r="AK52" s="88">
        <v>0</v>
      </c>
      <c r="AL52" s="88">
        <v>0</v>
      </c>
      <c r="AM52" s="88">
        <v>0</v>
      </c>
      <c r="AN52" s="88">
        <v>0</v>
      </c>
      <c r="AO52" s="88">
        <v>0</v>
      </c>
      <c r="AP52" s="88">
        <v>0</v>
      </c>
      <c r="AQ52" s="88">
        <v>0</v>
      </c>
      <c r="AR52" s="88">
        <v>0</v>
      </c>
      <c r="AS52" s="88">
        <v>0</v>
      </c>
      <c r="AT52" s="88">
        <v>0</v>
      </c>
      <c r="AU52" s="88">
        <v>0</v>
      </c>
      <c r="AV52" s="88">
        <v>0</v>
      </c>
      <c r="AW52" s="88">
        <v>0</v>
      </c>
      <c r="AX52" s="88">
        <v>0</v>
      </c>
      <c r="AY52" s="88">
        <v>0</v>
      </c>
      <c r="AZ52" s="88">
        <v>0</v>
      </c>
      <c r="BA52" s="85">
        <v>0</v>
      </c>
    </row>
    <row r="53" spans="1:57" ht="15" customHeight="1">
      <c r="A53" s="86"/>
      <c r="B53" s="87" t="s">
        <v>211</v>
      </c>
      <c r="C53" s="88">
        <v>0</v>
      </c>
      <c r="D53" s="88">
        <v>0</v>
      </c>
      <c r="E53" s="88">
        <v>0</v>
      </c>
      <c r="F53" s="88">
        <v>0</v>
      </c>
      <c r="G53" s="88">
        <v>0</v>
      </c>
      <c r="H53" s="88">
        <v>0</v>
      </c>
      <c r="I53" s="88">
        <v>0</v>
      </c>
      <c r="J53" s="88">
        <v>0</v>
      </c>
      <c r="K53" s="88">
        <v>0</v>
      </c>
      <c r="L53" s="88">
        <v>0</v>
      </c>
      <c r="M53" s="88">
        <v>0</v>
      </c>
      <c r="N53" s="88">
        <v>0</v>
      </c>
      <c r="O53" s="88">
        <v>0</v>
      </c>
      <c r="P53" s="88">
        <v>0</v>
      </c>
      <c r="Q53" s="88">
        <v>0</v>
      </c>
      <c r="R53" s="88">
        <v>0</v>
      </c>
      <c r="S53" s="88">
        <v>0</v>
      </c>
      <c r="T53" s="88">
        <v>0</v>
      </c>
      <c r="U53" s="88">
        <v>0</v>
      </c>
      <c r="V53" s="88">
        <v>0</v>
      </c>
      <c r="W53" s="88">
        <v>0</v>
      </c>
      <c r="X53" s="88">
        <v>0</v>
      </c>
      <c r="Y53" s="88">
        <v>0</v>
      </c>
      <c r="Z53" s="88">
        <v>0</v>
      </c>
      <c r="AA53" s="88">
        <v>0</v>
      </c>
      <c r="AB53" s="88">
        <v>0</v>
      </c>
      <c r="AC53" s="88">
        <v>0</v>
      </c>
      <c r="AD53" s="88">
        <v>0</v>
      </c>
      <c r="AE53" s="88">
        <v>0</v>
      </c>
      <c r="AF53" s="88">
        <v>0</v>
      </c>
      <c r="AG53" s="88">
        <v>0</v>
      </c>
      <c r="AH53" s="88">
        <v>0</v>
      </c>
      <c r="AI53" s="88">
        <v>0</v>
      </c>
      <c r="AJ53" s="88">
        <v>0</v>
      </c>
      <c r="AK53" s="88">
        <v>0</v>
      </c>
      <c r="AL53" s="88">
        <v>0</v>
      </c>
      <c r="AM53" s="88">
        <v>0</v>
      </c>
      <c r="AN53" s="88">
        <v>0</v>
      </c>
      <c r="AO53" s="88">
        <v>0</v>
      </c>
      <c r="AP53" s="88">
        <v>0</v>
      </c>
      <c r="AQ53" s="88">
        <v>0</v>
      </c>
      <c r="AR53" s="88">
        <v>0</v>
      </c>
      <c r="AS53" s="88">
        <v>0</v>
      </c>
      <c r="AT53" s="88">
        <v>0</v>
      </c>
      <c r="AU53" s="88">
        <v>0</v>
      </c>
      <c r="AV53" s="88">
        <v>0</v>
      </c>
      <c r="AW53" s="88">
        <v>0</v>
      </c>
      <c r="AX53" s="88">
        <v>0</v>
      </c>
      <c r="AY53" s="88">
        <v>0</v>
      </c>
      <c r="AZ53" s="88">
        <v>0</v>
      </c>
      <c r="BA53" s="85">
        <v>0</v>
      </c>
    </row>
    <row r="54" spans="1:57">
      <c r="A54" s="86"/>
      <c r="B54" s="87" t="s">
        <v>212</v>
      </c>
      <c r="C54" s="88">
        <v>0</v>
      </c>
      <c r="D54" s="88">
        <v>0</v>
      </c>
      <c r="E54" s="88">
        <v>0</v>
      </c>
      <c r="F54" s="88">
        <v>0</v>
      </c>
      <c r="G54" s="88">
        <v>2000</v>
      </c>
      <c r="H54" s="88">
        <v>0</v>
      </c>
      <c r="I54" s="88">
        <v>0</v>
      </c>
      <c r="J54" s="88">
        <v>0</v>
      </c>
      <c r="K54" s="88">
        <v>0</v>
      </c>
      <c r="L54" s="88">
        <v>0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0</v>
      </c>
      <c r="S54" s="88">
        <v>0</v>
      </c>
      <c r="T54" s="88">
        <v>0</v>
      </c>
      <c r="U54" s="88">
        <v>0</v>
      </c>
      <c r="V54" s="88">
        <v>0</v>
      </c>
      <c r="W54" s="88">
        <v>0</v>
      </c>
      <c r="X54" s="88">
        <v>0</v>
      </c>
      <c r="Y54" s="88">
        <v>0</v>
      </c>
      <c r="Z54" s="88">
        <v>0</v>
      </c>
      <c r="AA54" s="88">
        <v>0</v>
      </c>
      <c r="AB54" s="88">
        <v>0</v>
      </c>
      <c r="AC54" s="88">
        <v>0</v>
      </c>
      <c r="AD54" s="88">
        <v>0</v>
      </c>
      <c r="AE54" s="88">
        <v>0</v>
      </c>
      <c r="AF54" s="88">
        <v>0</v>
      </c>
      <c r="AG54" s="88">
        <v>0</v>
      </c>
      <c r="AH54" s="88">
        <v>2000</v>
      </c>
      <c r="AI54" s="88">
        <v>0</v>
      </c>
      <c r="AJ54" s="88">
        <v>0</v>
      </c>
      <c r="AK54" s="88">
        <v>0</v>
      </c>
      <c r="AL54" s="88">
        <v>0</v>
      </c>
      <c r="AM54" s="88">
        <v>0</v>
      </c>
      <c r="AN54" s="88">
        <v>0</v>
      </c>
      <c r="AO54" s="88">
        <v>0</v>
      </c>
      <c r="AP54" s="88">
        <v>0</v>
      </c>
      <c r="AQ54" s="88">
        <v>0</v>
      </c>
      <c r="AR54" s="88">
        <v>0</v>
      </c>
      <c r="AS54" s="88">
        <v>0</v>
      </c>
      <c r="AT54" s="88">
        <v>0</v>
      </c>
      <c r="AU54" s="88">
        <v>0</v>
      </c>
      <c r="AV54" s="88">
        <v>0</v>
      </c>
      <c r="AW54" s="88">
        <v>0</v>
      </c>
      <c r="AX54" s="88">
        <v>0</v>
      </c>
      <c r="AY54" s="88">
        <v>0</v>
      </c>
      <c r="AZ54" s="88">
        <v>0</v>
      </c>
      <c r="BA54" s="85">
        <v>4000</v>
      </c>
      <c r="BD54" s="94"/>
      <c r="BE54" s="94"/>
    </row>
    <row r="55" spans="1:57" ht="15" customHeight="1">
      <c r="A55" s="82">
        <v>5</v>
      </c>
      <c r="B55" s="125" t="s">
        <v>213</v>
      </c>
      <c r="C55" s="84">
        <v>383688.84</v>
      </c>
      <c r="D55" s="84">
        <v>1137111.8</v>
      </c>
      <c r="E55" s="84">
        <v>2010</v>
      </c>
      <c r="F55" s="84">
        <v>9438.2199999999993</v>
      </c>
      <c r="G55" s="84">
        <v>301100.53227999993</v>
      </c>
      <c r="H55" s="84">
        <v>143171.20000000001</v>
      </c>
      <c r="I55" s="84">
        <v>12319.6</v>
      </c>
      <c r="J55" s="84">
        <v>10</v>
      </c>
      <c r="K55" s="84">
        <v>0</v>
      </c>
      <c r="L55" s="84">
        <v>1000</v>
      </c>
      <c r="M55" s="84">
        <v>1010</v>
      </c>
      <c r="N55" s="84">
        <v>4480.9250000000002</v>
      </c>
      <c r="O55" s="84">
        <v>500</v>
      </c>
      <c r="P55" s="84">
        <v>0</v>
      </c>
      <c r="Q55" s="84">
        <v>1000</v>
      </c>
      <c r="R55" s="84">
        <v>0</v>
      </c>
      <c r="S55" s="84">
        <v>1000</v>
      </c>
      <c r="T55" s="84">
        <v>82868.899999999994</v>
      </c>
      <c r="U55" s="84">
        <v>60457.47</v>
      </c>
      <c r="V55" s="84">
        <v>79000</v>
      </c>
      <c r="W55" s="84">
        <v>1000</v>
      </c>
      <c r="X55" s="84">
        <v>14668.135999999999</v>
      </c>
      <c r="Y55" s="84">
        <v>2000</v>
      </c>
      <c r="Z55" s="84">
        <v>0</v>
      </c>
      <c r="AA55" s="84">
        <v>130320.625</v>
      </c>
      <c r="AB55" s="84">
        <v>1000</v>
      </c>
      <c r="AC55" s="84">
        <v>1000</v>
      </c>
      <c r="AD55" s="84">
        <v>2000</v>
      </c>
      <c r="AE55" s="84">
        <v>500</v>
      </c>
      <c r="AF55" s="84">
        <v>2000</v>
      </c>
      <c r="AG55" s="84">
        <v>1000</v>
      </c>
      <c r="AH55" s="84">
        <v>0</v>
      </c>
      <c r="AI55" s="84">
        <v>8679</v>
      </c>
      <c r="AJ55" s="84">
        <v>0</v>
      </c>
      <c r="AK55" s="84">
        <v>1000</v>
      </c>
      <c r="AL55" s="84">
        <v>110000</v>
      </c>
      <c r="AM55" s="84">
        <v>2000</v>
      </c>
      <c r="AN55" s="84">
        <v>1000</v>
      </c>
      <c r="AO55" s="84">
        <v>0</v>
      </c>
      <c r="AP55" s="84">
        <v>1000</v>
      </c>
      <c r="AQ55" s="84">
        <v>0</v>
      </c>
      <c r="AR55" s="84">
        <v>0</v>
      </c>
      <c r="AS55" s="84">
        <v>20000</v>
      </c>
      <c r="AT55" s="84">
        <v>159251.98921</v>
      </c>
      <c r="AU55" s="84">
        <v>0</v>
      </c>
      <c r="AV55" s="84">
        <v>0</v>
      </c>
      <c r="AW55" s="84">
        <v>0</v>
      </c>
      <c r="AX55" s="84">
        <v>0</v>
      </c>
      <c r="AY55" s="84">
        <v>0</v>
      </c>
      <c r="AZ55" s="84">
        <v>0</v>
      </c>
      <c r="BA55" s="85">
        <v>2678587.2374899997</v>
      </c>
      <c r="BD55" s="94"/>
    </row>
    <row r="56" spans="1:57">
      <c r="A56" s="86"/>
      <c r="B56" s="87" t="s">
        <v>214</v>
      </c>
      <c r="C56" s="88">
        <v>17088.84</v>
      </c>
      <c r="D56" s="88">
        <v>47500</v>
      </c>
      <c r="E56" s="88">
        <v>2010</v>
      </c>
      <c r="F56" s="88">
        <v>9438.2199999999993</v>
      </c>
      <c r="G56" s="88">
        <v>0</v>
      </c>
      <c r="H56" s="88">
        <v>1171.2</v>
      </c>
      <c r="I56" s="88">
        <v>0</v>
      </c>
      <c r="J56" s="88">
        <v>10</v>
      </c>
      <c r="K56" s="88">
        <v>0</v>
      </c>
      <c r="L56" s="88">
        <v>1000</v>
      </c>
      <c r="M56" s="88">
        <v>1010</v>
      </c>
      <c r="N56" s="88">
        <v>4480.9250000000002</v>
      </c>
      <c r="O56" s="88">
        <v>0</v>
      </c>
      <c r="P56" s="88">
        <v>0</v>
      </c>
      <c r="Q56" s="88">
        <v>0</v>
      </c>
      <c r="R56" s="88">
        <v>0</v>
      </c>
      <c r="S56" s="88">
        <v>0</v>
      </c>
      <c r="T56" s="88">
        <v>2868.9</v>
      </c>
      <c r="U56" s="88">
        <v>457.47</v>
      </c>
      <c r="V56" s="88">
        <v>0</v>
      </c>
      <c r="W56" s="88">
        <v>1000</v>
      </c>
      <c r="X56" s="88">
        <v>9841.6759999999995</v>
      </c>
      <c r="Y56" s="88">
        <v>2000</v>
      </c>
      <c r="Z56" s="88">
        <v>0</v>
      </c>
      <c r="AA56" s="88">
        <v>1320.625</v>
      </c>
      <c r="AB56" s="88">
        <v>1000</v>
      </c>
      <c r="AC56" s="88">
        <v>0</v>
      </c>
      <c r="AD56" s="88">
        <v>2000</v>
      </c>
      <c r="AE56" s="88">
        <v>500</v>
      </c>
      <c r="AF56" s="88">
        <v>0</v>
      </c>
      <c r="AG56" s="88">
        <v>0</v>
      </c>
      <c r="AH56" s="88">
        <v>0</v>
      </c>
      <c r="AI56" s="88">
        <v>8679</v>
      </c>
      <c r="AJ56" s="88">
        <v>0</v>
      </c>
      <c r="AK56" s="88">
        <v>0</v>
      </c>
      <c r="AL56" s="88">
        <v>0</v>
      </c>
      <c r="AM56" s="88">
        <v>0</v>
      </c>
      <c r="AN56" s="88">
        <v>1000</v>
      </c>
      <c r="AO56" s="88">
        <v>0</v>
      </c>
      <c r="AP56" s="88">
        <v>1000</v>
      </c>
      <c r="AQ56" s="88">
        <v>0</v>
      </c>
      <c r="AR56" s="88">
        <v>0</v>
      </c>
      <c r="AS56" s="88">
        <v>0</v>
      </c>
      <c r="AT56" s="88">
        <v>0</v>
      </c>
      <c r="AU56" s="88">
        <v>0</v>
      </c>
      <c r="AV56" s="88">
        <v>0</v>
      </c>
      <c r="AW56" s="88">
        <v>0</v>
      </c>
      <c r="AX56" s="88">
        <v>0</v>
      </c>
      <c r="AY56" s="88">
        <v>0</v>
      </c>
      <c r="AZ56" s="88">
        <v>0</v>
      </c>
      <c r="BA56" s="85">
        <v>115376.856</v>
      </c>
      <c r="BD56" s="94"/>
    </row>
    <row r="57" spans="1:57" ht="15" customHeight="1">
      <c r="A57" s="97"/>
      <c r="B57" s="124" t="s">
        <v>215</v>
      </c>
      <c r="C57" s="99">
        <v>366600</v>
      </c>
      <c r="D57" s="99">
        <v>1089611.8</v>
      </c>
      <c r="E57" s="99">
        <v>0</v>
      </c>
      <c r="F57" s="99">
        <v>0</v>
      </c>
      <c r="G57" s="99">
        <v>301100.53227999993</v>
      </c>
      <c r="H57" s="99">
        <v>142000</v>
      </c>
      <c r="I57" s="99">
        <v>12319.6</v>
      </c>
      <c r="J57" s="99">
        <v>0</v>
      </c>
      <c r="K57" s="99">
        <v>0</v>
      </c>
      <c r="L57" s="99">
        <v>0</v>
      </c>
      <c r="M57" s="99">
        <v>0</v>
      </c>
      <c r="N57" s="99">
        <v>0</v>
      </c>
      <c r="O57" s="99">
        <v>500</v>
      </c>
      <c r="P57" s="99">
        <v>0</v>
      </c>
      <c r="Q57" s="99">
        <v>1000</v>
      </c>
      <c r="R57" s="99">
        <v>0</v>
      </c>
      <c r="S57" s="99">
        <v>1000</v>
      </c>
      <c r="T57" s="99">
        <v>80000</v>
      </c>
      <c r="U57" s="99">
        <v>60000</v>
      </c>
      <c r="V57" s="99">
        <v>79000</v>
      </c>
      <c r="W57" s="99">
        <v>0</v>
      </c>
      <c r="X57" s="99">
        <v>4826.46</v>
      </c>
      <c r="Y57" s="99">
        <v>0</v>
      </c>
      <c r="Z57" s="99">
        <v>0</v>
      </c>
      <c r="AA57" s="99">
        <v>129000</v>
      </c>
      <c r="AB57" s="99">
        <v>0</v>
      </c>
      <c r="AC57" s="99">
        <v>1000</v>
      </c>
      <c r="AD57" s="99">
        <v>0</v>
      </c>
      <c r="AE57" s="99">
        <v>0</v>
      </c>
      <c r="AF57" s="99">
        <v>2000</v>
      </c>
      <c r="AG57" s="99">
        <v>1000</v>
      </c>
      <c r="AH57" s="99">
        <v>0</v>
      </c>
      <c r="AI57" s="99">
        <v>0</v>
      </c>
      <c r="AJ57" s="99">
        <v>0</v>
      </c>
      <c r="AK57" s="99">
        <v>1000</v>
      </c>
      <c r="AL57" s="99">
        <v>110000</v>
      </c>
      <c r="AM57" s="99">
        <v>2000</v>
      </c>
      <c r="AN57" s="99">
        <v>0</v>
      </c>
      <c r="AO57" s="99">
        <v>0</v>
      </c>
      <c r="AP57" s="99">
        <v>0</v>
      </c>
      <c r="AQ57" s="99">
        <v>0</v>
      </c>
      <c r="AR57" s="99">
        <v>0</v>
      </c>
      <c r="AS57" s="99">
        <v>20000</v>
      </c>
      <c r="AT57" s="99">
        <v>159251.98921</v>
      </c>
      <c r="AU57" s="99">
        <v>0</v>
      </c>
      <c r="AV57" s="99">
        <v>0</v>
      </c>
      <c r="AW57" s="99">
        <v>0</v>
      </c>
      <c r="AX57" s="99">
        <v>0</v>
      </c>
      <c r="AY57" s="99">
        <v>0</v>
      </c>
      <c r="AZ57" s="99">
        <v>0</v>
      </c>
      <c r="BA57" s="85">
        <v>2563210.3814900001</v>
      </c>
      <c r="BD57" s="94"/>
    </row>
    <row r="58" spans="1:57">
      <c r="A58" s="82">
        <v>6</v>
      </c>
      <c r="B58" s="125" t="s">
        <v>216</v>
      </c>
      <c r="C58" s="84">
        <v>12181453.1</v>
      </c>
      <c r="D58" s="84">
        <v>5709888.5</v>
      </c>
      <c r="E58" s="84">
        <v>5141174</v>
      </c>
      <c r="F58" s="84">
        <v>12184631.048</v>
      </c>
      <c r="G58" s="84">
        <v>8022873.892</v>
      </c>
      <c r="H58" s="84">
        <v>13487419.51</v>
      </c>
      <c r="I58" s="84">
        <v>2989538.7629999998</v>
      </c>
      <c r="J58" s="84">
        <v>180962</v>
      </c>
      <c r="K58" s="84">
        <v>420091</v>
      </c>
      <c r="L58" s="84">
        <v>1049215.324</v>
      </c>
      <c r="M58" s="84">
        <v>1111797.6969999999</v>
      </c>
      <c r="N58" s="84">
        <v>3385430.5520000001</v>
      </c>
      <c r="O58" s="84">
        <v>612022.01</v>
      </c>
      <c r="P58" s="84">
        <v>604398</v>
      </c>
      <c r="Q58" s="84">
        <v>742021.32117000001</v>
      </c>
      <c r="R58" s="84">
        <v>529000.71</v>
      </c>
      <c r="S58" s="84">
        <v>590490.60239999997</v>
      </c>
      <c r="T58" s="84">
        <v>2042091.8783800001</v>
      </c>
      <c r="U58" s="84">
        <v>292868.65600000002</v>
      </c>
      <c r="V58" s="84">
        <v>427814.29394</v>
      </c>
      <c r="W58" s="84">
        <v>626055.06999999995</v>
      </c>
      <c r="X58" s="84">
        <v>781244.09878</v>
      </c>
      <c r="Y58" s="84">
        <v>1604370.5562400001</v>
      </c>
      <c r="Z58" s="84">
        <v>6049744.9479999999</v>
      </c>
      <c r="AA58" s="84">
        <v>433455.29670999997</v>
      </c>
      <c r="AB58" s="84">
        <v>1214398.1950000001</v>
      </c>
      <c r="AC58" s="84">
        <v>612990.06138999981</v>
      </c>
      <c r="AD58" s="84">
        <v>2215920.1581700002</v>
      </c>
      <c r="AE58" s="84">
        <v>368960.47548999998</v>
      </c>
      <c r="AF58" s="84">
        <v>885420</v>
      </c>
      <c r="AG58" s="84">
        <v>514035.15600000002</v>
      </c>
      <c r="AH58" s="84">
        <v>1479688.64</v>
      </c>
      <c r="AI58" s="84">
        <v>7579421.0367300007</v>
      </c>
      <c r="AJ58" s="84">
        <v>154748.24900000001</v>
      </c>
      <c r="AK58" s="84">
        <v>493052.79</v>
      </c>
      <c r="AL58" s="84">
        <v>1192983.6571099998</v>
      </c>
      <c r="AM58" s="84">
        <v>2071976.3629999999</v>
      </c>
      <c r="AN58" s="84">
        <v>261787.36499999999</v>
      </c>
      <c r="AO58" s="84">
        <v>251502.80100000001</v>
      </c>
      <c r="AP58" s="84">
        <v>176952.02600000001</v>
      </c>
      <c r="AQ58" s="84">
        <v>314878.88</v>
      </c>
      <c r="AR58" s="84">
        <v>19141</v>
      </c>
      <c r="AS58" s="84">
        <v>176163.451</v>
      </c>
      <c r="AT58" s="84">
        <v>166644.133</v>
      </c>
      <c r="AU58" s="84">
        <v>36682.29</v>
      </c>
      <c r="AV58" s="84">
        <v>25139.637999999999</v>
      </c>
      <c r="AW58" s="84">
        <v>111192.258</v>
      </c>
      <c r="AX58" s="84">
        <v>73411.05</v>
      </c>
      <c r="AY58" s="84">
        <v>70345.02</v>
      </c>
      <c r="AZ58" s="84">
        <v>15920.53</v>
      </c>
      <c r="BA58" s="85">
        <v>101683408.05150999</v>
      </c>
      <c r="BD58" s="94"/>
      <c r="BE58" s="94"/>
    </row>
    <row r="59" spans="1:57" ht="15" customHeight="1">
      <c r="A59" s="86"/>
      <c r="B59" s="87" t="s">
        <v>217</v>
      </c>
      <c r="C59" s="91">
        <v>0</v>
      </c>
      <c r="D59" s="91">
        <v>5709888.5</v>
      </c>
      <c r="E59" s="91">
        <v>0</v>
      </c>
      <c r="F59" s="91">
        <v>0</v>
      </c>
      <c r="G59" s="91">
        <v>0</v>
      </c>
      <c r="H59" s="91">
        <v>13487419.51</v>
      </c>
      <c r="I59" s="91">
        <v>0</v>
      </c>
      <c r="J59" s="91">
        <v>0</v>
      </c>
      <c r="K59" s="91">
        <v>0</v>
      </c>
      <c r="L59" s="91">
        <v>0</v>
      </c>
      <c r="M59" s="91">
        <v>0</v>
      </c>
      <c r="N59" s="91">
        <v>3385430.5520000001</v>
      </c>
      <c r="O59" s="91">
        <v>0</v>
      </c>
      <c r="P59" s="91">
        <v>0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1">
        <v>0</v>
      </c>
      <c r="W59" s="91">
        <v>0</v>
      </c>
      <c r="X59" s="91">
        <v>0</v>
      </c>
      <c r="Y59" s="91">
        <v>0</v>
      </c>
      <c r="Z59" s="91">
        <v>0</v>
      </c>
      <c r="AA59" s="91">
        <v>0</v>
      </c>
      <c r="AB59" s="91">
        <v>0</v>
      </c>
      <c r="AC59" s="91">
        <v>0</v>
      </c>
      <c r="AD59" s="91">
        <v>0</v>
      </c>
      <c r="AE59" s="91">
        <v>0</v>
      </c>
      <c r="AF59" s="91">
        <v>885420</v>
      </c>
      <c r="AG59" s="91">
        <v>0</v>
      </c>
      <c r="AH59" s="91">
        <v>0</v>
      </c>
      <c r="AI59" s="91">
        <v>0</v>
      </c>
      <c r="AJ59" s="91">
        <v>0</v>
      </c>
      <c r="AK59" s="91">
        <v>0</v>
      </c>
      <c r="AL59" s="91">
        <v>0</v>
      </c>
      <c r="AM59" s="91">
        <v>0</v>
      </c>
      <c r="AN59" s="91">
        <v>0</v>
      </c>
      <c r="AO59" s="91">
        <v>0</v>
      </c>
      <c r="AP59" s="91">
        <v>0</v>
      </c>
      <c r="AQ59" s="91">
        <v>0</v>
      </c>
      <c r="AR59" s="91">
        <v>0</v>
      </c>
      <c r="AS59" s="91">
        <v>0</v>
      </c>
      <c r="AT59" s="91">
        <v>0</v>
      </c>
      <c r="AU59" s="91">
        <v>0</v>
      </c>
      <c r="AV59" s="91">
        <v>0</v>
      </c>
      <c r="AW59" s="91">
        <v>0</v>
      </c>
      <c r="AX59" s="91">
        <v>0</v>
      </c>
      <c r="AY59" s="91">
        <v>0</v>
      </c>
      <c r="AZ59" s="91">
        <v>0</v>
      </c>
      <c r="BA59" s="85">
        <v>23468158.561999999</v>
      </c>
      <c r="BD59" s="94"/>
      <c r="BE59" s="94"/>
    </row>
    <row r="60" spans="1:57">
      <c r="A60" s="86"/>
      <c r="B60" s="87" t="s">
        <v>218</v>
      </c>
      <c r="C60" s="91">
        <v>12181453.1</v>
      </c>
      <c r="D60" s="91">
        <v>0</v>
      </c>
      <c r="E60" s="91">
        <v>5141174</v>
      </c>
      <c r="F60" s="91">
        <v>12184631.048</v>
      </c>
      <c r="G60" s="91">
        <v>8022873.892</v>
      </c>
      <c r="H60" s="91">
        <v>0</v>
      </c>
      <c r="I60" s="91">
        <v>2989538.7629999998</v>
      </c>
      <c r="J60" s="91">
        <v>180962</v>
      </c>
      <c r="K60" s="91">
        <v>420091</v>
      </c>
      <c r="L60" s="91">
        <v>1049215.324</v>
      </c>
      <c r="M60" s="91">
        <v>1111797.6969999999</v>
      </c>
      <c r="N60" s="91">
        <v>0</v>
      </c>
      <c r="O60" s="91">
        <v>612022.01</v>
      </c>
      <c r="P60" s="91">
        <v>604398</v>
      </c>
      <c r="Q60" s="91">
        <v>742021.32117000001</v>
      </c>
      <c r="R60" s="91">
        <v>529000.71</v>
      </c>
      <c r="S60" s="91">
        <v>590490.60239999997</v>
      </c>
      <c r="T60" s="91">
        <v>2042091.8783800001</v>
      </c>
      <c r="U60" s="91">
        <v>292868.65600000002</v>
      </c>
      <c r="V60" s="91">
        <v>427814.29394</v>
      </c>
      <c r="W60" s="91">
        <v>626055.06999999995</v>
      </c>
      <c r="X60" s="91">
        <v>781244.09878</v>
      </c>
      <c r="Y60" s="91">
        <v>1604370.5562400001</v>
      </c>
      <c r="Z60" s="91">
        <v>6049744.9479999999</v>
      </c>
      <c r="AA60" s="91">
        <v>433455.29670999997</v>
      </c>
      <c r="AB60" s="91">
        <v>1214398.1950000001</v>
      </c>
      <c r="AC60" s="91">
        <v>612990.06138999981</v>
      </c>
      <c r="AD60" s="91">
        <v>2215920.1581700002</v>
      </c>
      <c r="AE60" s="91">
        <v>368960.47548999998</v>
      </c>
      <c r="AF60" s="91">
        <v>0</v>
      </c>
      <c r="AG60" s="91">
        <v>514035.15600000002</v>
      </c>
      <c r="AH60" s="91">
        <v>1479688.64</v>
      </c>
      <c r="AI60" s="91">
        <v>7579421.0367300007</v>
      </c>
      <c r="AJ60" s="91">
        <v>154748.24900000001</v>
      </c>
      <c r="AK60" s="91">
        <v>493052.79</v>
      </c>
      <c r="AL60" s="91">
        <v>1192983.6571099998</v>
      </c>
      <c r="AM60" s="91">
        <v>2071976.3629999999</v>
      </c>
      <c r="AN60" s="91">
        <v>261787.36499999999</v>
      </c>
      <c r="AO60" s="91">
        <v>251502.80100000001</v>
      </c>
      <c r="AP60" s="91">
        <v>176952.02600000001</v>
      </c>
      <c r="AQ60" s="91">
        <v>314878.88</v>
      </c>
      <c r="AR60" s="91">
        <v>19141</v>
      </c>
      <c r="AS60" s="91">
        <v>176163.451</v>
      </c>
      <c r="AT60" s="91">
        <v>166644.133</v>
      </c>
      <c r="AU60" s="91">
        <v>36682.29</v>
      </c>
      <c r="AV60" s="91">
        <v>25139.637999999999</v>
      </c>
      <c r="AW60" s="91">
        <v>111192.258</v>
      </c>
      <c r="AX60" s="91">
        <v>73411.05</v>
      </c>
      <c r="AY60" s="91">
        <v>70345.02</v>
      </c>
      <c r="AZ60" s="91">
        <v>15920.53</v>
      </c>
      <c r="BA60" s="85">
        <v>78215249.48951</v>
      </c>
      <c r="BD60" s="94"/>
      <c r="BE60" s="94"/>
    </row>
    <row r="61" spans="1:57" ht="15" customHeight="1">
      <c r="A61" s="82">
        <v>7</v>
      </c>
      <c r="B61" s="125" t="s">
        <v>219</v>
      </c>
      <c r="C61" s="84">
        <v>287717.09000000003</v>
      </c>
      <c r="D61" s="84">
        <v>2104.5100000000002</v>
      </c>
      <c r="E61" s="84">
        <v>21068</v>
      </c>
      <c r="F61" s="84">
        <v>164183.14559999999</v>
      </c>
      <c r="G61" s="84">
        <v>47049.556920000003</v>
      </c>
      <c r="H61" s="84">
        <v>20861.28</v>
      </c>
      <c r="I61" s="84">
        <v>34254.277459999998</v>
      </c>
      <c r="J61" s="84">
        <v>3145</v>
      </c>
      <c r="K61" s="84">
        <v>5223.4306699999997</v>
      </c>
      <c r="L61" s="84">
        <v>26472.484400000001</v>
      </c>
      <c r="M61" s="84">
        <v>35947.964329999995</v>
      </c>
      <c r="N61" s="84">
        <v>16091.36699</v>
      </c>
      <c r="O61" s="84">
        <v>10542.863909999998</v>
      </c>
      <c r="P61" s="84">
        <v>6463</v>
      </c>
      <c r="Q61" s="84">
        <v>15479.148730000001</v>
      </c>
      <c r="R61" s="84">
        <v>4983.96</v>
      </c>
      <c r="S61" s="84">
        <v>5335.5780100000002</v>
      </c>
      <c r="T61" s="84">
        <v>31911.685990000002</v>
      </c>
      <c r="U61" s="84">
        <v>8554.4053700000004</v>
      </c>
      <c r="V61" s="84">
        <v>17425.730879999999</v>
      </c>
      <c r="W61" s="84">
        <v>16732.53</v>
      </c>
      <c r="X61" s="84">
        <v>22334.378960000002</v>
      </c>
      <c r="Y61" s="84">
        <v>13793.173560000001</v>
      </c>
      <c r="Z61" s="84">
        <v>82391.393200000006</v>
      </c>
      <c r="AA61" s="84">
        <v>16847.763680000004</v>
      </c>
      <c r="AB61" s="84">
        <v>6549.2216000000017</v>
      </c>
      <c r="AC61" s="84">
        <v>6136.71947</v>
      </c>
      <c r="AD61" s="84">
        <v>48239.978150000003</v>
      </c>
      <c r="AE61" s="84">
        <v>4593.9340000000002</v>
      </c>
      <c r="AF61" s="84">
        <v>4268</v>
      </c>
      <c r="AG61" s="84">
        <v>20507.623909999998</v>
      </c>
      <c r="AH61" s="84">
        <v>23004.55</v>
      </c>
      <c r="AI61" s="84">
        <v>50767.054199999999</v>
      </c>
      <c r="AJ61" s="84">
        <v>2133.7800000000002</v>
      </c>
      <c r="AK61" s="84">
        <v>7630.62</v>
      </c>
      <c r="AL61" s="84">
        <v>23316.989950000003</v>
      </c>
      <c r="AM61" s="84">
        <v>11532.264756322296</v>
      </c>
      <c r="AN61" s="84">
        <v>4073.5339999999997</v>
      </c>
      <c r="AO61" s="84">
        <v>6153.1823199999999</v>
      </c>
      <c r="AP61" s="84">
        <v>3705.5380000000005</v>
      </c>
      <c r="AQ61" s="84">
        <v>5273.6940100000002</v>
      </c>
      <c r="AR61" s="84">
        <v>1545</v>
      </c>
      <c r="AS61" s="84">
        <v>14113.884269999999</v>
      </c>
      <c r="AT61" s="84">
        <v>7445.0781100000004</v>
      </c>
      <c r="AU61" s="84">
        <v>2606.0300000000002</v>
      </c>
      <c r="AV61" s="84">
        <v>2082.9272599999999</v>
      </c>
      <c r="AW61" s="84">
        <v>3208.8724000000002</v>
      </c>
      <c r="AX61" s="84">
        <v>7647.11</v>
      </c>
      <c r="AY61" s="84">
        <v>4048.92</v>
      </c>
      <c r="AZ61" s="84">
        <v>2302.89</v>
      </c>
      <c r="BA61" s="85">
        <v>1189801.1150663225</v>
      </c>
      <c r="BD61" s="94"/>
    </row>
    <row r="62" spans="1:57">
      <c r="A62" s="86"/>
      <c r="B62" s="87" t="s">
        <v>220</v>
      </c>
      <c r="C62" s="91">
        <v>27469.84</v>
      </c>
      <c r="D62" s="91">
        <v>0</v>
      </c>
      <c r="E62" s="91">
        <v>0</v>
      </c>
      <c r="F62" s="91">
        <v>52296.84</v>
      </c>
      <c r="G62" s="91">
        <v>0</v>
      </c>
      <c r="H62" s="91">
        <v>0</v>
      </c>
      <c r="I62" s="91">
        <v>10197.200000000001</v>
      </c>
      <c r="J62" s="91">
        <v>0</v>
      </c>
      <c r="K62" s="91">
        <v>0</v>
      </c>
      <c r="L62" s="91">
        <v>19921.683400000002</v>
      </c>
      <c r="M62" s="91">
        <v>15779.5</v>
      </c>
      <c r="N62" s="91">
        <v>0</v>
      </c>
      <c r="O62" s="91">
        <v>6884.4</v>
      </c>
      <c r="P62" s="91">
        <v>0</v>
      </c>
      <c r="Q62" s="91">
        <v>0</v>
      </c>
      <c r="R62" s="91">
        <v>0</v>
      </c>
      <c r="S62" s="91">
        <v>0</v>
      </c>
      <c r="T62" s="91">
        <v>6994.1176500000001</v>
      </c>
      <c r="U62" s="91">
        <v>0</v>
      </c>
      <c r="V62" s="91">
        <v>0</v>
      </c>
      <c r="W62" s="91">
        <v>0</v>
      </c>
      <c r="X62" s="91">
        <v>0</v>
      </c>
      <c r="Y62" s="91">
        <v>0</v>
      </c>
      <c r="Z62" s="91">
        <v>59556.125</v>
      </c>
      <c r="AA62" s="91">
        <v>11445.644</v>
      </c>
      <c r="AB62" s="91">
        <v>0</v>
      </c>
      <c r="AC62" s="91">
        <v>0</v>
      </c>
      <c r="AD62" s="91">
        <v>0</v>
      </c>
      <c r="AE62" s="91">
        <v>0</v>
      </c>
      <c r="AF62" s="91">
        <v>0</v>
      </c>
      <c r="AG62" s="91">
        <v>13760.71744</v>
      </c>
      <c r="AH62" s="91">
        <v>0</v>
      </c>
      <c r="AI62" s="91">
        <v>4587.6887100000004</v>
      </c>
      <c r="AJ62" s="91">
        <v>0</v>
      </c>
      <c r="AK62" s="91">
        <v>0</v>
      </c>
      <c r="AL62" s="91">
        <v>0</v>
      </c>
      <c r="AM62" s="91">
        <v>0</v>
      </c>
      <c r="AN62" s="91">
        <v>0</v>
      </c>
      <c r="AO62" s="91">
        <v>0</v>
      </c>
      <c r="AP62" s="91">
        <v>0</v>
      </c>
      <c r="AQ62" s="91">
        <v>0</v>
      </c>
      <c r="AR62" s="91">
        <v>0</v>
      </c>
      <c r="AS62" s="91">
        <v>0</v>
      </c>
      <c r="AT62" s="91">
        <v>0</v>
      </c>
      <c r="AU62" s="91">
        <v>0</v>
      </c>
      <c r="AV62" s="91">
        <v>0</v>
      </c>
      <c r="AW62" s="91">
        <v>0</v>
      </c>
      <c r="AX62" s="91">
        <v>0</v>
      </c>
      <c r="AY62" s="91">
        <v>0</v>
      </c>
      <c r="AZ62" s="91">
        <v>0</v>
      </c>
      <c r="BA62" s="85">
        <v>228893.75619999997</v>
      </c>
      <c r="BD62" s="94"/>
    </row>
    <row r="63" spans="1:57" ht="15" customHeight="1">
      <c r="A63" s="86"/>
      <c r="B63" s="87" t="s">
        <v>221</v>
      </c>
      <c r="C63" s="91">
        <v>87490.73</v>
      </c>
      <c r="D63" s="91">
        <v>0</v>
      </c>
      <c r="E63" s="91">
        <v>0</v>
      </c>
      <c r="F63" s="91">
        <v>46390.92338</v>
      </c>
      <c r="G63" s="91">
        <v>0</v>
      </c>
      <c r="H63" s="91">
        <v>0</v>
      </c>
      <c r="I63" s="91">
        <v>0</v>
      </c>
      <c r="J63" s="91">
        <v>0</v>
      </c>
      <c r="K63" s="91">
        <v>0</v>
      </c>
      <c r="L63" s="91">
        <v>0</v>
      </c>
      <c r="M63" s="91">
        <v>0</v>
      </c>
      <c r="N63" s="91">
        <v>0</v>
      </c>
      <c r="O63" s="91">
        <v>0</v>
      </c>
      <c r="P63" s="91">
        <v>0</v>
      </c>
      <c r="Q63" s="91">
        <v>0</v>
      </c>
      <c r="R63" s="91">
        <v>0</v>
      </c>
      <c r="S63" s="91">
        <v>0</v>
      </c>
      <c r="T63" s="91">
        <v>0</v>
      </c>
      <c r="U63" s="91">
        <v>0</v>
      </c>
      <c r="V63" s="91">
        <v>0</v>
      </c>
      <c r="W63" s="91">
        <v>0</v>
      </c>
      <c r="X63" s="91">
        <v>0</v>
      </c>
      <c r="Y63" s="91">
        <v>0</v>
      </c>
      <c r="Z63" s="91">
        <v>853.37300000000005</v>
      </c>
      <c r="AA63" s="91">
        <v>0</v>
      </c>
      <c r="AB63" s="91">
        <v>0</v>
      </c>
      <c r="AC63" s="91">
        <v>0</v>
      </c>
      <c r="AD63" s="91">
        <v>0</v>
      </c>
      <c r="AE63" s="91">
        <v>0</v>
      </c>
      <c r="AF63" s="91">
        <v>0</v>
      </c>
      <c r="AG63" s="91">
        <v>0</v>
      </c>
      <c r="AH63" s="91">
        <v>0</v>
      </c>
      <c r="AI63" s="91">
        <v>2328.2905299999998</v>
      </c>
      <c r="AJ63" s="91">
        <v>0</v>
      </c>
      <c r="AK63" s="91">
        <v>0</v>
      </c>
      <c r="AL63" s="91">
        <v>0</v>
      </c>
      <c r="AM63" s="91">
        <v>0</v>
      </c>
      <c r="AN63" s="91">
        <v>0</v>
      </c>
      <c r="AO63" s="91">
        <v>0</v>
      </c>
      <c r="AP63" s="91">
        <v>0</v>
      </c>
      <c r="AQ63" s="91">
        <v>0</v>
      </c>
      <c r="AR63" s="91">
        <v>0</v>
      </c>
      <c r="AS63" s="91">
        <v>0</v>
      </c>
      <c r="AT63" s="91">
        <v>0</v>
      </c>
      <c r="AU63" s="91">
        <v>0</v>
      </c>
      <c r="AV63" s="91">
        <v>0</v>
      </c>
      <c r="AW63" s="91">
        <v>0</v>
      </c>
      <c r="AX63" s="91">
        <v>0</v>
      </c>
      <c r="AY63" s="91">
        <v>0</v>
      </c>
      <c r="AZ63" s="91">
        <v>0</v>
      </c>
      <c r="BA63" s="85">
        <v>137063.31690999999</v>
      </c>
      <c r="BD63" s="94"/>
    </row>
    <row r="64" spans="1:57">
      <c r="A64" s="86"/>
      <c r="B64" s="87" t="s">
        <v>222</v>
      </c>
      <c r="C64" s="91">
        <v>34138.51</v>
      </c>
      <c r="D64" s="91">
        <v>0</v>
      </c>
      <c r="E64" s="91">
        <v>7213</v>
      </c>
      <c r="F64" s="91">
        <v>7584.4476500000001</v>
      </c>
      <c r="G64" s="91">
        <v>7065.1676000000007</v>
      </c>
      <c r="H64" s="91">
        <v>1899.99</v>
      </c>
      <c r="I64" s="91">
        <v>6635.4176399999997</v>
      </c>
      <c r="J64" s="91">
        <v>463</v>
      </c>
      <c r="K64" s="91">
        <v>2635.6531599999998</v>
      </c>
      <c r="L64" s="91">
        <v>1982.165</v>
      </c>
      <c r="M64" s="91">
        <v>7501.6859899999999</v>
      </c>
      <c r="N64" s="91">
        <v>1416.241</v>
      </c>
      <c r="O64" s="91">
        <v>1107.1285700000001</v>
      </c>
      <c r="P64" s="91">
        <v>1692</v>
      </c>
      <c r="Q64" s="91">
        <v>2547.0801500000002</v>
      </c>
      <c r="R64" s="91">
        <v>985.79</v>
      </c>
      <c r="S64" s="91">
        <v>1144.2446599999998</v>
      </c>
      <c r="T64" s="91">
        <v>8254.9854699999996</v>
      </c>
      <c r="U64" s="91">
        <v>3330.5242000000003</v>
      </c>
      <c r="V64" s="91">
        <v>2106.2462500000001</v>
      </c>
      <c r="W64" s="91">
        <v>2531.83</v>
      </c>
      <c r="X64" s="91">
        <v>4976.9734900000003</v>
      </c>
      <c r="Y64" s="91">
        <v>4951.009</v>
      </c>
      <c r="Z64" s="91">
        <v>10614.5052</v>
      </c>
      <c r="AA64" s="91">
        <v>1493.3512800000001</v>
      </c>
      <c r="AB64" s="91">
        <v>1625.6873799999998</v>
      </c>
      <c r="AC64" s="91">
        <v>2677.8865599999999</v>
      </c>
      <c r="AD64" s="91">
        <v>13562.56229</v>
      </c>
      <c r="AE64" s="91">
        <v>976.58500000000004</v>
      </c>
      <c r="AF64" s="91">
        <v>432</v>
      </c>
      <c r="AG64" s="91">
        <v>1602.85959</v>
      </c>
      <c r="AH64" s="91">
        <v>5552.95</v>
      </c>
      <c r="AI64" s="91">
        <v>22650.5419</v>
      </c>
      <c r="AJ64" s="91">
        <v>686.95699999999999</v>
      </c>
      <c r="AK64" s="91">
        <v>1136.28</v>
      </c>
      <c r="AL64" s="91">
        <v>5608.1322900000005</v>
      </c>
      <c r="AM64" s="91">
        <v>2743.7882188222993</v>
      </c>
      <c r="AN64" s="91">
        <v>594.03800000000001</v>
      </c>
      <c r="AO64" s="91">
        <v>1851.6378200000001</v>
      </c>
      <c r="AP64" s="91">
        <v>1519.5530000000001</v>
      </c>
      <c r="AQ64" s="91">
        <v>1843.7403400000001</v>
      </c>
      <c r="AR64" s="91">
        <v>524</v>
      </c>
      <c r="AS64" s="91">
        <v>2417.0267699999999</v>
      </c>
      <c r="AT64" s="91">
        <v>2523.7041400000003</v>
      </c>
      <c r="AU64" s="91">
        <v>440.32</v>
      </c>
      <c r="AV64" s="91">
        <v>434.96075999999999</v>
      </c>
      <c r="AW64" s="91">
        <v>892.8566800000001</v>
      </c>
      <c r="AX64" s="91">
        <v>1512.55</v>
      </c>
      <c r="AY64" s="91">
        <v>1149.57</v>
      </c>
      <c r="AZ64" s="91">
        <v>652.5</v>
      </c>
      <c r="BA64" s="85">
        <v>199883.63404882228</v>
      </c>
      <c r="BD64" s="94"/>
      <c r="BE64" s="94"/>
    </row>
    <row r="65" spans="1:58" ht="15" customHeight="1">
      <c r="A65" s="86"/>
      <c r="B65" s="87" t="s">
        <v>223</v>
      </c>
      <c r="C65" s="91">
        <v>23432.74</v>
      </c>
      <c r="D65" s="91">
        <v>66.62</v>
      </c>
      <c r="E65" s="91">
        <v>9757</v>
      </c>
      <c r="F65" s="91">
        <v>21910.78861</v>
      </c>
      <c r="G65" s="91">
        <v>15214.36565</v>
      </c>
      <c r="H65" s="91">
        <v>9585.32</v>
      </c>
      <c r="I65" s="91">
        <v>627.20699999999999</v>
      </c>
      <c r="J65" s="91">
        <v>1210</v>
      </c>
      <c r="K65" s="91">
        <v>641.56484999999998</v>
      </c>
      <c r="L65" s="91">
        <v>287.83800000000002</v>
      </c>
      <c r="M65" s="91">
        <v>4054.6930000000002</v>
      </c>
      <c r="N65" s="91">
        <v>9321.8098000000009</v>
      </c>
      <c r="O65" s="91">
        <v>203.952</v>
      </c>
      <c r="P65" s="91">
        <v>419</v>
      </c>
      <c r="Q65" s="91">
        <v>3993.6</v>
      </c>
      <c r="R65" s="91">
        <v>505.13</v>
      </c>
      <c r="S65" s="91">
        <v>1249.3947900000001</v>
      </c>
      <c r="T65" s="91">
        <v>8942.0689299999995</v>
      </c>
      <c r="U65" s="91">
        <v>1772.1036100000001</v>
      </c>
      <c r="V65" s="91">
        <v>5288.7939999999999</v>
      </c>
      <c r="W65" s="91">
        <v>2685.08</v>
      </c>
      <c r="X65" s="91">
        <v>8197.5662499999999</v>
      </c>
      <c r="Y65" s="91">
        <v>1330.99135</v>
      </c>
      <c r="Z65" s="91">
        <v>3849.1309999999999</v>
      </c>
      <c r="AA65" s="91">
        <v>654.36201000000005</v>
      </c>
      <c r="AB65" s="91">
        <v>875.23</v>
      </c>
      <c r="AC65" s="91">
        <v>244.81299999999999</v>
      </c>
      <c r="AD65" s="91">
        <v>11142.4835</v>
      </c>
      <c r="AE65" s="91">
        <v>6</v>
      </c>
      <c r="AF65" s="91">
        <v>2653</v>
      </c>
      <c r="AG65" s="91">
        <v>1730.7876200000001</v>
      </c>
      <c r="AH65" s="91">
        <v>7935.76</v>
      </c>
      <c r="AI65" s="91">
        <v>9154.6119199999994</v>
      </c>
      <c r="AJ65" s="91">
        <v>168.59299999999999</v>
      </c>
      <c r="AK65" s="91">
        <v>183.4</v>
      </c>
      <c r="AL65" s="91">
        <v>5910.5399900000002</v>
      </c>
      <c r="AM65" s="91">
        <v>2718.895098333333</v>
      </c>
      <c r="AN65" s="91">
        <v>382.15899999999999</v>
      </c>
      <c r="AO65" s="91">
        <v>633.70000000000005</v>
      </c>
      <c r="AP65" s="91">
        <v>328.42</v>
      </c>
      <c r="AQ65" s="91">
        <v>416.96666999999997</v>
      </c>
      <c r="AR65" s="91">
        <v>186</v>
      </c>
      <c r="AS65" s="91">
        <v>6531.8980099999999</v>
      </c>
      <c r="AT65" s="91">
        <v>239.4</v>
      </c>
      <c r="AU65" s="91">
        <v>217.9</v>
      </c>
      <c r="AV65" s="91">
        <v>193.83243999999999</v>
      </c>
      <c r="AW65" s="91">
        <v>0</v>
      </c>
      <c r="AX65" s="91">
        <v>3335</v>
      </c>
      <c r="AY65" s="91">
        <v>175</v>
      </c>
      <c r="AZ65" s="91">
        <v>0</v>
      </c>
      <c r="BA65" s="85">
        <v>190565.51109833337</v>
      </c>
      <c r="BD65" s="94"/>
      <c r="BE65" s="94"/>
      <c r="BF65" s="94"/>
    </row>
    <row r="66" spans="1:58">
      <c r="A66" s="86"/>
      <c r="B66" s="87" t="s">
        <v>224</v>
      </c>
      <c r="C66" s="91">
        <v>72838.11</v>
      </c>
      <c r="D66" s="91">
        <v>1593.19</v>
      </c>
      <c r="E66" s="91">
        <v>4098</v>
      </c>
      <c r="F66" s="91">
        <v>36000.145960000002</v>
      </c>
      <c r="G66" s="91">
        <v>24271.205910000004</v>
      </c>
      <c r="H66" s="91">
        <v>8341.64</v>
      </c>
      <c r="I66" s="91">
        <v>6809.7925100000002</v>
      </c>
      <c r="J66" s="91">
        <v>1081</v>
      </c>
      <c r="K66" s="91">
        <v>1493.4676600000003</v>
      </c>
      <c r="L66" s="91">
        <v>3437.96</v>
      </c>
      <c r="M66" s="91">
        <v>4353.5575499999995</v>
      </c>
      <c r="N66" s="91">
        <v>3382.6464000000001</v>
      </c>
      <c r="O66" s="91">
        <v>1487.7190700000001</v>
      </c>
      <c r="P66" s="91">
        <v>2878</v>
      </c>
      <c r="Q66" s="91">
        <v>2895.2703000000001</v>
      </c>
      <c r="R66" s="91">
        <v>2615.12</v>
      </c>
      <c r="S66" s="91">
        <v>2396.10313</v>
      </c>
      <c r="T66" s="91">
        <v>4121.0090500000006</v>
      </c>
      <c r="U66" s="91">
        <v>1653.96101</v>
      </c>
      <c r="V66" s="91">
        <v>4917.3731899999993</v>
      </c>
      <c r="W66" s="91">
        <v>5413.39</v>
      </c>
      <c r="X66" s="91">
        <v>7507.406109999999</v>
      </c>
      <c r="Y66" s="91">
        <v>4429.8089300000001</v>
      </c>
      <c r="Z66" s="91">
        <v>6683.1490000000003</v>
      </c>
      <c r="AA66" s="91">
        <v>1493.9860000000001</v>
      </c>
      <c r="AB66" s="91">
        <v>4048.3042200000018</v>
      </c>
      <c r="AC66" s="91">
        <v>1986.0894799999994</v>
      </c>
      <c r="AD66" s="91">
        <v>19963.920639999997</v>
      </c>
      <c r="AE66" s="91">
        <v>2023.9649999999999</v>
      </c>
      <c r="AF66" s="91">
        <v>342</v>
      </c>
      <c r="AG66" s="91">
        <v>1562.9261300000001</v>
      </c>
      <c r="AH66" s="91">
        <v>3000.7</v>
      </c>
      <c r="AI66" s="91">
        <v>7661.3562000000011</v>
      </c>
      <c r="AJ66" s="91">
        <v>410.98099999999999</v>
      </c>
      <c r="AK66" s="91">
        <v>3366.38</v>
      </c>
      <c r="AL66" s="91">
        <v>10461.802</v>
      </c>
      <c r="AM66" s="91">
        <v>5366.5995808333328</v>
      </c>
      <c r="AN66" s="91">
        <v>1428.2</v>
      </c>
      <c r="AO66" s="91">
        <v>1804.8814</v>
      </c>
      <c r="AP66" s="91">
        <v>892.94</v>
      </c>
      <c r="AQ66" s="91">
        <v>1469.89195</v>
      </c>
      <c r="AR66" s="91">
        <v>319</v>
      </c>
      <c r="AS66" s="91">
        <v>2250.6676900000002</v>
      </c>
      <c r="AT66" s="91">
        <v>3225.5412500000002</v>
      </c>
      <c r="AU66" s="91">
        <v>789.15</v>
      </c>
      <c r="AV66" s="91">
        <v>955.76366000000007</v>
      </c>
      <c r="AW66" s="91">
        <v>1095.1163100000001</v>
      </c>
      <c r="AX66" s="91">
        <v>856.64</v>
      </c>
      <c r="AY66" s="91">
        <v>1433.11</v>
      </c>
      <c r="AZ66" s="91">
        <v>982.46</v>
      </c>
      <c r="BA66" s="85">
        <v>293891.39829083346</v>
      </c>
    </row>
    <row r="67" spans="1:58" ht="15" customHeight="1">
      <c r="A67" s="97"/>
      <c r="B67" s="124" t="s">
        <v>225</v>
      </c>
      <c r="C67" s="99">
        <v>42347.16</v>
      </c>
      <c r="D67" s="99">
        <v>444.7</v>
      </c>
      <c r="E67" s="99">
        <v>0</v>
      </c>
      <c r="F67" s="99">
        <v>0</v>
      </c>
      <c r="G67" s="99">
        <v>498.81776000000002</v>
      </c>
      <c r="H67" s="99">
        <v>1034.33</v>
      </c>
      <c r="I67" s="99">
        <v>9984.6603099999993</v>
      </c>
      <c r="J67" s="99">
        <v>391</v>
      </c>
      <c r="K67" s="99">
        <v>452.745</v>
      </c>
      <c r="L67" s="99">
        <v>842.83799999999997</v>
      </c>
      <c r="M67" s="99">
        <v>4258.5277900000001</v>
      </c>
      <c r="N67" s="99">
        <v>1970.6697900000001</v>
      </c>
      <c r="O67" s="99">
        <v>859.66426999999999</v>
      </c>
      <c r="P67" s="99">
        <v>1474</v>
      </c>
      <c r="Q67" s="99">
        <v>6043.1982799999996</v>
      </c>
      <c r="R67" s="99">
        <v>877.92</v>
      </c>
      <c r="S67" s="99">
        <v>545.83542999999997</v>
      </c>
      <c r="T67" s="99">
        <v>3599.5048900000002</v>
      </c>
      <c r="U67" s="99">
        <v>1797.81655</v>
      </c>
      <c r="V67" s="99">
        <v>5113.3174399999989</v>
      </c>
      <c r="W67" s="99">
        <v>6102.23</v>
      </c>
      <c r="X67" s="99">
        <v>1652.4331099999999</v>
      </c>
      <c r="Y67" s="99">
        <v>3081.3642799999998</v>
      </c>
      <c r="Z67" s="99">
        <v>835.11</v>
      </c>
      <c r="AA67" s="99">
        <v>1760.42039</v>
      </c>
      <c r="AB67" s="99">
        <v>0</v>
      </c>
      <c r="AC67" s="99">
        <v>1227.9304299999999</v>
      </c>
      <c r="AD67" s="99">
        <v>3571.0117200000004</v>
      </c>
      <c r="AE67" s="99">
        <v>1587.384</v>
      </c>
      <c r="AF67" s="99">
        <v>841</v>
      </c>
      <c r="AG67" s="99">
        <v>1850.33313</v>
      </c>
      <c r="AH67" s="99">
        <v>6515.14</v>
      </c>
      <c r="AI67" s="99">
        <v>4384.5649400000002</v>
      </c>
      <c r="AJ67" s="99">
        <v>867.24900000000002</v>
      </c>
      <c r="AK67" s="99">
        <v>2944.56</v>
      </c>
      <c r="AL67" s="99">
        <v>1336.5156700000002</v>
      </c>
      <c r="AM67" s="99">
        <v>702.98185833333332</v>
      </c>
      <c r="AN67" s="99">
        <v>1669.1369999999999</v>
      </c>
      <c r="AO67" s="99">
        <v>1862.9630999999999</v>
      </c>
      <c r="AP67" s="99">
        <v>964.625</v>
      </c>
      <c r="AQ67" s="99">
        <v>1543.0950500000001</v>
      </c>
      <c r="AR67" s="99">
        <v>516</v>
      </c>
      <c r="AS67" s="99">
        <v>2914.2918</v>
      </c>
      <c r="AT67" s="99">
        <v>1456.43272</v>
      </c>
      <c r="AU67" s="99">
        <v>1158.6600000000001</v>
      </c>
      <c r="AV67" s="99">
        <v>498.37039999999996</v>
      </c>
      <c r="AW67" s="99">
        <v>1220.89941</v>
      </c>
      <c r="AX67" s="99">
        <v>1942.92</v>
      </c>
      <c r="AY67" s="99">
        <v>1291.24</v>
      </c>
      <c r="AZ67" s="99">
        <v>667.93</v>
      </c>
      <c r="BA67" s="85">
        <v>139503.49851833336</v>
      </c>
    </row>
    <row r="68" spans="1:58">
      <c r="A68" s="82">
        <v>8</v>
      </c>
      <c r="B68" s="125" t="s">
        <v>226</v>
      </c>
      <c r="C68" s="84">
        <v>873515.19</v>
      </c>
      <c r="D68" s="84">
        <v>174859.51</v>
      </c>
      <c r="E68" s="84">
        <v>304675</v>
      </c>
      <c r="F68" s="84">
        <v>393686.85855</v>
      </c>
      <c r="G68" s="84">
        <v>472958.68091000005</v>
      </c>
      <c r="H68" s="84">
        <v>79060.3</v>
      </c>
      <c r="I68" s="84">
        <v>95025.163449999993</v>
      </c>
      <c r="J68" s="84">
        <v>12719</v>
      </c>
      <c r="K68" s="84">
        <v>7945.1966700000012</v>
      </c>
      <c r="L68" s="84">
        <v>20442.57357</v>
      </c>
      <c r="M68" s="84">
        <v>20404.67138</v>
      </c>
      <c r="N68" s="84">
        <v>45009.384170000005</v>
      </c>
      <c r="O68" s="84">
        <v>19104.415099999998</v>
      </c>
      <c r="P68" s="84">
        <v>19294</v>
      </c>
      <c r="Q68" s="84">
        <v>29330.050589999999</v>
      </c>
      <c r="R68" s="84">
        <v>12190.09</v>
      </c>
      <c r="S68" s="84">
        <v>11161.79207</v>
      </c>
      <c r="T68" s="84">
        <v>62983.380030000015</v>
      </c>
      <c r="U68" s="84">
        <v>6734.42119</v>
      </c>
      <c r="V68" s="84">
        <v>16898.871299999999</v>
      </c>
      <c r="W68" s="84">
        <v>20381.89</v>
      </c>
      <c r="X68" s="84">
        <v>22972.4211</v>
      </c>
      <c r="Y68" s="84">
        <v>38617.819360000001</v>
      </c>
      <c r="Z68" s="84">
        <v>101138.53832100012</v>
      </c>
      <c r="AA68" s="84">
        <v>14723.514740000001</v>
      </c>
      <c r="AB68" s="84">
        <v>39476.804499999998</v>
      </c>
      <c r="AC68" s="84">
        <v>16440.157309999999</v>
      </c>
      <c r="AD68" s="84">
        <v>70544.799660000004</v>
      </c>
      <c r="AE68" s="84">
        <v>12677.026390000001</v>
      </c>
      <c r="AF68" s="84">
        <v>10204</v>
      </c>
      <c r="AG68" s="84">
        <v>35470.440839999996</v>
      </c>
      <c r="AH68" s="84">
        <v>37730.639999999999</v>
      </c>
      <c r="AI68" s="84">
        <v>1379232.2408700001</v>
      </c>
      <c r="AJ68" s="84">
        <v>3835.5059999999999</v>
      </c>
      <c r="AK68" s="84">
        <v>12135.01</v>
      </c>
      <c r="AL68" s="84">
        <v>23484.651499999996</v>
      </c>
      <c r="AM68" s="84">
        <v>121373.49262999999</v>
      </c>
      <c r="AN68" s="84">
        <v>3797.9592199999997</v>
      </c>
      <c r="AO68" s="84">
        <v>4645.6013000000003</v>
      </c>
      <c r="AP68" s="84">
        <v>195.62100000000001</v>
      </c>
      <c r="AQ68" s="84">
        <v>5861.4552400000002</v>
      </c>
      <c r="AR68" s="84">
        <v>338</v>
      </c>
      <c r="AS68" s="84">
        <v>4623.5775599999997</v>
      </c>
      <c r="AT68" s="84">
        <v>2752.3912099999998</v>
      </c>
      <c r="AU68" s="84">
        <v>373.08</v>
      </c>
      <c r="AV68" s="84">
        <v>500.36359999999996</v>
      </c>
      <c r="AW68" s="84">
        <v>818.12468000000001</v>
      </c>
      <c r="AX68" s="84">
        <v>2662.7</v>
      </c>
      <c r="AY68" s="84">
        <v>1148.24</v>
      </c>
      <c r="AZ68" s="84">
        <v>80.38</v>
      </c>
      <c r="BA68" s="85">
        <v>4666234.9960110001</v>
      </c>
    </row>
    <row r="69" spans="1:58">
      <c r="A69" s="86"/>
      <c r="B69" s="126" t="s">
        <v>227</v>
      </c>
      <c r="C69" s="91">
        <v>43149.69</v>
      </c>
      <c r="D69" s="91">
        <v>18457.599999999999</v>
      </c>
      <c r="E69" s="91">
        <v>7352</v>
      </c>
      <c r="F69" s="91">
        <v>2688.7840000000001</v>
      </c>
      <c r="G69" s="91">
        <v>13276.013079999999</v>
      </c>
      <c r="H69" s="91">
        <v>251.7</v>
      </c>
      <c r="I69" s="91">
        <v>20123.29</v>
      </c>
      <c r="J69" s="91">
        <v>7508</v>
      </c>
      <c r="K69" s="91">
        <v>3234.652</v>
      </c>
      <c r="L69" s="91">
        <v>0</v>
      </c>
      <c r="M69" s="91">
        <v>0</v>
      </c>
      <c r="N69" s="91">
        <v>0</v>
      </c>
      <c r="O69" s="91">
        <v>8658.58</v>
      </c>
      <c r="P69" s="91">
        <v>54</v>
      </c>
      <c r="Q69" s="91">
        <v>8546.2714800000031</v>
      </c>
      <c r="R69" s="91">
        <v>0</v>
      </c>
      <c r="S69" s="91">
        <v>0</v>
      </c>
      <c r="T69" s="91">
        <v>23127.113190000004</v>
      </c>
      <c r="U69" s="91">
        <v>3120.4008300000005</v>
      </c>
      <c r="V69" s="91">
        <v>7507.4620900000009</v>
      </c>
      <c r="W69" s="91">
        <v>0</v>
      </c>
      <c r="X69" s="91">
        <v>8257.0452299999997</v>
      </c>
      <c r="Y69" s="91">
        <v>15385.27571</v>
      </c>
      <c r="Z69" s="91">
        <v>0</v>
      </c>
      <c r="AA69" s="91">
        <v>6994.11049</v>
      </c>
      <c r="AB69" s="91">
        <v>14091.871419999999</v>
      </c>
      <c r="AC69" s="91">
        <v>6162.2939799999995</v>
      </c>
      <c r="AD69" s="91">
        <v>22254.664860000001</v>
      </c>
      <c r="AE69" s="91">
        <v>3480.6696400000001</v>
      </c>
      <c r="AF69" s="91">
        <v>520</v>
      </c>
      <c r="AG69" s="91">
        <v>0</v>
      </c>
      <c r="AH69" s="91">
        <v>12957.86</v>
      </c>
      <c r="AI69" s="91">
        <v>0</v>
      </c>
      <c r="AJ69" s="91">
        <v>1161.019</v>
      </c>
      <c r="AK69" s="91">
        <v>4048.29</v>
      </c>
      <c r="AL69" s="91">
        <v>12318.625999999998</v>
      </c>
      <c r="AM69" s="91">
        <v>0</v>
      </c>
      <c r="AN69" s="91">
        <v>1889.7701000000002</v>
      </c>
      <c r="AO69" s="91">
        <v>2137.1117899999999</v>
      </c>
      <c r="AP69" s="91">
        <v>0</v>
      </c>
      <c r="AQ69" s="91">
        <v>2945.8049799999999</v>
      </c>
      <c r="AR69" s="91">
        <v>50</v>
      </c>
      <c r="AS69" s="91">
        <v>1362.963</v>
      </c>
      <c r="AT69" s="91">
        <v>1493.1680299999998</v>
      </c>
      <c r="AU69" s="91">
        <v>0</v>
      </c>
      <c r="AV69" s="91">
        <v>0</v>
      </c>
      <c r="AW69" s="91">
        <v>0</v>
      </c>
      <c r="AX69" s="91">
        <v>629.77</v>
      </c>
      <c r="AY69" s="91">
        <v>588.75</v>
      </c>
      <c r="AZ69" s="91">
        <v>70</v>
      </c>
      <c r="BA69" s="85">
        <v>285854.62090000004</v>
      </c>
    </row>
    <row r="70" spans="1:58">
      <c r="A70" s="86"/>
      <c r="B70" s="127" t="s">
        <v>228</v>
      </c>
      <c r="C70" s="88">
        <v>5994.47</v>
      </c>
      <c r="D70" s="88">
        <v>14.25</v>
      </c>
      <c r="E70" s="88">
        <v>2840</v>
      </c>
      <c r="F70" s="88">
        <v>5173.0246400000005</v>
      </c>
      <c r="G70" s="88">
        <v>5334.7217799999999</v>
      </c>
      <c r="H70" s="88">
        <v>208.84</v>
      </c>
      <c r="I70" s="88">
        <v>3595.8319000000001</v>
      </c>
      <c r="J70" s="88">
        <v>248</v>
      </c>
      <c r="K70" s="88">
        <v>670.77864999999997</v>
      </c>
      <c r="L70" s="88">
        <v>583.39128000000005</v>
      </c>
      <c r="M70" s="88">
        <v>931.57596000000001</v>
      </c>
      <c r="N70" s="88">
        <v>0</v>
      </c>
      <c r="O70" s="88">
        <v>341.935</v>
      </c>
      <c r="P70" s="88">
        <v>358</v>
      </c>
      <c r="Q70" s="88">
        <v>383.5687200000001</v>
      </c>
      <c r="R70" s="88">
        <v>934.74</v>
      </c>
      <c r="S70" s="88">
        <v>18.995139999999999</v>
      </c>
      <c r="T70" s="88">
        <v>789.08758</v>
      </c>
      <c r="U70" s="88">
        <v>185.65087</v>
      </c>
      <c r="V70" s="88">
        <v>612.24821000000009</v>
      </c>
      <c r="W70" s="88">
        <v>440.33</v>
      </c>
      <c r="X70" s="88">
        <v>609.18441000000007</v>
      </c>
      <c r="Y70" s="88">
        <v>765.03782999999999</v>
      </c>
      <c r="Z70" s="88">
        <v>3275.6630810000106</v>
      </c>
      <c r="AA70" s="88">
        <v>490.92090000000002</v>
      </c>
      <c r="AB70" s="88">
        <v>1672.73541</v>
      </c>
      <c r="AC70" s="88">
        <v>329.53933999999998</v>
      </c>
      <c r="AD70" s="88">
        <v>3076.7047400000001</v>
      </c>
      <c r="AE70" s="88">
        <v>135.10220000000001</v>
      </c>
      <c r="AF70" s="88">
        <v>0</v>
      </c>
      <c r="AG70" s="88">
        <v>0</v>
      </c>
      <c r="AH70" s="88">
        <v>828.8</v>
      </c>
      <c r="AI70" s="88">
        <v>4444.1528799999996</v>
      </c>
      <c r="AJ70" s="88">
        <v>0</v>
      </c>
      <c r="AK70" s="88">
        <v>665.01</v>
      </c>
      <c r="AL70" s="88">
        <v>657.9993199999999</v>
      </c>
      <c r="AM70" s="88">
        <v>126.10707000000001</v>
      </c>
      <c r="AN70" s="88">
        <v>163.86911000000001</v>
      </c>
      <c r="AO70" s="88">
        <v>463.68121000000002</v>
      </c>
      <c r="AP70" s="88">
        <v>127.321</v>
      </c>
      <c r="AQ70" s="88">
        <v>0</v>
      </c>
      <c r="AR70" s="88">
        <v>106</v>
      </c>
      <c r="AS70" s="88">
        <v>171.93227999999999</v>
      </c>
      <c r="AT70" s="88">
        <v>460.60712999999998</v>
      </c>
      <c r="AU70" s="88">
        <v>0</v>
      </c>
      <c r="AV70" s="88">
        <v>105.36394</v>
      </c>
      <c r="AW70" s="88">
        <v>290.81715000000003</v>
      </c>
      <c r="AX70" s="88">
        <v>372.1</v>
      </c>
      <c r="AY70" s="88">
        <v>3.67</v>
      </c>
      <c r="AZ70" s="88">
        <v>0</v>
      </c>
      <c r="BA70" s="85">
        <v>49001.758731000038</v>
      </c>
    </row>
    <row r="71" spans="1:58">
      <c r="A71" s="86"/>
      <c r="B71" s="128" t="s">
        <v>229</v>
      </c>
      <c r="C71" s="88">
        <v>235006.67</v>
      </c>
      <c r="D71" s="88">
        <v>11296.02</v>
      </c>
      <c r="E71" s="88">
        <v>139714</v>
      </c>
      <c r="F71" s="88">
        <v>103763.84723999999</v>
      </c>
      <c r="G71" s="88">
        <v>153195.7438</v>
      </c>
      <c r="H71" s="88">
        <v>41055.89</v>
      </c>
      <c r="I71" s="88">
        <v>8040.26656</v>
      </c>
      <c r="J71" s="88">
        <v>467</v>
      </c>
      <c r="K71" s="88">
        <v>121.86</v>
      </c>
      <c r="L71" s="88">
        <v>59</v>
      </c>
      <c r="M71" s="88">
        <v>6021.2479400000002</v>
      </c>
      <c r="N71" s="88">
        <v>15880.25</v>
      </c>
      <c r="O71" s="88">
        <v>0</v>
      </c>
      <c r="P71" s="88">
        <v>3341</v>
      </c>
      <c r="Q71" s="88">
        <v>13423.447910000001</v>
      </c>
      <c r="R71" s="88">
        <v>10490.69</v>
      </c>
      <c r="S71" s="88">
        <v>4255.1499999999996</v>
      </c>
      <c r="T71" s="88">
        <v>3371.5451599999997</v>
      </c>
      <c r="U71" s="88">
        <v>671.48699999999997</v>
      </c>
      <c r="V71" s="88">
        <v>681.26854000000003</v>
      </c>
      <c r="W71" s="88">
        <v>5413.51</v>
      </c>
      <c r="X71" s="88">
        <v>47.851999999999997</v>
      </c>
      <c r="Y71" s="88">
        <v>2916.953</v>
      </c>
      <c r="Z71" s="88">
        <v>1641.7090000000001</v>
      </c>
      <c r="AA71" s="88">
        <v>655.4</v>
      </c>
      <c r="AB71" s="88">
        <v>1188.06</v>
      </c>
      <c r="AC71" s="88">
        <v>1286.0150800000001</v>
      </c>
      <c r="AD71" s="88">
        <v>4945.4835299999995</v>
      </c>
      <c r="AE71" s="88">
        <v>1713.2176299999999</v>
      </c>
      <c r="AF71" s="88">
        <v>2266</v>
      </c>
      <c r="AG71" s="88">
        <v>1182.2967599999999</v>
      </c>
      <c r="AH71" s="88">
        <v>519.70000000000005</v>
      </c>
      <c r="AI71" s="88">
        <v>217855.49114</v>
      </c>
      <c r="AJ71" s="88">
        <v>0</v>
      </c>
      <c r="AK71" s="88">
        <v>0</v>
      </c>
      <c r="AL71" s="88">
        <v>82.9</v>
      </c>
      <c r="AM71" s="88">
        <v>77177.8</v>
      </c>
      <c r="AN71" s="88">
        <v>44</v>
      </c>
      <c r="AO71" s="88">
        <v>249.75</v>
      </c>
      <c r="AP71" s="88">
        <v>0</v>
      </c>
      <c r="AQ71" s="88">
        <v>25</v>
      </c>
      <c r="AR71" s="88">
        <v>43</v>
      </c>
      <c r="AS71" s="88">
        <v>211.25</v>
      </c>
      <c r="AT71" s="88">
        <v>0</v>
      </c>
      <c r="AU71" s="88">
        <v>205.34</v>
      </c>
      <c r="AV71" s="88">
        <v>394.99965999999995</v>
      </c>
      <c r="AW71" s="88">
        <v>0</v>
      </c>
      <c r="AX71" s="88">
        <v>241.66</v>
      </c>
      <c r="AY71" s="88">
        <v>202.45</v>
      </c>
      <c r="AZ71" s="88">
        <v>0</v>
      </c>
      <c r="BA71" s="85">
        <v>1071366.2219499999</v>
      </c>
    </row>
    <row r="72" spans="1:58">
      <c r="A72" s="86"/>
      <c r="B72" s="129" t="s">
        <v>230</v>
      </c>
      <c r="C72" s="88">
        <v>137580.84</v>
      </c>
      <c r="D72" s="88">
        <v>64130.76</v>
      </c>
      <c r="E72" s="88">
        <v>0</v>
      </c>
      <c r="F72" s="88">
        <v>90471.61464</v>
      </c>
      <c r="G72" s="88">
        <v>64906.855000000003</v>
      </c>
      <c r="H72" s="88">
        <v>13313.58</v>
      </c>
      <c r="I72" s="88">
        <v>7175.02909</v>
      </c>
      <c r="J72" s="88">
        <v>1302</v>
      </c>
      <c r="K72" s="88">
        <v>0</v>
      </c>
      <c r="L72" s="88">
        <v>61.308999999999997</v>
      </c>
      <c r="M72" s="88">
        <v>2223.0807999999997</v>
      </c>
      <c r="N72" s="88">
        <v>0</v>
      </c>
      <c r="O72" s="88">
        <v>159.35</v>
      </c>
      <c r="P72" s="88">
        <v>0</v>
      </c>
      <c r="Q72" s="88">
        <v>193.24799999999999</v>
      </c>
      <c r="R72" s="88">
        <v>135</v>
      </c>
      <c r="S72" s="88">
        <v>867.92100000000005</v>
      </c>
      <c r="T72" s="88">
        <v>68.340999999999994</v>
      </c>
      <c r="U72" s="88">
        <v>0</v>
      </c>
      <c r="V72" s="88">
        <v>81.923519999999996</v>
      </c>
      <c r="W72" s="88">
        <v>6724.07</v>
      </c>
      <c r="X72" s="88">
        <v>2.90604</v>
      </c>
      <c r="Y72" s="88">
        <v>2342.6576600000003</v>
      </c>
      <c r="Z72" s="88">
        <v>15270.248390000001</v>
      </c>
      <c r="AA72" s="88">
        <v>0</v>
      </c>
      <c r="AB72" s="88">
        <v>138.0635</v>
      </c>
      <c r="AC72" s="88">
        <v>253.49314000000001</v>
      </c>
      <c r="AD72" s="88">
        <v>992.76943000000006</v>
      </c>
      <c r="AE72" s="88">
        <v>6009.6169200000004</v>
      </c>
      <c r="AF72" s="88">
        <v>299</v>
      </c>
      <c r="AG72" s="88">
        <v>0</v>
      </c>
      <c r="AH72" s="88">
        <v>72.39</v>
      </c>
      <c r="AI72" s="88">
        <v>57594.905370000008</v>
      </c>
      <c r="AJ72" s="88">
        <v>0</v>
      </c>
      <c r="AK72" s="88">
        <v>676.6</v>
      </c>
      <c r="AL72" s="88">
        <v>0</v>
      </c>
      <c r="AM72" s="88">
        <v>994.83179000000007</v>
      </c>
      <c r="AN72" s="88">
        <v>540.7436899999999</v>
      </c>
      <c r="AO72" s="88">
        <v>12.568299999999999</v>
      </c>
      <c r="AP72" s="88">
        <v>0</v>
      </c>
      <c r="AQ72" s="88">
        <v>12.170999999999999</v>
      </c>
      <c r="AR72" s="88">
        <v>0</v>
      </c>
      <c r="AS72" s="88">
        <v>2700.0169999999998</v>
      </c>
      <c r="AT72" s="88">
        <v>156.19575</v>
      </c>
      <c r="AU72" s="88">
        <v>76.680000000000007</v>
      </c>
      <c r="AV72" s="88">
        <v>0</v>
      </c>
      <c r="AW72" s="88">
        <v>0</v>
      </c>
      <c r="AX72" s="88">
        <v>0</v>
      </c>
      <c r="AY72" s="88">
        <v>173.66</v>
      </c>
      <c r="AZ72" s="88">
        <v>3.38</v>
      </c>
      <c r="BA72" s="85">
        <v>477717.82002999994</v>
      </c>
    </row>
    <row r="73" spans="1:58">
      <c r="A73" s="86"/>
      <c r="B73" s="126" t="s">
        <v>231</v>
      </c>
      <c r="C73" s="88">
        <v>6485.41</v>
      </c>
      <c r="D73" s="88">
        <v>195.15</v>
      </c>
      <c r="E73" s="88">
        <v>0</v>
      </c>
      <c r="F73" s="88">
        <v>0</v>
      </c>
      <c r="G73" s="88">
        <v>5346.3239999999996</v>
      </c>
      <c r="H73" s="88">
        <v>703.58</v>
      </c>
      <c r="I73" s="88">
        <v>0</v>
      </c>
      <c r="J73" s="88">
        <v>0</v>
      </c>
      <c r="K73" s="88">
        <v>72.017650000000003</v>
      </c>
      <c r="L73" s="88">
        <v>1297.7087899999999</v>
      </c>
      <c r="M73" s="88">
        <v>135.30799999999999</v>
      </c>
      <c r="N73" s="88">
        <v>599.57596999999998</v>
      </c>
      <c r="O73" s="88">
        <v>600.25909999999999</v>
      </c>
      <c r="P73" s="88">
        <v>0</v>
      </c>
      <c r="Q73" s="88">
        <v>767.46731999999997</v>
      </c>
      <c r="R73" s="88">
        <v>0</v>
      </c>
      <c r="S73" s="88">
        <v>13.052</v>
      </c>
      <c r="T73" s="88">
        <v>1.7</v>
      </c>
      <c r="U73" s="88">
        <v>150.42798000000002</v>
      </c>
      <c r="V73" s="88">
        <v>202.82069999999999</v>
      </c>
      <c r="W73" s="88">
        <v>32.630000000000003</v>
      </c>
      <c r="X73" s="88">
        <v>349.69400000000002</v>
      </c>
      <c r="Y73" s="88">
        <v>77.138999999999996</v>
      </c>
      <c r="Z73" s="88">
        <v>0</v>
      </c>
      <c r="AA73" s="88">
        <v>0</v>
      </c>
      <c r="AB73" s="88">
        <v>7834.0225999999993</v>
      </c>
      <c r="AC73" s="88">
        <v>0</v>
      </c>
      <c r="AD73" s="88">
        <v>446.34884000000005</v>
      </c>
      <c r="AE73" s="88">
        <v>119.723</v>
      </c>
      <c r="AF73" s="88">
        <v>6</v>
      </c>
      <c r="AG73" s="88">
        <v>0</v>
      </c>
      <c r="AH73" s="88">
        <v>0</v>
      </c>
      <c r="AI73" s="88">
        <v>5046.80458</v>
      </c>
      <c r="AJ73" s="88">
        <v>66.599000000000004</v>
      </c>
      <c r="AK73" s="88">
        <v>0</v>
      </c>
      <c r="AL73" s="88">
        <v>298.48883999999998</v>
      </c>
      <c r="AM73" s="88">
        <v>1528.15444</v>
      </c>
      <c r="AN73" s="88">
        <v>0</v>
      </c>
      <c r="AO73" s="88">
        <v>0</v>
      </c>
      <c r="AP73" s="88">
        <v>17.138000000000002</v>
      </c>
      <c r="AQ73" s="88">
        <v>78.534050000000008</v>
      </c>
      <c r="AR73" s="88">
        <v>0</v>
      </c>
      <c r="AS73" s="88">
        <v>161.89699999999999</v>
      </c>
      <c r="AT73" s="88">
        <v>477.62400000000002</v>
      </c>
      <c r="AU73" s="88">
        <v>29.95</v>
      </c>
      <c r="AV73" s="88">
        <v>0</v>
      </c>
      <c r="AW73" s="88">
        <v>12.43</v>
      </c>
      <c r="AX73" s="88">
        <v>84.54</v>
      </c>
      <c r="AY73" s="88">
        <v>89.37</v>
      </c>
      <c r="AZ73" s="88">
        <v>0</v>
      </c>
      <c r="BA73" s="85">
        <v>33327.888859999999</v>
      </c>
    </row>
    <row r="74" spans="1:58">
      <c r="A74" s="86"/>
      <c r="B74" s="128" t="s">
        <v>232</v>
      </c>
      <c r="C74" s="88">
        <v>0</v>
      </c>
      <c r="D74" s="88">
        <v>0</v>
      </c>
      <c r="E74" s="88">
        <v>0</v>
      </c>
      <c r="F74" s="88">
        <v>0</v>
      </c>
      <c r="G74" s="88">
        <v>0</v>
      </c>
      <c r="H74" s="88">
        <v>0</v>
      </c>
      <c r="I74" s="88">
        <v>0</v>
      </c>
      <c r="J74" s="88">
        <v>0</v>
      </c>
      <c r="K74" s="88">
        <v>0</v>
      </c>
      <c r="L74" s="88">
        <v>0</v>
      </c>
      <c r="M74" s="88">
        <v>0</v>
      </c>
      <c r="N74" s="88">
        <v>0</v>
      </c>
      <c r="O74" s="88">
        <v>0</v>
      </c>
      <c r="P74" s="88">
        <v>0</v>
      </c>
      <c r="Q74" s="88">
        <v>0</v>
      </c>
      <c r="R74" s="88">
        <v>0</v>
      </c>
      <c r="S74" s="88">
        <v>0</v>
      </c>
      <c r="T74" s="88">
        <v>0</v>
      </c>
      <c r="U74" s="88">
        <v>0</v>
      </c>
      <c r="V74" s="88">
        <v>2</v>
      </c>
      <c r="W74" s="88">
        <v>0</v>
      </c>
      <c r="X74" s="88">
        <v>0</v>
      </c>
      <c r="Y74" s="88">
        <v>0</v>
      </c>
      <c r="Z74" s="88">
        <v>0</v>
      </c>
      <c r="AA74" s="88">
        <v>0</v>
      </c>
      <c r="AB74" s="88">
        <v>0</v>
      </c>
      <c r="AC74" s="88">
        <v>0</v>
      </c>
      <c r="AD74" s="88">
        <v>0</v>
      </c>
      <c r="AE74" s="88">
        <v>0</v>
      </c>
      <c r="AF74" s="88">
        <v>0</v>
      </c>
      <c r="AG74" s="88">
        <v>0</v>
      </c>
      <c r="AH74" s="88">
        <v>0</v>
      </c>
      <c r="AI74" s="88">
        <v>15097.627769999999</v>
      </c>
      <c r="AJ74" s="88">
        <v>0</v>
      </c>
      <c r="AK74" s="88">
        <v>0</v>
      </c>
      <c r="AL74" s="88">
        <v>0</v>
      </c>
      <c r="AM74" s="88">
        <v>0</v>
      </c>
      <c r="AN74" s="88">
        <v>0</v>
      </c>
      <c r="AO74" s="88">
        <v>0</v>
      </c>
      <c r="AP74" s="88">
        <v>0</v>
      </c>
      <c r="AQ74" s="88">
        <v>0</v>
      </c>
      <c r="AR74" s="88">
        <v>0</v>
      </c>
      <c r="AS74" s="88">
        <v>0</v>
      </c>
      <c r="AT74" s="88">
        <v>0</v>
      </c>
      <c r="AU74" s="88">
        <v>0</v>
      </c>
      <c r="AV74" s="88">
        <v>0</v>
      </c>
      <c r="AW74" s="88">
        <v>0</v>
      </c>
      <c r="AX74" s="88">
        <v>0</v>
      </c>
      <c r="AY74" s="88">
        <v>0</v>
      </c>
      <c r="AZ74" s="88">
        <v>0</v>
      </c>
      <c r="BA74" s="85">
        <v>15099.627769999999</v>
      </c>
    </row>
    <row r="75" spans="1:58">
      <c r="A75" s="86"/>
      <c r="B75" s="128" t="s">
        <v>233</v>
      </c>
      <c r="C75" s="88">
        <v>189169.31</v>
      </c>
      <c r="D75" s="88">
        <v>71745.11</v>
      </c>
      <c r="E75" s="88">
        <v>95558</v>
      </c>
      <c r="F75" s="88">
        <v>190959.12650000001</v>
      </c>
      <c r="G75" s="88">
        <v>218798.19409</v>
      </c>
      <c r="H75" s="88">
        <v>0</v>
      </c>
      <c r="I75" s="88">
        <v>40828.457560000003</v>
      </c>
      <c r="J75" s="88">
        <v>2425</v>
      </c>
      <c r="K75" s="88">
        <v>2958.3643700000002</v>
      </c>
      <c r="L75" s="88">
        <v>14839.315399999999</v>
      </c>
      <c r="M75" s="88">
        <v>8765.9316799999997</v>
      </c>
      <c r="N75" s="88">
        <v>24501.943870000003</v>
      </c>
      <c r="O75" s="88">
        <v>9203.9359999999997</v>
      </c>
      <c r="P75" s="88">
        <v>0</v>
      </c>
      <c r="Q75" s="88">
        <v>6000.8</v>
      </c>
      <c r="R75" s="88">
        <v>66.64</v>
      </c>
      <c r="S75" s="88">
        <v>5727.2719999999999</v>
      </c>
      <c r="T75" s="88">
        <v>0</v>
      </c>
      <c r="U75" s="88">
        <v>2442.4960499999997</v>
      </c>
      <c r="V75" s="88">
        <v>4153.4113199999993</v>
      </c>
      <c r="W75" s="88">
        <v>6646.5</v>
      </c>
      <c r="X75" s="88">
        <v>12464.184090000001</v>
      </c>
      <c r="Y75" s="88">
        <v>14081.890660000001</v>
      </c>
      <c r="Z75" s="88">
        <v>80950.9178500001</v>
      </c>
      <c r="AA75" s="88">
        <v>5362.5298700000003</v>
      </c>
      <c r="AB75" s="88">
        <v>13186.129660000001</v>
      </c>
      <c r="AC75" s="88">
        <v>8400.5657699999992</v>
      </c>
      <c r="AD75" s="88">
        <v>35320.101619999994</v>
      </c>
      <c r="AE75" s="88">
        <v>0</v>
      </c>
      <c r="AF75" s="88">
        <v>7113</v>
      </c>
      <c r="AG75" s="88">
        <v>1349.5719999999999</v>
      </c>
      <c r="AH75" s="88">
        <v>23255.01</v>
      </c>
      <c r="AI75" s="88">
        <v>98024.269960000005</v>
      </c>
      <c r="AJ75" s="88">
        <v>429.28100000000001</v>
      </c>
      <c r="AK75" s="88">
        <v>6050</v>
      </c>
      <c r="AL75" s="88">
        <v>9335.1403399999999</v>
      </c>
      <c r="AM75" s="88">
        <v>40933.163079999998</v>
      </c>
      <c r="AN75" s="88">
        <v>60.426360000000003</v>
      </c>
      <c r="AO75" s="88">
        <v>0</v>
      </c>
      <c r="AP75" s="88">
        <v>44.661999999999999</v>
      </c>
      <c r="AQ75" s="88">
        <v>2159.7341000000001</v>
      </c>
      <c r="AR75" s="88">
        <v>18</v>
      </c>
      <c r="AS75" s="88">
        <v>5.0182799999999999</v>
      </c>
      <c r="AT75" s="88">
        <v>78.654300000000006</v>
      </c>
      <c r="AU75" s="88">
        <v>0</v>
      </c>
      <c r="AV75" s="88">
        <v>0</v>
      </c>
      <c r="AW75" s="88">
        <v>0</v>
      </c>
      <c r="AX75" s="88">
        <v>92.22</v>
      </c>
      <c r="AY75" s="88">
        <v>1.3</v>
      </c>
      <c r="AZ75" s="88">
        <v>0</v>
      </c>
      <c r="BA75" s="85">
        <v>1253505.5797799998</v>
      </c>
    </row>
    <row r="76" spans="1:58">
      <c r="A76" s="97"/>
      <c r="B76" s="130" t="s">
        <v>234</v>
      </c>
      <c r="C76" s="100">
        <v>256128.8</v>
      </c>
      <c r="D76" s="100">
        <v>9020.6200000000008</v>
      </c>
      <c r="E76" s="100">
        <v>59211</v>
      </c>
      <c r="F76" s="100">
        <v>630.46153000000004</v>
      </c>
      <c r="G76" s="100">
        <v>12100.829159999999</v>
      </c>
      <c r="H76" s="100">
        <v>23526.71</v>
      </c>
      <c r="I76" s="100">
        <v>15262.288339999999</v>
      </c>
      <c r="J76" s="100">
        <v>769</v>
      </c>
      <c r="K76" s="100">
        <v>887.524</v>
      </c>
      <c r="L76" s="100">
        <v>3601.8490999999999</v>
      </c>
      <c r="M76" s="100">
        <v>2327.527</v>
      </c>
      <c r="N76" s="100">
        <v>4027.6143300000003</v>
      </c>
      <c r="O76" s="100">
        <v>140.35499999999999</v>
      </c>
      <c r="P76" s="100">
        <v>15541</v>
      </c>
      <c r="Q76" s="100">
        <v>15.247159999999994</v>
      </c>
      <c r="R76" s="100">
        <v>563.02</v>
      </c>
      <c r="S76" s="100">
        <v>279.40192999999999</v>
      </c>
      <c r="T76" s="100">
        <v>35625.593100000006</v>
      </c>
      <c r="U76" s="100">
        <v>163.95846</v>
      </c>
      <c r="V76" s="100">
        <v>3657.7369199999998</v>
      </c>
      <c r="W76" s="100">
        <v>1124.8499999999999</v>
      </c>
      <c r="X76" s="100">
        <v>1241.5553300000001</v>
      </c>
      <c r="Y76" s="100">
        <v>3048.8654999999999</v>
      </c>
      <c r="Z76" s="100">
        <v>0</v>
      </c>
      <c r="AA76" s="100">
        <v>1220.55348</v>
      </c>
      <c r="AB76" s="100">
        <v>1365.9219099999982</v>
      </c>
      <c r="AC76" s="100">
        <v>8.25</v>
      </c>
      <c r="AD76" s="100">
        <v>3508.7266400000044</v>
      </c>
      <c r="AE76" s="100">
        <v>1218.6970000000001</v>
      </c>
      <c r="AF76" s="100">
        <v>0</v>
      </c>
      <c r="AG76" s="100">
        <v>32938.572079999998</v>
      </c>
      <c r="AH76" s="100">
        <v>96.88</v>
      </c>
      <c r="AI76" s="100">
        <v>981168.98917000007</v>
      </c>
      <c r="AJ76" s="100">
        <v>2178.607</v>
      </c>
      <c r="AK76" s="100">
        <v>695.11</v>
      </c>
      <c r="AL76" s="100">
        <v>791.49700000000007</v>
      </c>
      <c r="AM76" s="100">
        <v>613.43624999999997</v>
      </c>
      <c r="AN76" s="100">
        <v>1099.14996</v>
      </c>
      <c r="AO76" s="100">
        <v>1782.49</v>
      </c>
      <c r="AP76" s="100">
        <v>6.5</v>
      </c>
      <c r="AQ76" s="100">
        <v>640.21110999999996</v>
      </c>
      <c r="AR76" s="100">
        <v>121</v>
      </c>
      <c r="AS76" s="100">
        <v>10.5</v>
      </c>
      <c r="AT76" s="100">
        <v>86.141999999999996</v>
      </c>
      <c r="AU76" s="100">
        <v>61.11</v>
      </c>
      <c r="AV76" s="100">
        <v>0</v>
      </c>
      <c r="AW76" s="100">
        <v>514.87752999999998</v>
      </c>
      <c r="AX76" s="100">
        <v>1242.4100000000001</v>
      </c>
      <c r="AY76" s="100">
        <v>89.04</v>
      </c>
      <c r="AZ76" s="100">
        <v>7</v>
      </c>
      <c r="BA76" s="85">
        <v>1480361.4779900003</v>
      </c>
    </row>
    <row r="77" spans="1:58">
      <c r="A77" s="118">
        <v>9</v>
      </c>
      <c r="B77" s="131" t="s">
        <v>235</v>
      </c>
      <c r="C77" s="111">
        <v>0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  <c r="K77" s="111">
        <v>0</v>
      </c>
      <c r="L77" s="111">
        <v>0</v>
      </c>
      <c r="M77" s="111">
        <v>0</v>
      </c>
      <c r="N77" s="111">
        <v>0</v>
      </c>
      <c r="O77" s="111">
        <v>0</v>
      </c>
      <c r="P77" s="111">
        <v>0</v>
      </c>
      <c r="Q77" s="111">
        <v>0</v>
      </c>
      <c r="R77" s="111">
        <v>0</v>
      </c>
      <c r="S77" s="111">
        <v>0</v>
      </c>
      <c r="T77" s="111">
        <v>0</v>
      </c>
      <c r="U77" s="111">
        <v>0</v>
      </c>
      <c r="V77" s="111">
        <v>0</v>
      </c>
      <c r="W77" s="111">
        <v>1486.82</v>
      </c>
      <c r="X77" s="111">
        <v>0</v>
      </c>
      <c r="Y77" s="111">
        <v>1753.7</v>
      </c>
      <c r="Z77" s="111">
        <v>0</v>
      </c>
      <c r="AA77" s="111">
        <v>0</v>
      </c>
      <c r="AB77" s="111">
        <v>0</v>
      </c>
      <c r="AC77" s="111">
        <v>0</v>
      </c>
      <c r="AD77" s="111">
        <v>0</v>
      </c>
      <c r="AE77" s="111">
        <v>0</v>
      </c>
      <c r="AF77" s="111">
        <v>3550</v>
      </c>
      <c r="AG77" s="111">
        <v>0</v>
      </c>
      <c r="AH77" s="111">
        <v>0</v>
      </c>
      <c r="AI77" s="111">
        <v>0</v>
      </c>
      <c r="AJ77" s="111">
        <v>184.52699999999999</v>
      </c>
      <c r="AK77" s="111">
        <v>0</v>
      </c>
      <c r="AL77" s="111">
        <v>74.244</v>
      </c>
      <c r="AM77" s="111">
        <v>0</v>
      </c>
      <c r="AN77" s="111">
        <v>167.875</v>
      </c>
      <c r="AO77" s="111">
        <v>0</v>
      </c>
      <c r="AP77" s="111">
        <v>252.2</v>
      </c>
      <c r="AQ77" s="111">
        <v>334.25810999999999</v>
      </c>
      <c r="AR77" s="111">
        <v>0</v>
      </c>
      <c r="AS77" s="111">
        <v>0</v>
      </c>
      <c r="AT77" s="111">
        <v>0</v>
      </c>
      <c r="AU77" s="111">
        <v>0</v>
      </c>
      <c r="AV77" s="111">
        <v>498.89701000000002</v>
      </c>
      <c r="AW77" s="111">
        <v>0</v>
      </c>
      <c r="AX77" s="111">
        <v>0</v>
      </c>
      <c r="AY77" s="111">
        <v>0</v>
      </c>
      <c r="AZ77" s="111">
        <v>0</v>
      </c>
      <c r="BA77" s="85">
        <v>8302.5211199999994</v>
      </c>
    </row>
    <row r="78" spans="1:58">
      <c r="A78" s="118">
        <v>10</v>
      </c>
      <c r="B78" s="132" t="s">
        <v>236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  <c r="K78" s="111">
        <v>0</v>
      </c>
      <c r="L78" s="111">
        <v>0</v>
      </c>
      <c r="M78" s="111">
        <v>0</v>
      </c>
      <c r="N78" s="111">
        <v>0</v>
      </c>
      <c r="O78" s="111">
        <v>0</v>
      </c>
      <c r="P78" s="111">
        <v>0</v>
      </c>
      <c r="Q78" s="111">
        <v>0</v>
      </c>
      <c r="R78" s="111">
        <v>0</v>
      </c>
      <c r="S78" s="111">
        <v>0</v>
      </c>
      <c r="T78" s="111">
        <v>0</v>
      </c>
      <c r="U78" s="111">
        <v>0</v>
      </c>
      <c r="V78" s="111">
        <v>0</v>
      </c>
      <c r="W78" s="111">
        <v>0</v>
      </c>
      <c r="X78" s="111">
        <v>0</v>
      </c>
      <c r="Y78" s="111">
        <v>0</v>
      </c>
      <c r="Z78" s="111">
        <v>0</v>
      </c>
      <c r="AA78" s="111">
        <v>0</v>
      </c>
      <c r="AB78" s="111">
        <v>0</v>
      </c>
      <c r="AC78" s="111">
        <v>0</v>
      </c>
      <c r="AD78" s="111">
        <v>0</v>
      </c>
      <c r="AE78" s="111">
        <v>0</v>
      </c>
      <c r="AF78" s="111">
        <v>0</v>
      </c>
      <c r="AG78" s="111">
        <v>0</v>
      </c>
      <c r="AH78" s="111">
        <v>0</v>
      </c>
      <c r="AI78" s="111">
        <v>0</v>
      </c>
      <c r="AJ78" s="111">
        <v>0</v>
      </c>
      <c r="AK78" s="111">
        <v>0</v>
      </c>
      <c r="AL78" s="111">
        <v>0</v>
      </c>
      <c r="AM78" s="111">
        <v>0</v>
      </c>
      <c r="AN78" s="111">
        <v>0</v>
      </c>
      <c r="AO78" s="111">
        <v>0</v>
      </c>
      <c r="AP78" s="111">
        <v>0</v>
      </c>
      <c r="AQ78" s="111">
        <v>0</v>
      </c>
      <c r="AR78" s="111">
        <v>0</v>
      </c>
      <c r="AS78" s="111">
        <v>0</v>
      </c>
      <c r="AT78" s="111">
        <v>0</v>
      </c>
      <c r="AU78" s="111">
        <v>0</v>
      </c>
      <c r="AV78" s="111">
        <v>0</v>
      </c>
      <c r="AW78" s="111">
        <v>0</v>
      </c>
      <c r="AX78" s="111">
        <v>0</v>
      </c>
      <c r="AY78" s="111">
        <v>0</v>
      </c>
      <c r="AZ78" s="111">
        <v>0</v>
      </c>
      <c r="BA78" s="85">
        <v>0</v>
      </c>
    </row>
    <row r="79" spans="1:58">
      <c r="A79" s="118">
        <v>11</v>
      </c>
      <c r="B79" s="132" t="s">
        <v>237</v>
      </c>
      <c r="C79" s="111">
        <v>1796.570000000298</v>
      </c>
      <c r="D79" s="111">
        <v>0</v>
      </c>
      <c r="E79" s="111">
        <v>0</v>
      </c>
      <c r="F79" s="111">
        <v>2944087.8973999997</v>
      </c>
      <c r="G79" s="111">
        <v>5150.5176299996674</v>
      </c>
      <c r="H79" s="111">
        <v>4344.8599999999997</v>
      </c>
      <c r="I79" s="111">
        <v>1700434.2215799999</v>
      </c>
      <c r="J79" s="111">
        <v>0</v>
      </c>
      <c r="K79" s="111">
        <v>-6.1741300000026822</v>
      </c>
      <c r="L79" s="111">
        <v>580952.02998999995</v>
      </c>
      <c r="M79" s="111">
        <v>0</v>
      </c>
      <c r="N79" s="111">
        <v>0</v>
      </c>
      <c r="O79" s="111">
        <v>0</v>
      </c>
      <c r="P79" s="111">
        <v>0</v>
      </c>
      <c r="Q79" s="111">
        <v>-128.26130000047851</v>
      </c>
      <c r="R79" s="111">
        <v>0</v>
      </c>
      <c r="S79" s="111">
        <v>0</v>
      </c>
      <c r="T79" s="111">
        <v>0</v>
      </c>
      <c r="U79" s="111">
        <v>-0.5</v>
      </c>
      <c r="V79" s="111">
        <v>0</v>
      </c>
      <c r="W79" s="111">
        <v>0.01</v>
      </c>
      <c r="X79" s="111">
        <v>300</v>
      </c>
      <c r="Y79" s="111">
        <v>0</v>
      </c>
      <c r="Z79" s="111">
        <v>20402.454819999217</v>
      </c>
      <c r="AA79" s="111">
        <v>0</v>
      </c>
      <c r="AB79" s="111">
        <v>0</v>
      </c>
      <c r="AC79" s="111">
        <v>0</v>
      </c>
      <c r="AD79" s="111">
        <v>0</v>
      </c>
      <c r="AE79" s="111">
        <v>0</v>
      </c>
      <c r="AF79" s="111">
        <v>0</v>
      </c>
      <c r="AG79" s="111">
        <v>303482.02</v>
      </c>
      <c r="AH79" s="111">
        <v>0</v>
      </c>
      <c r="AI79" s="111">
        <v>0</v>
      </c>
      <c r="AJ79" s="111">
        <v>0</v>
      </c>
      <c r="AK79" s="111">
        <v>0</v>
      </c>
      <c r="AL79" s="111">
        <v>0</v>
      </c>
      <c r="AM79" s="111">
        <v>0</v>
      </c>
      <c r="AN79" s="111">
        <v>0</v>
      </c>
      <c r="AO79" s="111">
        <v>0</v>
      </c>
      <c r="AP79" s="111">
        <v>0</v>
      </c>
      <c r="AQ79" s="111">
        <v>0</v>
      </c>
      <c r="AR79" s="111">
        <v>0</v>
      </c>
      <c r="AS79" s="111">
        <v>0</v>
      </c>
      <c r="AT79" s="111">
        <v>0</v>
      </c>
      <c r="AU79" s="111">
        <v>0</v>
      </c>
      <c r="AV79" s="111">
        <v>0</v>
      </c>
      <c r="AW79" s="111">
        <v>0</v>
      </c>
      <c r="AX79" s="111">
        <v>0</v>
      </c>
      <c r="AY79" s="111">
        <v>0</v>
      </c>
      <c r="AZ79" s="111">
        <v>0</v>
      </c>
      <c r="BA79" s="85">
        <v>5560815.6459899973</v>
      </c>
    </row>
    <row r="80" spans="1:58">
      <c r="A80" s="118">
        <v>12</v>
      </c>
      <c r="B80" s="131" t="s">
        <v>198</v>
      </c>
      <c r="C80" s="111">
        <v>0</v>
      </c>
      <c r="D80" s="111">
        <v>0</v>
      </c>
      <c r="E80" s="111">
        <v>0</v>
      </c>
      <c r="F80" s="111">
        <v>0</v>
      </c>
      <c r="G80" s="111">
        <v>0</v>
      </c>
      <c r="H80" s="111">
        <v>0</v>
      </c>
      <c r="I80" s="111">
        <v>0</v>
      </c>
      <c r="J80" s="111">
        <v>0</v>
      </c>
      <c r="K80" s="111">
        <v>0</v>
      </c>
      <c r="L80" s="111">
        <v>0</v>
      </c>
      <c r="M80" s="111">
        <v>0</v>
      </c>
      <c r="N80" s="111">
        <v>0</v>
      </c>
      <c r="O80" s="111">
        <v>0</v>
      </c>
      <c r="P80" s="111">
        <v>0</v>
      </c>
      <c r="Q80" s="111">
        <v>0</v>
      </c>
      <c r="R80" s="111">
        <v>0</v>
      </c>
      <c r="S80" s="111">
        <v>0</v>
      </c>
      <c r="T80" s="111">
        <v>0</v>
      </c>
      <c r="U80" s="111">
        <v>0</v>
      </c>
      <c r="V80" s="111">
        <v>0</v>
      </c>
      <c r="W80" s="111">
        <v>4212.55</v>
      </c>
      <c r="X80" s="111">
        <v>7148.8</v>
      </c>
      <c r="Y80" s="111">
        <v>0</v>
      </c>
      <c r="Z80" s="111">
        <v>0</v>
      </c>
      <c r="AA80" s="111">
        <v>0</v>
      </c>
      <c r="AB80" s="111">
        <v>0</v>
      </c>
      <c r="AC80" s="111">
        <v>0</v>
      </c>
      <c r="AD80" s="111">
        <v>0</v>
      </c>
      <c r="AE80" s="111">
        <v>0</v>
      </c>
      <c r="AF80" s="111">
        <v>0</v>
      </c>
      <c r="AG80" s="111">
        <v>0</v>
      </c>
      <c r="AH80" s="111">
        <v>0</v>
      </c>
      <c r="AI80" s="111">
        <v>0</v>
      </c>
      <c r="AJ80" s="111">
        <v>0</v>
      </c>
      <c r="AK80" s="111">
        <v>0</v>
      </c>
      <c r="AL80" s="111">
        <v>0</v>
      </c>
      <c r="AM80" s="111">
        <v>0</v>
      </c>
      <c r="AN80" s="111">
        <v>0</v>
      </c>
      <c r="AO80" s="111">
        <v>0</v>
      </c>
      <c r="AP80" s="111">
        <v>0</v>
      </c>
      <c r="AQ80" s="111">
        <v>0</v>
      </c>
      <c r="AR80" s="111">
        <v>1684</v>
      </c>
      <c r="AS80" s="111">
        <v>7669.9075199999997</v>
      </c>
      <c r="AT80" s="111">
        <v>5627.96947</v>
      </c>
      <c r="AU80" s="111">
        <v>1711.97</v>
      </c>
      <c r="AV80" s="111">
        <v>2383.5069200000003</v>
      </c>
      <c r="AW80" s="111">
        <v>5512.9051500000005</v>
      </c>
      <c r="AX80" s="111">
        <v>6437.21</v>
      </c>
      <c r="AY80" s="111">
        <v>3714.27</v>
      </c>
      <c r="AZ80" s="111">
        <v>2174.35</v>
      </c>
      <c r="BA80" s="85">
        <v>48277.439059999997</v>
      </c>
    </row>
    <row r="81" spans="1:53">
      <c r="A81" s="688" t="s">
        <v>238</v>
      </c>
      <c r="B81" s="688"/>
      <c r="C81" s="121">
        <v>14834944.219999999</v>
      </c>
      <c r="D81" s="121">
        <v>7234109.9199999999</v>
      </c>
      <c r="E81" s="121">
        <v>5587252</v>
      </c>
      <c r="F81" s="121">
        <v>18180291.104809999</v>
      </c>
      <c r="G81" s="121">
        <v>9470757.7188099995</v>
      </c>
      <c r="H81" s="121">
        <v>14312521.25</v>
      </c>
      <c r="I81" s="121">
        <v>5131599.7725999998</v>
      </c>
      <c r="J81" s="121">
        <v>217926</v>
      </c>
      <c r="K81" s="121">
        <v>446962.08808999998</v>
      </c>
      <c r="L81" s="121">
        <v>1722527.8935099998</v>
      </c>
      <c r="M81" s="121">
        <v>1255382.45444</v>
      </c>
      <c r="N81" s="121">
        <v>3736872.9295700002</v>
      </c>
      <c r="O81" s="121">
        <v>701488.44705999992</v>
      </c>
      <c r="P81" s="121">
        <v>685237</v>
      </c>
      <c r="Q81" s="121">
        <v>814186.5365199995</v>
      </c>
      <c r="R81" s="121">
        <v>605637.55000000005</v>
      </c>
      <c r="S81" s="121">
        <v>658306.19804000005</v>
      </c>
      <c r="T81" s="121">
        <v>2309053.8088500001</v>
      </c>
      <c r="U81" s="121">
        <v>412204.81091000006</v>
      </c>
      <c r="V81" s="121">
        <v>563672.72955000005</v>
      </c>
      <c r="W81" s="121">
        <v>710777.48</v>
      </c>
      <c r="X81" s="121">
        <v>996449.62473000004</v>
      </c>
      <c r="Y81" s="121">
        <v>1956792.1931700001</v>
      </c>
      <c r="Z81" s="121">
        <v>6865971.3173510013</v>
      </c>
      <c r="AA81" s="121">
        <v>673583.30174999998</v>
      </c>
      <c r="AB81" s="121">
        <v>1378947.1285800003</v>
      </c>
      <c r="AC81" s="121">
        <v>752977.78578999988</v>
      </c>
      <c r="AD81" s="121">
        <v>2678751.98917</v>
      </c>
      <c r="AE81" s="121">
        <v>407301.69137000002</v>
      </c>
      <c r="AF81" s="121">
        <v>966745</v>
      </c>
      <c r="AG81" s="121">
        <v>882403.42761000013</v>
      </c>
      <c r="AH81" s="121">
        <v>1796480.72</v>
      </c>
      <c r="AI81" s="121">
        <v>9489077.8584100008</v>
      </c>
      <c r="AJ81" s="121">
        <v>167474.82999999999</v>
      </c>
      <c r="AK81" s="121">
        <v>645714.30000000005</v>
      </c>
      <c r="AL81" s="121">
        <v>1512780.5008699996</v>
      </c>
      <c r="AM81" s="121">
        <v>2263936.6318863221</v>
      </c>
      <c r="AN81" s="121">
        <v>283401.30528999999</v>
      </c>
      <c r="AO81" s="121">
        <v>271022.13831000001</v>
      </c>
      <c r="AP81" s="121">
        <v>185310.36600000004</v>
      </c>
      <c r="AQ81" s="121">
        <v>353129.90933999995</v>
      </c>
      <c r="AR81" s="121">
        <v>23451</v>
      </c>
      <c r="AS81" s="121">
        <v>262202.81185</v>
      </c>
      <c r="AT81" s="121">
        <v>385295.47209999996</v>
      </c>
      <c r="AU81" s="121">
        <v>44547.35</v>
      </c>
      <c r="AV81" s="121">
        <v>41398.731569999989</v>
      </c>
      <c r="AW81" s="121">
        <v>122298.05396</v>
      </c>
      <c r="AX81" s="121">
        <v>123173.36</v>
      </c>
      <c r="AY81" s="121">
        <v>100996.33</v>
      </c>
      <c r="AZ81" s="121">
        <v>42100.08</v>
      </c>
      <c r="BA81" s="84">
        <v>125265427.12186731</v>
      </c>
    </row>
    <row r="82" spans="1:53">
      <c r="A82" s="133"/>
      <c r="B82" s="128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B82" s="134"/>
      <c r="AC82" s="134"/>
      <c r="AD82" s="134"/>
      <c r="AE82" s="134"/>
      <c r="AF82" s="134"/>
      <c r="AG82" s="134"/>
      <c r="AH82" s="134"/>
      <c r="AI82" s="134"/>
      <c r="AJ82" s="134"/>
      <c r="AK82" s="134"/>
      <c r="AL82" s="134"/>
      <c r="AM82" s="134"/>
      <c r="AN82" s="134"/>
      <c r="AO82" s="134"/>
      <c r="AP82" s="134"/>
      <c r="AQ82" s="134"/>
      <c r="AR82" s="134"/>
      <c r="AS82" s="134"/>
      <c r="AT82" s="134"/>
      <c r="AU82" s="134"/>
      <c r="AV82" s="134"/>
      <c r="AW82" s="134"/>
      <c r="AX82" s="134"/>
      <c r="AY82" s="134"/>
      <c r="AZ82" s="134"/>
      <c r="BA82" s="134"/>
    </row>
    <row r="88" spans="1:53" ht="15">
      <c r="B88" s="135"/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</row>
  </sheetData>
  <mergeCells count="61">
    <mergeCell ref="K7:K8"/>
    <mergeCell ref="L7:L8"/>
    <mergeCell ref="A1:B1"/>
    <mergeCell ref="A2:B2"/>
    <mergeCell ref="A3:B3"/>
    <mergeCell ref="A4:B4"/>
    <mergeCell ref="A5:B5"/>
    <mergeCell ref="A7:B8"/>
    <mergeCell ref="C7:C8"/>
    <mergeCell ref="D7:D8"/>
    <mergeCell ref="E7:E8"/>
    <mergeCell ref="F7:F8"/>
    <mergeCell ref="G7:G8"/>
    <mergeCell ref="H7:H8"/>
    <mergeCell ref="I7:I8"/>
    <mergeCell ref="J7:J8"/>
    <mergeCell ref="AA7:AA8"/>
    <mergeCell ref="AB7:AB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C7:AC8"/>
    <mergeCell ref="AD7:AD8"/>
    <mergeCell ref="AE7:AE8"/>
    <mergeCell ref="AF7:AF8"/>
    <mergeCell ref="AW7:AW8"/>
    <mergeCell ref="AG7:AG8"/>
    <mergeCell ref="AH7:AH8"/>
    <mergeCell ref="AI7:AI8"/>
    <mergeCell ref="AJ7:AJ8"/>
    <mergeCell ref="A81:B81"/>
    <mergeCell ref="AY7:AY8"/>
    <mergeCell ref="AZ7:AZ8"/>
    <mergeCell ref="BA7:BA8"/>
    <mergeCell ref="AX7:AX8"/>
    <mergeCell ref="AM7:AM8"/>
    <mergeCell ref="AN7:AN8"/>
    <mergeCell ref="AO7:AO8"/>
    <mergeCell ref="AP7:AP8"/>
    <mergeCell ref="AQ7:AQ8"/>
    <mergeCell ref="BD11:BG11"/>
    <mergeCell ref="BD12:BG12"/>
    <mergeCell ref="A41:B41"/>
    <mergeCell ref="AS7:AS8"/>
    <mergeCell ref="AT7:AT8"/>
    <mergeCell ref="AU7:AU8"/>
    <mergeCell ref="AR7:AR8"/>
    <mergeCell ref="AK7:AK8"/>
    <mergeCell ref="AL7:AL8"/>
    <mergeCell ref="AV7:AV8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X96"/>
  <sheetViews>
    <sheetView topLeftCell="A4" workbookViewId="0">
      <pane xSplit="2" ySplit="2" topLeftCell="AV15" activePane="bottomRight" state="frozen"/>
      <selection activeCell="A4" sqref="A4"/>
      <selection pane="topRight" activeCell="C4" sqref="C4"/>
      <selection pane="bottomLeft" activeCell="A6" sqref="A6"/>
      <selection pane="bottomRight" activeCell="AV22" sqref="AV22"/>
    </sheetView>
  </sheetViews>
  <sheetFormatPr defaultRowHeight="12.75"/>
  <cols>
    <col min="1" max="1" width="6" style="283" bestFit="1" customWidth="1"/>
    <col min="2" max="2" width="75" style="283" customWidth="1"/>
    <col min="3" max="3" width="14" style="21" bestFit="1" customWidth="1"/>
    <col min="4" max="8" width="14" style="536" bestFit="1" customWidth="1"/>
    <col min="9" max="9" width="14" style="283" bestFit="1" customWidth="1"/>
    <col min="10" max="10" width="14" style="536" bestFit="1" customWidth="1"/>
    <col min="11" max="11" width="13.85546875" style="283" bestFit="1" customWidth="1"/>
    <col min="12" max="14" width="13.85546875" style="536" bestFit="1" customWidth="1"/>
    <col min="15" max="15" width="14" style="536" bestFit="1" customWidth="1"/>
    <col min="16" max="21" width="13.85546875" style="536" bestFit="1" customWidth="1"/>
    <col min="22" max="22" width="13.85546875" style="38" bestFit="1" customWidth="1"/>
    <col min="23" max="24" width="13.85546875" style="536" bestFit="1" customWidth="1"/>
    <col min="25" max="26" width="12.7109375" style="536" bestFit="1" customWidth="1"/>
    <col min="27" max="27" width="14" style="536" bestFit="1" customWidth="1"/>
    <col min="28" max="35" width="13.85546875" style="536" bestFit="1" customWidth="1"/>
    <col min="36" max="36" width="12.7109375" style="536" bestFit="1" customWidth="1"/>
    <col min="37" max="38" width="12.140625" style="536" bestFit="1" customWidth="1"/>
    <col min="39" max="47" width="12.140625" style="536" customWidth="1"/>
    <col min="48" max="48" width="15.5703125" style="536" bestFit="1" customWidth="1"/>
    <col min="49" max="49" width="10.140625" style="536" bestFit="1" customWidth="1"/>
    <col min="50" max="76" width="9.140625" style="536"/>
    <col min="77" max="16384" width="9.140625" style="283"/>
  </cols>
  <sheetData>
    <row r="1" spans="1:76" ht="16.5" customHeight="1">
      <c r="A1" s="1"/>
      <c r="B1" s="2" t="s">
        <v>0</v>
      </c>
      <c r="C1" s="239"/>
      <c r="D1" s="32"/>
      <c r="E1" s="32"/>
      <c r="F1" s="32"/>
      <c r="G1" s="32"/>
      <c r="H1" s="32"/>
      <c r="I1" s="1"/>
      <c r="J1" s="32"/>
      <c r="K1" s="1"/>
      <c r="L1" s="32"/>
      <c r="M1" s="32"/>
      <c r="N1" s="32"/>
      <c r="O1" s="32"/>
      <c r="P1" s="32"/>
      <c r="Q1" s="32"/>
      <c r="R1" s="32"/>
      <c r="S1" s="32"/>
      <c r="T1" s="32"/>
      <c r="U1" s="32"/>
      <c r="V1" s="4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</row>
    <row r="2" spans="1:76" ht="16.5">
      <c r="A2" s="1"/>
      <c r="B2" s="2" t="s">
        <v>1</v>
      </c>
      <c r="C2" s="20"/>
      <c r="D2" s="32"/>
      <c r="E2" s="32"/>
      <c r="F2" s="32"/>
      <c r="G2" s="32"/>
      <c r="H2" s="32"/>
      <c r="I2" s="1"/>
      <c r="J2" s="32"/>
      <c r="K2" s="1"/>
      <c r="L2" s="32"/>
      <c r="M2" s="32"/>
      <c r="N2" s="32"/>
      <c r="O2" s="32"/>
      <c r="P2" s="32"/>
      <c r="Q2" s="32"/>
      <c r="R2" s="32"/>
      <c r="S2" s="32"/>
      <c r="T2" s="32"/>
      <c r="U2" s="32"/>
      <c r="V2" s="4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</row>
    <row r="3" spans="1:76" ht="16.5">
      <c r="A3" s="1"/>
      <c r="B3" s="2" t="s">
        <v>2</v>
      </c>
      <c r="C3" s="20"/>
      <c r="D3" s="32"/>
      <c r="E3" s="32"/>
      <c r="F3" s="32"/>
      <c r="G3" s="32"/>
      <c r="H3" s="32"/>
      <c r="I3" s="1"/>
      <c r="J3" s="32"/>
      <c r="K3" s="1"/>
      <c r="L3" s="32"/>
      <c r="M3" s="32"/>
      <c r="N3" s="32"/>
      <c r="O3" s="32"/>
      <c r="P3" s="32"/>
      <c r="Q3" s="32"/>
      <c r="R3" s="32"/>
      <c r="S3" s="32"/>
      <c r="T3" s="32"/>
      <c r="U3" s="32"/>
      <c r="V3" s="4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</row>
    <row r="4" spans="1:76" ht="16.5">
      <c r="A4" s="1"/>
      <c r="B4" s="2" t="s">
        <v>747</v>
      </c>
      <c r="C4" s="1">
        <v>1</v>
      </c>
      <c r="D4" s="32">
        <v>2</v>
      </c>
      <c r="E4" s="1">
        <v>3</v>
      </c>
      <c r="F4" s="1">
        <v>4</v>
      </c>
      <c r="G4" s="32">
        <v>5</v>
      </c>
      <c r="H4" s="1">
        <v>6</v>
      </c>
      <c r="I4" s="1">
        <v>7</v>
      </c>
      <c r="J4" s="32">
        <v>8</v>
      </c>
      <c r="K4" s="1">
        <v>9</v>
      </c>
      <c r="L4" s="1">
        <v>10</v>
      </c>
      <c r="M4" s="32">
        <v>11</v>
      </c>
      <c r="N4" s="1">
        <v>12</v>
      </c>
      <c r="O4" s="1">
        <v>13</v>
      </c>
      <c r="P4" s="32">
        <v>14</v>
      </c>
      <c r="Q4" s="1">
        <v>15</v>
      </c>
      <c r="R4" s="1">
        <v>16</v>
      </c>
      <c r="S4" s="32">
        <v>17</v>
      </c>
      <c r="T4" s="1">
        <v>18</v>
      </c>
      <c r="U4" s="1">
        <v>19</v>
      </c>
      <c r="V4" s="32">
        <v>20</v>
      </c>
      <c r="W4" s="1">
        <v>21</v>
      </c>
      <c r="X4" s="1">
        <v>22</v>
      </c>
      <c r="Y4" s="32">
        <v>23</v>
      </c>
      <c r="Z4" s="1">
        <v>24</v>
      </c>
      <c r="AA4" s="1">
        <v>25</v>
      </c>
      <c r="AB4" s="32">
        <v>26</v>
      </c>
      <c r="AC4" s="1">
        <v>27</v>
      </c>
      <c r="AD4" s="1">
        <v>28</v>
      </c>
      <c r="AE4" s="32">
        <v>29</v>
      </c>
      <c r="AF4" s="1">
        <v>30</v>
      </c>
      <c r="AG4" s="1">
        <v>31</v>
      </c>
      <c r="AH4" s="32">
        <v>32</v>
      </c>
      <c r="AI4" s="1">
        <v>33</v>
      </c>
      <c r="AJ4" s="1">
        <v>34</v>
      </c>
      <c r="AK4" s="32">
        <v>35</v>
      </c>
      <c r="AL4" s="1">
        <v>36</v>
      </c>
      <c r="AM4" s="1">
        <v>37</v>
      </c>
      <c r="AN4" s="32">
        <v>38</v>
      </c>
      <c r="AO4" s="1">
        <v>39</v>
      </c>
      <c r="AP4" s="1">
        <v>40</v>
      </c>
      <c r="AQ4" s="32">
        <v>41</v>
      </c>
      <c r="AR4" s="32"/>
      <c r="AS4" s="32"/>
      <c r="AT4" s="32"/>
      <c r="AU4" s="32"/>
      <c r="AV4" s="32"/>
    </row>
    <row r="5" spans="1:76" ht="148.5" customHeight="1">
      <c r="A5" s="632" t="s">
        <v>4</v>
      </c>
      <c r="B5" s="632" t="s">
        <v>5</v>
      </c>
      <c r="C5" s="26" t="str">
        <f>'[2]2073.3'!C5</f>
        <v>1. Nirdhan</v>
      </c>
      <c r="D5" s="26" t="str">
        <f>'[2]2073.3'!D5</f>
        <v>2. RMDC</v>
      </c>
      <c r="E5" s="26" t="str">
        <f>'[2]2073.3'!E5</f>
        <v>3. Deprosc Development Bank Ltd.</v>
      </c>
      <c r="F5" s="26" t="str">
        <f>'[2]2073.3'!F5</f>
        <v>4. Chhimek Development Banks Ltd.</v>
      </c>
      <c r="G5" s="26" t="str">
        <f>'[2]2073.3'!G5</f>
        <v>5. Swabalamban Laghu Bitta Bikas Banks Ltd</v>
      </c>
      <c r="H5" s="26" t="str">
        <f>'[2]2073.3'!H5</f>
        <v>6.Sana Kisan Vikas Bank Ltd.</v>
      </c>
      <c r="I5" s="26" t="str">
        <f>'[2]2073.3'!I5</f>
        <v>7. Nerude Laghu Bitta Bikas Bank Ltd.</v>
      </c>
      <c r="J5" s="26" t="str">
        <f>'[2]2073.3'!J5</f>
        <v>8. Naya Nepal Laghu Bitta Bikas Bank Ltd.</v>
      </c>
      <c r="K5" s="26" t="str">
        <f>'[2]2073.3'!K5</f>
        <v>9. Mithila</v>
      </c>
      <c r="L5" s="26" t="str">
        <f>'[2]2073.3'!L5</f>
        <v>10. Summit</v>
      </c>
      <c r="M5" s="26" t="str">
        <f>'[2]2073.3'!M5</f>
        <v>11. Swarojgar</v>
      </c>
      <c r="N5" s="26" t="str">
        <f>'[2]2073.3'!N5</f>
        <v>12. First</v>
      </c>
      <c r="O5" s="26" t="str">
        <f>'[2]2073.3'!O5</f>
        <v>13. Nagbeli</v>
      </c>
      <c r="P5" s="26" t="str">
        <f>'[2]2073.3'!P5</f>
        <v>14. Kalika</v>
      </c>
      <c r="Q5" s="26" t="str">
        <f>'[2]2073.3'!Q5</f>
        <v xml:space="preserve">15. Mirmire microfinance Development Bank Ltd.       </v>
      </c>
      <c r="R5" s="26" t="str">
        <f>'[2]2073.3'!R5</f>
        <v>16. Jana Utthan Samudayik Laghubitta Bikas Bank Butwal</v>
      </c>
      <c r="S5" s="26" t="str">
        <f>'[2]2073.3'!S5</f>
        <v>17. Womi Microfinance</v>
      </c>
      <c r="T5" s="26" t="str">
        <f>'[2]2073.3'!T5</f>
        <v>18. Laxmi Laghubitta Bittiya Sanstha</v>
      </c>
      <c r="U5" s="26" t="str">
        <f>'[2]2073.3'!U5</f>
        <v>19. ILFCo Microfinance Bittiya Sanstha</v>
      </c>
      <c r="V5" s="26" t="str">
        <f>'[2]2073.3'!V5</f>
        <v>20. Mahila Sahayatra Microfinance Bittiya Sanstha</v>
      </c>
      <c r="W5" s="26" t="str">
        <f>'[2]2073.3'!W5</f>
        <v>21. Bijaya Laghubitta Microfinance Bittiya Sanstha</v>
      </c>
      <c r="X5" s="26" t="str">
        <f>'[2]2073.3'!X5</f>
        <v>22. Kishan Microfinance Bittiya Sanstha</v>
      </c>
      <c r="Y5" s="26" t="str">
        <f>'[2]2073.3'!Y5</f>
        <v>23. Clean Village Microfinance Bittiya Sanstha</v>
      </c>
      <c r="Z5" s="26" t="str">
        <f>'[2]2073.3'!Z5</f>
        <v>24. Forward Community Microfinance Bittiya Sanstha</v>
      </c>
      <c r="AA5" s="26" t="str">
        <f>'[2]2073.3'!AA5</f>
        <v>25. Reliable Microfinance Bittiya Sanstha</v>
      </c>
      <c r="AB5" s="26" t="str">
        <f>'[2]2073.3'!AB5</f>
        <v>26. Mahuli Community Microfinance Bittiya Sanstha</v>
      </c>
      <c r="AC5" s="26" t="str">
        <f>'[2]2073.3'!AC5</f>
        <v>27. Suryodaya</v>
      </c>
      <c r="AD5" s="26" t="str">
        <f>'[2]2073.3'!AD5</f>
        <v>28. Mero</v>
      </c>
      <c r="AE5" s="26" t="str">
        <f>'[2]2073.3'!AE5</f>
        <v>29. Samata</v>
      </c>
      <c r="AF5" s="26" t="str">
        <f>'[2]2073.3'!AF5</f>
        <v>30. RSDC</v>
      </c>
      <c r="AG5" s="26" t="str">
        <f>'[2]2073.3'!AG5</f>
        <v>31. Samudayik</v>
      </c>
      <c r="AH5" s="26" t="str">
        <f>'[2]2073.3'!AH5</f>
        <v>32. National</v>
      </c>
      <c r="AI5" s="26" t="str">
        <f>'[2]2073.3'!AI5</f>
        <v>33.Nepal Gramen Bikas Bank</v>
      </c>
      <c r="AJ5" s="26" t="str">
        <f>'[2]2073.3'!AJ5</f>
        <v>34. Nepal Sewa Microfinance</v>
      </c>
      <c r="AK5" s="26" t="str">
        <f>'[2]2073.3'!AK5</f>
        <v>35. Unnati Microfinance</v>
      </c>
      <c r="AL5" s="26" t="str">
        <f>'[2]2073.3'!AL5</f>
        <v>36. Swedeshi Microfinance</v>
      </c>
      <c r="AM5" s="26" t="str">
        <f>'[2]2073.3'!AM5</f>
        <v>37. Nadep Laghubitta</v>
      </c>
      <c r="AN5" s="26" t="str">
        <f>'[2]2073.3'!AN5</f>
        <v>38. Support Microfinance</v>
      </c>
      <c r="AO5" s="26" t="str">
        <f>'[2]2073.3'!AO5</f>
        <v>39. Aarambha Microfinance</v>
      </c>
      <c r="AP5" s="26" t="str">
        <f>'[2]2073.3'!AP5</f>
        <v>40. Janasewi Laghubitta</v>
      </c>
      <c r="AQ5" s="26" t="str">
        <f>'[2]2073.3'!AQ5</f>
        <v xml:space="preserve">41.Choutari </v>
      </c>
      <c r="AR5" s="26" t="str">
        <f>'[2]2073.3'!AR5</f>
        <v>42.Ghodi Ghoda</v>
      </c>
      <c r="AS5" s="26">
        <f>'[2]2073.3'!AS5</f>
        <v>43</v>
      </c>
      <c r="AT5" s="26">
        <f>'[2]2073.3'!AT5</f>
        <v>44</v>
      </c>
      <c r="AU5" s="26">
        <f>'[2]2073.3'!AU5</f>
        <v>45</v>
      </c>
      <c r="AV5" s="53" t="s">
        <v>6</v>
      </c>
    </row>
    <row r="6" spans="1:76" s="21" customFormat="1" ht="15" customHeight="1">
      <c r="A6" s="23">
        <v>1</v>
      </c>
      <c r="B6" s="24" t="s">
        <v>7</v>
      </c>
      <c r="C6" s="27">
        <v>336000</v>
      </c>
      <c r="D6" s="27">
        <v>572000</v>
      </c>
      <c r="E6" s="27">
        <v>171949</v>
      </c>
      <c r="F6" s="27">
        <v>283689.3</v>
      </c>
      <c r="G6" s="27">
        <v>219804.88959000004</v>
      </c>
      <c r="H6" s="27">
        <v>230682.3</v>
      </c>
      <c r="I6" s="27">
        <v>125000</v>
      </c>
      <c r="J6" s="27">
        <v>20000</v>
      </c>
      <c r="K6" s="27">
        <v>28290</v>
      </c>
      <c r="L6" s="27">
        <v>35280</v>
      </c>
      <c r="M6" s="27">
        <v>20000</v>
      </c>
      <c r="N6" s="27">
        <v>200000</v>
      </c>
      <c r="O6" s="27">
        <v>20000</v>
      </c>
      <c r="P6" s="27">
        <v>50000</v>
      </c>
      <c r="Q6" s="27">
        <v>20000</v>
      </c>
      <c r="R6" s="27">
        <v>11000</v>
      </c>
      <c r="S6" s="27">
        <v>15300</v>
      </c>
      <c r="T6" s="27">
        <v>100000</v>
      </c>
      <c r="U6" s="27">
        <v>100000</v>
      </c>
      <c r="V6" s="27">
        <v>77000</v>
      </c>
      <c r="W6" s="27">
        <v>140000</v>
      </c>
      <c r="X6" s="27">
        <v>12000</v>
      </c>
      <c r="Y6" s="27">
        <v>28000</v>
      </c>
      <c r="Z6" s="27">
        <v>105000</v>
      </c>
      <c r="AA6" s="27">
        <v>35000</v>
      </c>
      <c r="AB6" s="27">
        <v>14000</v>
      </c>
      <c r="AC6" s="27">
        <v>28000</v>
      </c>
      <c r="AD6" s="27">
        <v>138800</v>
      </c>
      <c r="AE6" s="27">
        <v>11060</v>
      </c>
      <c r="AF6" s="27">
        <v>60000</v>
      </c>
      <c r="AG6" s="27">
        <v>14000</v>
      </c>
      <c r="AH6" s="27">
        <v>70000</v>
      </c>
      <c r="AI6" s="27">
        <v>557500</v>
      </c>
      <c r="AJ6" s="27">
        <v>10500</v>
      </c>
      <c r="AK6" s="27">
        <v>15400</v>
      </c>
      <c r="AL6" s="27">
        <v>70000</v>
      </c>
      <c r="AM6" s="27"/>
      <c r="AN6" s="27"/>
      <c r="AO6" s="27"/>
      <c r="AP6" s="27"/>
      <c r="AQ6" s="27"/>
      <c r="AR6" s="27"/>
      <c r="AS6" s="27"/>
      <c r="AT6" s="27"/>
      <c r="AU6" s="27"/>
      <c r="AV6" s="43">
        <f>SUM(C6:AU6)</f>
        <v>3945255.4895900004</v>
      </c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</row>
    <row r="7" spans="1:76" ht="15" customHeight="1">
      <c r="A7" s="3">
        <v>2</v>
      </c>
      <c r="B7" s="4" t="s">
        <v>8</v>
      </c>
      <c r="C7" s="33">
        <v>982822.8448399998</v>
      </c>
      <c r="D7" s="33">
        <v>1424388.99</v>
      </c>
      <c r="E7" s="33">
        <v>483774</v>
      </c>
      <c r="F7" s="33">
        <v>989950.83388999978</v>
      </c>
      <c r="G7" s="33">
        <v>637915.01802527276</v>
      </c>
      <c r="H7" s="33">
        <v>756894.37</v>
      </c>
      <c r="I7" s="33">
        <v>310599.16423999995</v>
      </c>
      <c r="J7" s="33">
        <v>25287</v>
      </c>
      <c r="K7" s="33">
        <v>42483.87681999999</v>
      </c>
      <c r="L7" s="33">
        <v>72682.420400000003</v>
      </c>
      <c r="M7" s="33">
        <v>53816.135583636358</v>
      </c>
      <c r="N7" s="33">
        <v>255836.92582090909</v>
      </c>
      <c r="O7" s="33">
        <v>41248.131460000004</v>
      </c>
      <c r="P7" s="33">
        <v>103818.52</v>
      </c>
      <c r="Q7" s="33">
        <v>26642.666529999999</v>
      </c>
      <c r="R7" s="33">
        <v>26680.15</v>
      </c>
      <c r="S7" s="33">
        <v>29721.795109090912</v>
      </c>
      <c r="T7" s="33">
        <v>118903.73272909092</v>
      </c>
      <c r="U7" s="33">
        <v>107608.83624636364</v>
      </c>
      <c r="V7" s="33">
        <v>117803.00703727274</v>
      </c>
      <c r="W7" s="33">
        <v>153137.62</v>
      </c>
      <c r="X7" s="33">
        <v>21086.01</v>
      </c>
      <c r="Y7" s="33">
        <v>50308.56</v>
      </c>
      <c r="Z7" s="33">
        <v>281808.01852081815</v>
      </c>
      <c r="AA7" s="33">
        <v>44816.626094545456</v>
      </c>
      <c r="AB7" s="33">
        <v>70435.874647999997</v>
      </c>
      <c r="AC7" s="33">
        <v>30348.090956272732</v>
      </c>
      <c r="AD7" s="33">
        <v>182852.26643363634</v>
      </c>
      <c r="AE7" s="33">
        <v>14023.17757</v>
      </c>
      <c r="AF7" s="33">
        <v>69354.27</v>
      </c>
      <c r="AG7" s="33">
        <v>26263.03112</v>
      </c>
      <c r="AH7" s="33">
        <v>84743.23</v>
      </c>
      <c r="AI7" s="33">
        <v>113097.00791000013</v>
      </c>
      <c r="AJ7" s="33">
        <v>10500</v>
      </c>
      <c r="AK7" s="33">
        <v>11065.92</v>
      </c>
      <c r="AL7" s="33">
        <v>58508.08</v>
      </c>
      <c r="AM7" s="33"/>
      <c r="AN7" s="33"/>
      <c r="AO7" s="33"/>
      <c r="AP7" s="33"/>
      <c r="AQ7" s="33"/>
      <c r="AR7" s="33"/>
      <c r="AS7" s="33"/>
      <c r="AT7" s="33"/>
      <c r="AU7" s="33"/>
      <c r="AV7" s="43">
        <f>SUM(C7:AU7)</f>
        <v>7831226.2019849103</v>
      </c>
    </row>
    <row r="8" spans="1:76" ht="15" customHeight="1">
      <c r="A8" s="3">
        <v>3</v>
      </c>
      <c r="B8" s="4" t="s">
        <v>9</v>
      </c>
      <c r="C8" s="27">
        <v>1052552.7317761458</v>
      </c>
      <c r="D8" s="27">
        <v>1504937.18</v>
      </c>
      <c r="E8" s="27">
        <v>515504</v>
      </c>
      <c r="F8" s="27">
        <v>1072276.5555599998</v>
      </c>
      <c r="G8" s="27">
        <v>687981.77736527275</v>
      </c>
      <c r="H8" s="27">
        <v>858446.26</v>
      </c>
      <c r="I8" s="27">
        <v>326987.50409999996</v>
      </c>
      <c r="J8" s="27">
        <v>26429</v>
      </c>
      <c r="K8" s="27">
        <v>44821.28912999999</v>
      </c>
      <c r="L8" s="27">
        <v>74665.464099999997</v>
      </c>
      <c r="M8" s="27">
        <v>58349.273873636354</v>
      </c>
      <c r="N8" s="27">
        <v>276530.92582090909</v>
      </c>
      <c r="O8" s="27">
        <v>45603.730540000004</v>
      </c>
      <c r="P8" s="27">
        <v>109705.69</v>
      </c>
      <c r="Q8" s="27">
        <v>28918.52925</v>
      </c>
      <c r="R8" s="27">
        <v>28744.78</v>
      </c>
      <c r="S8" s="27">
        <v>33709.671806065911</v>
      </c>
      <c r="T8" s="27">
        <v>125991.67760909091</v>
      </c>
      <c r="U8" s="27">
        <v>108581.84624636364</v>
      </c>
      <c r="V8" s="27">
        <v>119483.64801727273</v>
      </c>
      <c r="W8" s="27">
        <v>155585.88</v>
      </c>
      <c r="X8" s="27">
        <v>21627.54</v>
      </c>
      <c r="Y8" s="27">
        <v>54971.66</v>
      </c>
      <c r="Z8" s="27">
        <v>310127.34078081814</v>
      </c>
      <c r="AA8" s="27">
        <v>47436.837324545457</v>
      </c>
      <c r="AB8" s="27">
        <v>80136.601222124998</v>
      </c>
      <c r="AC8" s="27">
        <v>32582.912166272734</v>
      </c>
      <c r="AD8" s="27">
        <v>194991.35384363635</v>
      </c>
      <c r="AE8" s="27">
        <v>15078.5982</v>
      </c>
      <c r="AF8" s="27">
        <v>74477</v>
      </c>
      <c r="AG8" s="27">
        <v>31077.850859999999</v>
      </c>
      <c r="AH8" s="27">
        <v>89428.11</v>
      </c>
      <c r="AI8" s="27">
        <v>162354.80692000012</v>
      </c>
      <c r="AJ8" s="27">
        <v>10500</v>
      </c>
      <c r="AK8" s="27">
        <v>11157.017775</v>
      </c>
      <c r="AL8" s="27">
        <v>60909.35</v>
      </c>
      <c r="AM8" s="27"/>
      <c r="AN8" s="27"/>
      <c r="AO8" s="27"/>
      <c r="AP8" s="27"/>
      <c r="AQ8" s="27"/>
      <c r="AR8" s="27"/>
      <c r="AS8" s="27"/>
      <c r="AT8" s="27"/>
      <c r="AU8" s="27"/>
      <c r="AV8" s="43">
        <f>SUM(C8:AU8)</f>
        <v>8452664.3942871541</v>
      </c>
    </row>
    <row r="9" spans="1:76" ht="15" customHeight="1">
      <c r="A9" s="3">
        <v>4</v>
      </c>
      <c r="B9" s="4" t="s">
        <v>10</v>
      </c>
      <c r="C9" s="27">
        <v>7743084.0047040004</v>
      </c>
      <c r="D9" s="27">
        <v>4487520.3480000002</v>
      </c>
      <c r="E9" s="27">
        <v>3054306</v>
      </c>
      <c r="F9" s="27">
        <v>8185476.2208180008</v>
      </c>
      <c r="G9" s="27">
        <v>5625580.0610139985</v>
      </c>
      <c r="H9" s="27">
        <v>8359950.926</v>
      </c>
      <c r="I9" s="27">
        <v>1763815.8608000001</v>
      </c>
      <c r="J9" s="27">
        <v>158705.4</v>
      </c>
      <c r="K9" s="27">
        <v>250457.09483400002</v>
      </c>
      <c r="L9" s="27">
        <v>616559.69590399996</v>
      </c>
      <c r="M9" s="27">
        <v>472726.42865000007</v>
      </c>
      <c r="N9" s="27">
        <v>2131263.1619340004</v>
      </c>
      <c r="O9" s="27">
        <v>353244.188616</v>
      </c>
      <c r="P9" s="27">
        <v>629389.58200000005</v>
      </c>
      <c r="Q9" s="27">
        <v>244272.65901399998</v>
      </c>
      <c r="R9" s="27">
        <v>226950.35599999997</v>
      </c>
      <c r="S9" s="27">
        <v>319030.13575799996</v>
      </c>
      <c r="T9" s="27">
        <v>820731.81389799993</v>
      </c>
      <c r="U9" s="27">
        <v>125361.49041999999</v>
      </c>
      <c r="V9" s="27">
        <v>302485.44417199999</v>
      </c>
      <c r="W9" s="27">
        <v>290864.14600000001</v>
      </c>
      <c r="X9" s="27">
        <v>223791.29400000002</v>
      </c>
      <c r="Y9" s="27">
        <v>494132.33799999999</v>
      </c>
      <c r="Z9" s="27">
        <v>3189991.993679401</v>
      </c>
      <c r="AA9" s="27">
        <v>312355.45309800003</v>
      </c>
      <c r="AB9" s="27">
        <v>776058.12592999998</v>
      </c>
      <c r="AC9" s="27">
        <v>241144.38479982954</v>
      </c>
      <c r="AD9" s="27">
        <v>1264398.6563859999</v>
      </c>
      <c r="AE9" s="27">
        <v>114680.74562</v>
      </c>
      <c r="AF9" s="27">
        <v>523957.33</v>
      </c>
      <c r="AG9" s="27">
        <v>385463.48558399995</v>
      </c>
      <c r="AH9" s="27">
        <v>483215.53200000001</v>
      </c>
      <c r="AI9" s="27">
        <v>6393620.3261820013</v>
      </c>
      <c r="AJ9" s="27">
        <v>10126.8992</v>
      </c>
      <c r="AK9" s="27">
        <v>7287.822000000001</v>
      </c>
      <c r="AL9" s="27">
        <v>332706.47022999998</v>
      </c>
      <c r="AM9" s="27"/>
      <c r="AN9" s="27"/>
      <c r="AO9" s="27"/>
      <c r="AP9" s="27"/>
      <c r="AQ9" s="27"/>
      <c r="AR9" s="27"/>
      <c r="AS9" s="27"/>
      <c r="AT9" s="27"/>
      <c r="AU9" s="27"/>
      <c r="AV9" s="43">
        <f>SUM(C9:AU9)</f>
        <v>60914705.875245214</v>
      </c>
    </row>
    <row r="10" spans="1:76" s="21" customFormat="1" ht="15" customHeight="1">
      <c r="A10" s="23">
        <v>5</v>
      </c>
      <c r="B10" s="24" t="s">
        <v>11</v>
      </c>
      <c r="C10" s="27">
        <v>8453791.4185800012</v>
      </c>
      <c r="D10" s="27">
        <v>5887738.5999999996</v>
      </c>
      <c r="E10" s="27">
        <v>3164402</v>
      </c>
      <c r="F10" s="27">
        <v>9353210.6022599991</v>
      </c>
      <c r="G10" s="27">
        <v>6277316.8874439979</v>
      </c>
      <c r="H10" s="27">
        <v>9002708.0500000007</v>
      </c>
      <c r="I10" s="27">
        <v>2011024.85993</v>
      </c>
      <c r="J10" s="27">
        <v>193338</v>
      </c>
      <c r="K10" s="27">
        <v>274463.46515</v>
      </c>
      <c r="L10" s="27">
        <v>685784.46705999994</v>
      </c>
      <c r="M10" s="27">
        <v>537815.46185000008</v>
      </c>
      <c r="N10" s="27">
        <v>2339665.11375</v>
      </c>
      <c r="O10" s="27">
        <v>366857.91138000006</v>
      </c>
      <c r="P10" s="27">
        <v>729742.85</v>
      </c>
      <c r="Q10" s="27">
        <v>266296.85011</v>
      </c>
      <c r="R10" s="27">
        <v>269729.46999999997</v>
      </c>
      <c r="S10" s="27">
        <v>349282.92574999999</v>
      </c>
      <c r="T10" s="27">
        <v>839913.23701999988</v>
      </c>
      <c r="U10" s="27">
        <v>191588.348</v>
      </c>
      <c r="V10" s="27">
        <v>320041.46827000001</v>
      </c>
      <c r="W10" s="27">
        <v>394921.15</v>
      </c>
      <c r="X10" s="27">
        <v>252287.95</v>
      </c>
      <c r="Y10" s="27">
        <v>595602.65</v>
      </c>
      <c r="Z10" s="27">
        <v>3594623.3001669999</v>
      </c>
      <c r="AA10" s="27">
        <v>334241.30210999999</v>
      </c>
      <c r="AB10" s="27">
        <v>812298.18328999996</v>
      </c>
      <c r="AC10" s="27">
        <v>286807.23403382953</v>
      </c>
      <c r="AD10" s="27">
        <v>1528663.2609600001</v>
      </c>
      <c r="AE10" s="27">
        <v>132170.16469999999</v>
      </c>
      <c r="AF10" s="27">
        <v>546250.5170769</v>
      </c>
      <c r="AG10" s="27">
        <v>400609.40736999997</v>
      </c>
      <c r="AH10" s="27">
        <v>501650.6</v>
      </c>
      <c r="AI10" s="27">
        <v>6957759.3952983012</v>
      </c>
      <c r="AJ10" s="27">
        <v>11118.81</v>
      </c>
      <c r="AK10" s="27">
        <v>57702.78</v>
      </c>
      <c r="AL10" s="27">
        <v>371070.29154999997</v>
      </c>
      <c r="AM10" s="27"/>
      <c r="AN10" s="27"/>
      <c r="AO10" s="27"/>
      <c r="AP10" s="27"/>
      <c r="AQ10" s="27"/>
      <c r="AR10" s="27"/>
      <c r="AS10" s="27"/>
      <c r="AT10" s="27"/>
      <c r="AU10" s="27"/>
      <c r="AV10" s="43">
        <f>SUM(C10:AU10)</f>
        <v>68292488.98311004</v>
      </c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</row>
    <row r="11" spans="1:76" ht="15" customHeight="1">
      <c r="A11" s="6"/>
      <c r="B11" s="7" t="s">
        <v>12</v>
      </c>
      <c r="C11" s="31">
        <v>12.692912077964349</v>
      </c>
      <c r="D11" s="31">
        <v>31.741114904020929</v>
      </c>
      <c r="E11" s="31">
        <v>15.839080956524985</v>
      </c>
      <c r="F11" s="31">
        <v>12.093991933814094</v>
      </c>
      <c r="G11" s="31">
        <v>11.339542075778226</v>
      </c>
      <c r="H11" s="31">
        <v>9.0538135534505155</v>
      </c>
      <c r="I11" s="31">
        <v>17.609500580129943</v>
      </c>
      <c r="J11" s="31">
        <v>15.933295275397057</v>
      </c>
      <c r="K11" s="31">
        <v>16.96253677627212</v>
      </c>
      <c r="L11" s="31">
        <v>11.788383328143599</v>
      </c>
      <c r="M11" s="31">
        <v>11.384202854349203</v>
      </c>
      <c r="N11" s="31">
        <v>12.004004497912476</v>
      </c>
      <c r="O11" s="31">
        <v>11.676945520776698</v>
      </c>
      <c r="P11" s="31">
        <v>16.495112561300704</v>
      </c>
      <c r="Q11" s="31">
        <v>10.906937615344429</v>
      </c>
      <c r="R11" s="31">
        <v>11.755941021744864</v>
      </c>
      <c r="S11" s="31">
        <v>9.3162970446266407</v>
      </c>
      <c r="T11" s="31">
        <v>14.487525731988768</v>
      </c>
      <c r="U11" s="31">
        <v>85.838829680343281</v>
      </c>
      <c r="V11" s="31">
        <v>38.945016795680033</v>
      </c>
      <c r="W11" s="31">
        <v>43.997934701593529</v>
      </c>
      <c r="X11" s="31">
        <v>9.6329977265345903</v>
      </c>
      <c r="Y11" s="31">
        <v>10.092140445136264</v>
      </c>
      <c r="Z11" s="31">
        <v>8.6656091971167228</v>
      </c>
      <c r="AA11" s="31">
        <v>14.931895846368581</v>
      </c>
      <c r="AB11" s="31">
        <v>9.0411014865291648</v>
      </c>
      <c r="AC11" s="31">
        <v>12.585029081835863</v>
      </c>
      <c r="AD11" s="31">
        <v>14.461599236136374</v>
      </c>
      <c r="AE11" s="31">
        <v>12.228013947926755</v>
      </c>
      <c r="AF11" s="31">
        <v>13.236625585522393</v>
      </c>
      <c r="AG11" s="31">
        <v>6.8133641971845806</v>
      </c>
      <c r="AH11" s="31">
        <v>17.537356394413248</v>
      </c>
      <c r="AI11" s="31">
        <v>1.7689040346494402</v>
      </c>
      <c r="AJ11" s="31">
        <v>103.68425509755245</v>
      </c>
      <c r="AK11" s="31">
        <v>151.84124969023665</v>
      </c>
      <c r="AL11" s="31">
        <v>17.585495094084997</v>
      </c>
      <c r="AM11" s="31"/>
      <c r="AN11" s="31"/>
      <c r="AO11" s="31"/>
      <c r="AP11" s="31"/>
      <c r="AQ11" s="31"/>
      <c r="AR11" s="31"/>
      <c r="AS11" s="31"/>
      <c r="AT11" s="31"/>
      <c r="AU11" s="31"/>
      <c r="AV11" s="31">
        <f>AV7/AV9*100</f>
        <v>12.856051899886786</v>
      </c>
    </row>
    <row r="12" spans="1:76" ht="15" customHeight="1">
      <c r="A12" s="6"/>
      <c r="B12" s="7" t="s">
        <v>13</v>
      </c>
      <c r="C12" s="31">
        <v>13.593456187957015</v>
      </c>
      <c r="D12" s="31">
        <v>33.536052503265438</v>
      </c>
      <c r="E12" s="31">
        <v>16.877942157727482</v>
      </c>
      <c r="F12" s="31">
        <v>13.099745532616595</v>
      </c>
      <c r="G12" s="31">
        <v>12.229526020491219</v>
      </c>
      <c r="H12" s="31">
        <v>10.268556210421945</v>
      </c>
      <c r="I12" s="31">
        <v>18.538641780423202</v>
      </c>
      <c r="J12" s="31">
        <v>16.652867514274877</v>
      </c>
      <c r="K12" s="31">
        <v>17.895795349581533</v>
      </c>
      <c r="L12" s="31">
        <v>12.110013774177288</v>
      </c>
      <c r="M12" s="31">
        <v>12.343137666381104</v>
      </c>
      <c r="N12" s="31">
        <v>12.974977973624474</v>
      </c>
      <c r="O12" s="31">
        <v>12.909973329971553</v>
      </c>
      <c r="P12" s="31">
        <v>17.430490293689036</v>
      </c>
      <c r="Q12" s="31">
        <v>11.838627117225835</v>
      </c>
      <c r="R12" s="31">
        <v>12.665668609922784</v>
      </c>
      <c r="S12" s="31">
        <v>10.566297044626641</v>
      </c>
      <c r="T12" s="31">
        <v>15.351138517551005</v>
      </c>
      <c r="U12" s="31">
        <v>86.614993075290243</v>
      </c>
      <c r="V12" s="31">
        <v>39.500627325833129</v>
      </c>
      <c r="W12" s="31">
        <v>44.836545788415179</v>
      </c>
      <c r="X12" s="31">
        <v>10.022734654108477</v>
      </c>
      <c r="Y12" s="31">
        <v>11.052773628249708</v>
      </c>
      <c r="Z12" s="31">
        <v>9.702727033945429</v>
      </c>
      <c r="AA12" s="31">
        <v>15.726043220869229</v>
      </c>
      <c r="AB12" s="31">
        <v>10.291162371219061</v>
      </c>
      <c r="AC12" s="31">
        <v>13.511785560886826</v>
      </c>
      <c r="AD12" s="31">
        <v>15.421667277073468</v>
      </c>
      <c r="AE12" s="31">
        <v>13.148325918601575</v>
      </c>
      <c r="AF12" s="31">
        <v>14.214325429897123</v>
      </c>
      <c r="AG12" s="31">
        <v>8.0624629886577246</v>
      </c>
      <c r="AH12" s="31">
        <v>18.506878210197929</v>
      </c>
      <c r="AI12" s="31">
        <v>2.5393251184333545</v>
      </c>
      <c r="AJ12" s="31">
        <v>103.68425509755245</v>
      </c>
      <c r="AK12" s="31">
        <v>153.09124969023665</v>
      </c>
      <c r="AL12" s="31">
        <v>18.307233387404029</v>
      </c>
      <c r="AM12" s="31"/>
      <c r="AN12" s="31"/>
      <c r="AO12" s="31"/>
      <c r="AP12" s="31"/>
      <c r="AQ12" s="31"/>
      <c r="AR12" s="31"/>
      <c r="AS12" s="31"/>
      <c r="AT12" s="31"/>
      <c r="AU12" s="31"/>
      <c r="AV12" s="31">
        <f>AV8/AV9*100</f>
        <v>13.876229512785326</v>
      </c>
    </row>
    <row r="13" spans="1:76" ht="15" customHeight="1">
      <c r="A13" s="6"/>
      <c r="B13" s="7" t="s">
        <v>14</v>
      </c>
      <c r="C13" s="31">
        <v>91.593033484195203</v>
      </c>
      <c r="D13" s="31">
        <v>76.218063553297029</v>
      </c>
      <c r="E13" s="31">
        <v>96.520796030340023</v>
      </c>
      <c r="F13" s="31">
        <v>87.515149277619813</v>
      </c>
      <c r="G13" s="31">
        <v>89.617589200672427</v>
      </c>
      <c r="H13" s="31">
        <v>92.860402443018231</v>
      </c>
      <c r="I13" s="31">
        <v>87.707312621754227</v>
      </c>
      <c r="J13" s="31">
        <v>82.087018589206465</v>
      </c>
      <c r="K13" s="31">
        <v>91.253345758467347</v>
      </c>
      <c r="L13" s="31">
        <v>89.905753996912352</v>
      </c>
      <c r="M13" s="31">
        <v>87.897515445892154</v>
      </c>
      <c r="N13" s="31">
        <v>91.092658919806937</v>
      </c>
      <c r="O13" s="31">
        <v>96.28910203604724</v>
      </c>
      <c r="P13" s="31">
        <v>86.248132749776161</v>
      </c>
      <c r="Q13" s="31">
        <v>91.729458652288827</v>
      </c>
      <c r="R13" s="31">
        <v>84.139992563660144</v>
      </c>
      <c r="S13" s="31">
        <v>91.338600383331212</v>
      </c>
      <c r="T13" s="31">
        <v>97.716261361702621</v>
      </c>
      <c r="U13" s="31">
        <v>65.432732067818648</v>
      </c>
      <c r="V13" s="31">
        <v>94.514453332282216</v>
      </c>
      <c r="W13" s="31">
        <v>74.268705642230913</v>
      </c>
      <c r="X13" s="31">
        <v>70.054970057700359</v>
      </c>
      <c r="Y13" s="31">
        <v>85.737887092390935</v>
      </c>
      <c r="Z13" s="31">
        <v>85.62671377670334</v>
      </c>
      <c r="AA13" s="31">
        <v>93.508796406727484</v>
      </c>
      <c r="AB13" s="31">
        <v>94.518666147873788</v>
      </c>
      <c r="AC13" s="31">
        <v>84.078906033236962</v>
      </c>
      <c r="AD13" s="31">
        <v>82.71269995669013</v>
      </c>
      <c r="AE13" s="31">
        <v>86.767498459506726</v>
      </c>
      <c r="AF13" s="31">
        <v>95.918871217514749</v>
      </c>
      <c r="AG13" s="31">
        <v>96.219279550764185</v>
      </c>
      <c r="AH13" s="31">
        <v>96.325117920720118</v>
      </c>
      <c r="AI13" s="31">
        <v>91.891943410726213</v>
      </c>
      <c r="AJ13" s="31">
        <v>91.078984171867305</v>
      </c>
      <c r="AK13" s="31">
        <v>12.62993221470439</v>
      </c>
      <c r="AL13" s="31">
        <v>89.661306174700698</v>
      </c>
      <c r="AM13" s="31"/>
      <c r="AN13" s="31"/>
      <c r="AO13" s="31"/>
      <c r="AP13" s="31"/>
      <c r="AQ13" s="31"/>
      <c r="AR13" s="31"/>
      <c r="AS13" s="31"/>
      <c r="AT13" s="31"/>
      <c r="AU13" s="31"/>
      <c r="AV13" s="31">
        <f>AV9/AV10*100</f>
        <v>89.19678691211638</v>
      </c>
    </row>
    <row r="14" spans="1:76" s="21" customFormat="1" ht="15" customHeight="1">
      <c r="A14" s="23">
        <v>6</v>
      </c>
      <c r="B14" s="24" t="s">
        <v>15</v>
      </c>
      <c r="C14" s="33">
        <v>2766434.5722099999</v>
      </c>
      <c r="D14" s="33">
        <v>0</v>
      </c>
      <c r="E14" s="33">
        <v>835788</v>
      </c>
      <c r="F14" s="33">
        <v>4956720.1598170996</v>
      </c>
      <c r="G14" s="33">
        <v>2191315.7558000004</v>
      </c>
      <c r="H14" s="33">
        <v>0</v>
      </c>
      <c r="I14" s="33">
        <v>652274.55299999996</v>
      </c>
      <c r="J14" s="33">
        <v>44095</v>
      </c>
      <c r="K14" s="33">
        <v>25266.151270000002</v>
      </c>
      <c r="L14" s="33">
        <v>223394.554</v>
      </c>
      <c r="M14" s="33">
        <v>197960.46300000002</v>
      </c>
      <c r="N14" s="33">
        <v>0</v>
      </c>
      <c r="O14" s="33">
        <v>67047.77</v>
      </c>
      <c r="P14" s="33">
        <v>132600.31</v>
      </c>
      <c r="Q14" s="33">
        <v>32811.942410000003</v>
      </c>
      <c r="R14" s="33">
        <v>40641.83</v>
      </c>
      <c r="S14" s="33">
        <v>63921.7791</v>
      </c>
      <c r="T14" s="33">
        <v>192011.76694</v>
      </c>
      <c r="U14" s="33">
        <v>29216.080000000002</v>
      </c>
      <c r="V14" s="33">
        <v>18731.784970000001</v>
      </c>
      <c r="W14" s="33">
        <v>19269.5</v>
      </c>
      <c r="X14" s="33">
        <v>45227.32</v>
      </c>
      <c r="Y14" s="33">
        <v>84806.39</v>
      </c>
      <c r="Z14" s="33">
        <v>1275871.3258699998</v>
      </c>
      <c r="AA14" s="33">
        <v>35574.998100000004</v>
      </c>
      <c r="AB14" s="33">
        <v>368926.35499999998</v>
      </c>
      <c r="AC14" s="33">
        <v>53052.86608</v>
      </c>
      <c r="AD14" s="33">
        <v>101921.06948999999</v>
      </c>
      <c r="AE14" s="33">
        <v>19801.911489999999</v>
      </c>
      <c r="AF14" s="33">
        <v>0</v>
      </c>
      <c r="AG14" s="33">
        <v>126117.52500000001</v>
      </c>
      <c r="AH14" s="33">
        <v>24835.66</v>
      </c>
      <c r="AI14" s="33">
        <v>1410209.5978999999</v>
      </c>
      <c r="AJ14" s="33">
        <v>1248.7909999999999</v>
      </c>
      <c r="AK14" s="33">
        <v>3964.65</v>
      </c>
      <c r="AL14" s="33">
        <v>16961.357489999999</v>
      </c>
      <c r="AM14" s="33"/>
      <c r="AN14" s="33"/>
      <c r="AO14" s="33"/>
      <c r="AP14" s="33"/>
      <c r="AQ14" s="33"/>
      <c r="AR14" s="33"/>
      <c r="AS14" s="33"/>
      <c r="AT14" s="33"/>
      <c r="AU14" s="33"/>
      <c r="AV14" s="43">
        <f>SUM(C14:AU14)</f>
        <v>16058021.789937099</v>
      </c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</row>
    <row r="15" spans="1:76" s="21" customFormat="1" ht="15" customHeight="1">
      <c r="A15" s="23">
        <v>7</v>
      </c>
      <c r="B15" s="25" t="s">
        <v>16</v>
      </c>
      <c r="C15" s="33">
        <v>4379800.9968400002</v>
      </c>
      <c r="D15" s="33">
        <v>3906886.73</v>
      </c>
      <c r="E15" s="33">
        <v>1794000</v>
      </c>
      <c r="F15" s="33">
        <v>3058155.8298699996</v>
      </c>
      <c r="G15" s="33">
        <v>2898726.8572899997</v>
      </c>
      <c r="H15" s="33">
        <v>7179830.0200000005</v>
      </c>
      <c r="I15" s="33">
        <v>825213.00806999998</v>
      </c>
      <c r="J15" s="33">
        <v>98960</v>
      </c>
      <c r="K15" s="33">
        <v>196221.1667</v>
      </c>
      <c r="L15" s="33">
        <v>335948.09830999997</v>
      </c>
      <c r="M15" s="33">
        <v>251159.97424000001</v>
      </c>
      <c r="N15" s="33">
        <v>2071919.3999700001</v>
      </c>
      <c r="O15" s="33">
        <v>233149.71697000001</v>
      </c>
      <c r="P15" s="33">
        <v>226314.77</v>
      </c>
      <c r="Q15" s="33">
        <v>191435.45903</v>
      </c>
      <c r="R15" s="33">
        <v>186181.9</v>
      </c>
      <c r="S15" s="33">
        <v>232465.42190000004</v>
      </c>
      <c r="T15" s="33">
        <v>513117.31277999998</v>
      </c>
      <c r="U15" s="33">
        <v>45000</v>
      </c>
      <c r="V15" s="33">
        <v>158000</v>
      </c>
      <c r="W15" s="33">
        <v>208908.2</v>
      </c>
      <c r="X15" s="33">
        <v>183390.56</v>
      </c>
      <c r="Y15" s="33">
        <v>450834.79</v>
      </c>
      <c r="Z15" s="33">
        <v>1878877.9957999997</v>
      </c>
      <c r="AA15" s="33">
        <v>240542.09417</v>
      </c>
      <c r="AB15" s="33">
        <v>319679.54019999999</v>
      </c>
      <c r="AC15" s="33">
        <v>197992.82552000001</v>
      </c>
      <c r="AD15" s="33">
        <v>1200216.76927</v>
      </c>
      <c r="AE15" s="33">
        <v>94367.549920000005</v>
      </c>
      <c r="AF15" s="33">
        <v>474948.27</v>
      </c>
      <c r="AG15" s="33">
        <v>241032.58319</v>
      </c>
      <c r="AH15" s="33">
        <v>380687.5</v>
      </c>
      <c r="AI15" s="33">
        <v>3517015.441219999</v>
      </c>
      <c r="AJ15" s="33">
        <v>0</v>
      </c>
      <c r="AK15" s="33">
        <v>36000</v>
      </c>
      <c r="AL15" s="33">
        <v>287397.58</v>
      </c>
      <c r="AM15" s="33"/>
      <c r="AN15" s="33"/>
      <c r="AO15" s="33"/>
      <c r="AP15" s="33"/>
      <c r="AQ15" s="33"/>
      <c r="AR15" s="33"/>
      <c r="AS15" s="33"/>
      <c r="AT15" s="33"/>
      <c r="AU15" s="33"/>
      <c r="AV15" s="43">
        <f>SUM(C15:AU15)</f>
        <v>38494378.361259997</v>
      </c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</row>
    <row r="16" spans="1:76" s="21" customFormat="1" ht="15" customHeight="1">
      <c r="A16" s="23">
        <v>8</v>
      </c>
      <c r="B16" s="25" t="s">
        <v>17</v>
      </c>
      <c r="C16" s="33">
        <v>363609.27348000003</v>
      </c>
      <c r="D16" s="33">
        <v>112104.05</v>
      </c>
      <c r="E16" s="33">
        <v>120050</v>
      </c>
      <c r="F16" s="33">
        <v>335453.38289289991</v>
      </c>
      <c r="G16" s="33">
        <v>471714.75216872722</v>
      </c>
      <c r="H16" s="33">
        <v>807466.71</v>
      </c>
      <c r="I16" s="33">
        <v>222928.13462</v>
      </c>
      <c r="J16" s="33">
        <v>23161</v>
      </c>
      <c r="K16" s="33">
        <v>11615.006312727272</v>
      </c>
      <c r="L16" s="33">
        <v>41830.516530000001</v>
      </c>
      <c r="M16" s="33">
        <v>35966.572419090902</v>
      </c>
      <c r="N16" s="33">
        <v>11588.340019090907</v>
      </c>
      <c r="O16" s="33">
        <v>17852.62</v>
      </c>
      <c r="P16" s="33">
        <v>267009.25</v>
      </c>
      <c r="Q16" s="33">
        <v>15406.782139999999</v>
      </c>
      <c r="R16" s="33">
        <v>19911.900000000001</v>
      </c>
      <c r="S16" s="33">
        <v>17684.169092727272</v>
      </c>
      <c r="T16" s="33">
        <v>15872.995532727275</v>
      </c>
      <c r="U16" s="33">
        <v>8070.59</v>
      </c>
      <c r="V16" s="33">
        <v>25506.676262727276</v>
      </c>
      <c r="W16" s="33">
        <v>9817.67</v>
      </c>
      <c r="X16" s="33">
        <v>2579.0300000000002</v>
      </c>
      <c r="Y16" s="33">
        <v>9652.91</v>
      </c>
      <c r="Z16" s="33">
        <v>77377.37757154541</v>
      </c>
      <c r="AA16" s="33">
        <v>13307.576315454546</v>
      </c>
      <c r="AB16" s="33">
        <v>41299.430759999996</v>
      </c>
      <c r="AC16" s="33">
        <v>5413.6799327272729</v>
      </c>
      <c r="AD16" s="33">
        <v>67181.657962727273</v>
      </c>
      <c r="AE16" s="33">
        <v>3977.5257199999996</v>
      </c>
      <c r="AF16" s="33">
        <v>1810.25</v>
      </c>
      <c r="AG16" s="33">
        <v>25951.559769999996</v>
      </c>
      <c r="AH16" s="33">
        <v>11384.21</v>
      </c>
      <c r="AI16" s="33">
        <v>1718830.8534099991</v>
      </c>
      <c r="AJ16" s="33">
        <v>0</v>
      </c>
      <c r="AK16" s="33">
        <v>2338.13</v>
      </c>
      <c r="AL16" s="33">
        <v>8203.2760000000017</v>
      </c>
      <c r="AM16" s="33"/>
      <c r="AN16" s="33"/>
      <c r="AO16" s="33"/>
      <c r="AP16" s="33"/>
      <c r="AQ16" s="33"/>
      <c r="AR16" s="33"/>
      <c r="AS16" s="33"/>
      <c r="AT16" s="33"/>
      <c r="AU16" s="33"/>
      <c r="AV16" s="43">
        <f>SUM(C16:AU16)</f>
        <v>4943927.858913172</v>
      </c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</row>
    <row r="17" spans="1:48" ht="15" customHeight="1">
      <c r="A17" s="6"/>
      <c r="B17" s="10" t="s">
        <v>18</v>
      </c>
      <c r="C17" s="29">
        <v>7146235.56905</v>
      </c>
      <c r="D17" s="29">
        <v>3906886.73</v>
      </c>
      <c r="E17" s="29">
        <v>2629788</v>
      </c>
      <c r="F17" s="29">
        <v>8014875.9896870991</v>
      </c>
      <c r="G17" s="29">
        <v>5090042.6130900001</v>
      </c>
      <c r="H17" s="29">
        <v>7179830.0200000005</v>
      </c>
      <c r="I17" s="29">
        <v>1477487.5610699998</v>
      </c>
      <c r="J17" s="29">
        <v>143055</v>
      </c>
      <c r="K17" s="29">
        <v>221487.31797</v>
      </c>
      <c r="L17" s="29">
        <v>559342.65231000003</v>
      </c>
      <c r="M17" s="29">
        <v>449120.43724</v>
      </c>
      <c r="N17" s="29">
        <v>2071919.3999700001</v>
      </c>
      <c r="O17" s="29">
        <v>300197.48697000003</v>
      </c>
      <c r="P17" s="29">
        <v>358915.08</v>
      </c>
      <c r="Q17" s="29">
        <v>224247.40143999999</v>
      </c>
      <c r="R17" s="29">
        <v>226823.73</v>
      </c>
      <c r="S17" s="29">
        <v>296387.20100000006</v>
      </c>
      <c r="T17" s="29">
        <v>705129.07972000004</v>
      </c>
      <c r="U17" s="29">
        <v>74216.08</v>
      </c>
      <c r="V17" s="29">
        <v>176731.78497000001</v>
      </c>
      <c r="W17" s="29">
        <v>209399</v>
      </c>
      <c r="X17" s="29">
        <v>153006</v>
      </c>
      <c r="Y17" s="29">
        <v>337215</v>
      </c>
      <c r="Z17" s="29">
        <v>2536006</v>
      </c>
      <c r="AA17" s="29">
        <v>182357</v>
      </c>
      <c r="AB17" s="29">
        <v>580660</v>
      </c>
      <c r="AC17" s="29">
        <v>251045.69160000002</v>
      </c>
      <c r="AD17" s="29">
        <v>1302137.83876</v>
      </c>
      <c r="AE17" s="29">
        <v>114169.46141</v>
      </c>
      <c r="AF17" s="29">
        <v>474948.27</v>
      </c>
      <c r="AG17" s="29">
        <v>367150.10819</v>
      </c>
      <c r="AH17" s="29">
        <v>405523.16</v>
      </c>
      <c r="AI17" s="29">
        <v>4927225.0391199989</v>
      </c>
      <c r="AJ17" s="29">
        <v>1248.7909999999999</v>
      </c>
      <c r="AK17" s="29">
        <v>39964.65</v>
      </c>
      <c r="AL17" s="29">
        <v>304358.93749000004</v>
      </c>
      <c r="AM17" s="29"/>
      <c r="AN17" s="29"/>
      <c r="AO17" s="29"/>
      <c r="AP17" s="29"/>
      <c r="AQ17" s="29"/>
      <c r="AR17" s="29"/>
      <c r="AS17" s="29"/>
      <c r="AT17" s="29"/>
      <c r="AU17" s="29"/>
      <c r="AV17" s="29">
        <f>AV14+AV15</f>
        <v>54552400.151197098</v>
      </c>
    </row>
    <row r="18" spans="1:48" ht="15" customHeight="1">
      <c r="A18" s="6"/>
      <c r="B18" s="10" t="s">
        <v>19</v>
      </c>
      <c r="C18" s="34">
        <v>8.3789190643229379</v>
      </c>
      <c r="D18" s="34">
        <v>3.010853366010863</v>
      </c>
      <c r="E18" s="34">
        <v>6.0067152724481963</v>
      </c>
      <c r="F18" s="34">
        <v>10.758668289776855</v>
      </c>
      <c r="G18" s="34">
        <v>8.9790438591106359</v>
      </c>
      <c r="H18" s="34">
        <v>9.9968004190401505</v>
      </c>
      <c r="I18" s="34">
        <v>5.3840984218547732</v>
      </c>
      <c r="J18" s="34">
        <v>5.781401551891368</v>
      </c>
      <c r="K18" s="34">
        <v>5.8850290556189604</v>
      </c>
      <c r="L18" s="34">
        <v>7.4958042411265131</v>
      </c>
      <c r="M18" s="34">
        <v>11.40609540810881</v>
      </c>
      <c r="N18" s="34">
        <v>10.482997028428002</v>
      </c>
      <c r="O18" s="34">
        <v>7.1026691438927188</v>
      </c>
      <c r="P18" s="34">
        <v>3.3636251176610164</v>
      </c>
      <c r="Q18" s="34">
        <v>10.421797854551793</v>
      </c>
      <c r="R18" s="34">
        <v>10.250103936387315</v>
      </c>
      <c r="S18" s="34">
        <v>10.912089850499322</v>
      </c>
      <c r="T18" s="34">
        <v>6.1126421175207355</v>
      </c>
      <c r="U18" s="34">
        <v>1.118028093182365</v>
      </c>
      <c r="V18" s="34">
        <v>2.0707368040813483</v>
      </c>
      <c r="W18" s="34">
        <v>1.9575671456216286</v>
      </c>
      <c r="X18" s="34">
        <v>8.9992942006822734</v>
      </c>
      <c r="Y18" s="34">
        <v>10.629314420803782</v>
      </c>
      <c r="Z18" s="34">
        <v>12.935044400352959</v>
      </c>
      <c r="AA18" s="34">
        <v>6.0126281776517523</v>
      </c>
      <c r="AB18" s="34">
        <v>10.589608447467766</v>
      </c>
      <c r="AC18" s="34">
        <v>8.4029712622357717</v>
      </c>
      <c r="AD18" s="34">
        <v>7.6727904518100605</v>
      </c>
      <c r="AE18" s="34">
        <v>9.2624916411845266</v>
      </c>
      <c r="AF18" s="34">
        <v>7.1699027836443214</v>
      </c>
      <c r="AG18" s="34">
        <v>18.572710103802077</v>
      </c>
      <c r="AH18" s="34">
        <v>5.3461970473275544</v>
      </c>
      <c r="AI18" s="34">
        <v>113.25456504847253</v>
      </c>
      <c r="AJ18" s="34">
        <v>0.11893247619047619</v>
      </c>
      <c r="AK18" s="34">
        <v>3.0656130551078786</v>
      </c>
      <c r="AL18" s="34">
        <v>4.606455681854988</v>
      </c>
      <c r="AM18" s="34"/>
      <c r="AN18" s="34"/>
      <c r="AO18" s="34"/>
      <c r="AP18" s="34"/>
      <c r="AQ18" s="34"/>
      <c r="AR18" s="34"/>
      <c r="AS18" s="34"/>
      <c r="AT18" s="34"/>
      <c r="AU18" s="34"/>
      <c r="AV18" s="34">
        <f>AV17/AV56</f>
        <v>8.0520224152163262</v>
      </c>
    </row>
    <row r="19" spans="1:48" ht="15" customHeight="1">
      <c r="A19" s="6"/>
      <c r="B19" s="10" t="s">
        <v>20</v>
      </c>
      <c r="C19" s="34">
        <v>1.5831934146706179</v>
      </c>
      <c r="D19" s="34" t="e">
        <v>#DIV/0!</v>
      </c>
      <c r="E19" s="34">
        <v>2.1464773363580236</v>
      </c>
      <c r="F19" s="34">
        <v>0.61697165288081224</v>
      </c>
      <c r="G19" s="34">
        <v>1.3228248140951915</v>
      </c>
      <c r="H19" s="34" t="e">
        <v>#DIV/0!</v>
      </c>
      <c r="I19" s="34">
        <v>1.2651313841305105</v>
      </c>
      <c r="J19" s="34">
        <v>2.2442453792947048</v>
      </c>
      <c r="K19" s="34">
        <v>7.7661676526485861</v>
      </c>
      <c r="L19" s="34">
        <v>1.503832982025157</v>
      </c>
      <c r="M19" s="34">
        <v>1.2687380623069162</v>
      </c>
      <c r="N19" s="34" t="e">
        <v>#DIV/0!</v>
      </c>
      <c r="O19" s="34">
        <v>3.4773672110198444</v>
      </c>
      <c r="P19" s="34">
        <v>1.7067438982608714</v>
      </c>
      <c r="Q19" s="34">
        <v>5.8343226572181459</v>
      </c>
      <c r="R19" s="34">
        <v>4.581041257246536</v>
      </c>
      <c r="S19" s="34">
        <v>3.6367170184097715</v>
      </c>
      <c r="T19" s="34">
        <v>2.6723222277327374</v>
      </c>
      <c r="U19" s="34">
        <v>1.5402476992122145</v>
      </c>
      <c r="V19" s="34">
        <v>8.4348608663320572</v>
      </c>
      <c r="W19" s="34">
        <v>18.825695890929747</v>
      </c>
      <c r="X19" s="34">
        <v>3.9380668065192834</v>
      </c>
      <c r="Y19" s="34">
        <v>5.0971486430289117</v>
      </c>
      <c r="Z19" s="34">
        <v>1.4213640955328994</v>
      </c>
      <c r="AA19" s="34">
        <v>7.549721037085658</v>
      </c>
      <c r="AB19" s="34">
        <v>0.8247411341388684</v>
      </c>
      <c r="AC19" s="34">
        <v>3.7319911278957245</v>
      </c>
      <c r="AD19" s="34">
        <v>11.77594363241802</v>
      </c>
      <c r="AE19" s="34">
        <v>4.7655778063474221</v>
      </c>
      <c r="AF19" s="34" t="e">
        <v>#DIV/0!</v>
      </c>
      <c r="AG19" s="34">
        <v>1.9111743842895743</v>
      </c>
      <c r="AH19" s="34">
        <v>15.328261862177207</v>
      </c>
      <c r="AI19" s="34">
        <v>2.4939664617637893</v>
      </c>
      <c r="AJ19" s="34">
        <v>0</v>
      </c>
      <c r="AK19" s="34">
        <v>9.0802466800348078</v>
      </c>
      <c r="AL19" s="34">
        <v>16.944255798478547</v>
      </c>
      <c r="AM19" s="34"/>
      <c r="AN19" s="34"/>
      <c r="AO19" s="34"/>
      <c r="AP19" s="34"/>
      <c r="AQ19" s="34"/>
      <c r="AR19" s="34"/>
      <c r="AS19" s="34"/>
      <c r="AT19" s="34"/>
      <c r="AU19" s="34"/>
      <c r="AV19" s="34">
        <f>AV15/AV14</f>
        <v>2.3972055129096188</v>
      </c>
    </row>
    <row r="20" spans="1:48" ht="15" customHeight="1">
      <c r="A20" s="3">
        <v>9</v>
      </c>
      <c r="B20" s="11" t="s">
        <v>21</v>
      </c>
      <c r="C20" s="27">
        <v>6899481.566614599</v>
      </c>
      <c r="D20" s="27">
        <v>4054819</v>
      </c>
      <c r="E20" s="27">
        <v>2837626</v>
      </c>
      <c r="F20" s="27">
        <v>7612572.1670000004</v>
      </c>
      <c r="G20" s="27">
        <v>5006675.9339999994</v>
      </c>
      <c r="H20" s="27">
        <v>8082984.2300000004</v>
      </c>
      <c r="I20" s="27">
        <v>1633670.91</v>
      </c>
      <c r="J20" s="27">
        <v>115651</v>
      </c>
      <c r="K20" s="27">
        <v>233737.47399999999</v>
      </c>
      <c r="L20" s="27">
        <v>591818.56900000002</v>
      </c>
      <c r="M20" s="27">
        <v>453313.82900000003</v>
      </c>
      <c r="N20" s="27">
        <v>2069300.926</v>
      </c>
      <c r="O20" s="27">
        <v>336189.99400000006</v>
      </c>
      <c r="P20" s="27">
        <v>355674.32</v>
      </c>
      <c r="Q20" s="27">
        <v>227586.31160999998</v>
      </c>
      <c r="R20" s="27">
        <v>207757.27</v>
      </c>
      <c r="S20" s="27">
        <v>307570.17302999995</v>
      </c>
      <c r="T20" s="27">
        <v>708836.97280999995</v>
      </c>
      <c r="U20" s="27">
        <v>97300.800000000003</v>
      </c>
      <c r="V20" s="27">
        <v>149605.15276999999</v>
      </c>
      <c r="W20" s="27">
        <v>244826.37065000006</v>
      </c>
      <c r="X20" s="27">
        <v>208312.60700000002</v>
      </c>
      <c r="Y20" s="27">
        <v>447552.63</v>
      </c>
      <c r="Z20" s="27">
        <v>3102782.6607024251</v>
      </c>
      <c r="AA20" s="27">
        <v>262049.85859000002</v>
      </c>
      <c r="AB20" s="27">
        <v>743315.02</v>
      </c>
      <c r="AC20" s="27">
        <v>223482.12089999998</v>
      </c>
      <c r="AD20" s="27">
        <v>1183961.0029099998</v>
      </c>
      <c r="AE20" s="27">
        <v>105706.05688000002</v>
      </c>
      <c r="AF20" s="27">
        <v>510598.64246</v>
      </c>
      <c r="AG20" s="27">
        <v>314481.97399999999</v>
      </c>
      <c r="AH20" s="27">
        <v>468488.49</v>
      </c>
      <c r="AI20" s="27">
        <v>4925780.2229400007</v>
      </c>
      <c r="AJ20" s="27">
        <v>4750.04</v>
      </c>
      <c r="AK20" s="27">
        <v>38008.800000000003</v>
      </c>
      <c r="AL20" s="27">
        <v>240127.93</v>
      </c>
      <c r="AM20" s="27"/>
      <c r="AN20" s="27"/>
      <c r="AO20" s="27"/>
      <c r="AP20" s="27"/>
      <c r="AQ20" s="27"/>
      <c r="AR20" s="27"/>
      <c r="AS20" s="27"/>
      <c r="AT20" s="27"/>
      <c r="AU20" s="27"/>
      <c r="AV20" s="43">
        <f>SUM(C20:AU20)</f>
        <v>55006397.026867017</v>
      </c>
    </row>
    <row r="21" spans="1:48" ht="15" customHeight="1">
      <c r="A21" s="3">
        <v>10</v>
      </c>
      <c r="B21" s="9" t="s">
        <v>22</v>
      </c>
      <c r="C21" s="27">
        <v>14984.646505399993</v>
      </c>
      <c r="D21" s="27">
        <v>0</v>
      </c>
      <c r="E21" s="27">
        <v>9351</v>
      </c>
      <c r="F21" s="27">
        <v>1546.979</v>
      </c>
      <c r="G21" s="27">
        <v>98980.370999999999</v>
      </c>
      <c r="H21" s="27">
        <v>13766.05</v>
      </c>
      <c r="I21" s="27">
        <v>17891.674999999999</v>
      </c>
      <c r="J21" s="27">
        <v>16129</v>
      </c>
      <c r="K21" s="27">
        <v>5434.0990000000002</v>
      </c>
      <c r="L21" s="27">
        <v>1978.6849999999999</v>
      </c>
      <c r="M21" s="27">
        <v>1690.6860000000001</v>
      </c>
      <c r="N21" s="27">
        <v>0</v>
      </c>
      <c r="O21" s="27">
        <v>3148.3249999999998</v>
      </c>
      <c r="P21" s="27">
        <v>1613.05</v>
      </c>
      <c r="Q21" s="27">
        <v>3021.5665100000001</v>
      </c>
      <c r="R21" s="27">
        <v>1531.56</v>
      </c>
      <c r="S21" s="27">
        <v>0</v>
      </c>
      <c r="T21" s="27">
        <v>320.18773999999996</v>
      </c>
      <c r="U21" s="27">
        <v>506.47500000000002</v>
      </c>
      <c r="V21" s="27">
        <v>2453.3412899999998</v>
      </c>
      <c r="W21" s="27">
        <v>1153.03946</v>
      </c>
      <c r="X21" s="27">
        <v>2859.6870000000004</v>
      </c>
      <c r="Y21" s="27">
        <v>612.29</v>
      </c>
      <c r="Z21" s="27">
        <v>3998.1139999999996</v>
      </c>
      <c r="AA21" s="27">
        <v>0</v>
      </c>
      <c r="AB21" s="27">
        <v>3057.875</v>
      </c>
      <c r="AC21" s="27">
        <v>0</v>
      </c>
      <c r="AD21" s="27">
        <v>0</v>
      </c>
      <c r="AE21" s="27">
        <v>213.07932</v>
      </c>
      <c r="AF21" s="27">
        <v>0</v>
      </c>
      <c r="AG21" s="27">
        <v>4902.1499999999996</v>
      </c>
      <c r="AH21" s="27">
        <v>0</v>
      </c>
      <c r="AI21" s="27">
        <v>296658.65952999995</v>
      </c>
      <c r="AJ21" s="27">
        <v>3716</v>
      </c>
      <c r="AK21" s="27">
        <v>0</v>
      </c>
      <c r="AL21" s="27">
        <v>0</v>
      </c>
      <c r="AM21" s="27"/>
      <c r="AN21" s="27"/>
      <c r="AO21" s="27"/>
      <c r="AP21" s="27"/>
      <c r="AQ21" s="27"/>
      <c r="AR21" s="27"/>
      <c r="AS21" s="27"/>
      <c r="AT21" s="27"/>
      <c r="AU21" s="27"/>
      <c r="AV21" s="43">
        <f>SUM(C21:AU21)</f>
        <v>511518.59135539993</v>
      </c>
    </row>
    <row r="22" spans="1:48" ht="15" customHeight="1">
      <c r="A22" s="6"/>
      <c r="B22" s="12" t="s">
        <v>23</v>
      </c>
      <c r="C22" s="29">
        <v>6914466.2131199986</v>
      </c>
      <c r="D22" s="29">
        <v>4054819</v>
      </c>
      <c r="E22" s="29">
        <v>2846977</v>
      </c>
      <c r="F22" s="29">
        <v>7614119.1460000006</v>
      </c>
      <c r="G22" s="29">
        <v>5105656.3049999997</v>
      </c>
      <c r="H22" s="29">
        <v>8096750.2800000003</v>
      </c>
      <c r="I22" s="29">
        <v>1651562.585</v>
      </c>
      <c r="J22" s="29">
        <v>131780</v>
      </c>
      <c r="K22" s="29">
        <v>239171.57299999997</v>
      </c>
      <c r="L22" s="29">
        <v>593797.25400000007</v>
      </c>
      <c r="M22" s="29">
        <v>455004.51500000001</v>
      </c>
      <c r="N22" s="29">
        <v>2069300.926</v>
      </c>
      <c r="O22" s="29">
        <v>339338.31900000008</v>
      </c>
      <c r="P22" s="29">
        <v>357287.37</v>
      </c>
      <c r="Q22" s="29">
        <v>230607.87811999998</v>
      </c>
      <c r="R22" s="29">
        <v>209288.83</v>
      </c>
      <c r="S22" s="29">
        <v>307570.17302999995</v>
      </c>
      <c r="T22" s="29">
        <v>709157.16054999991</v>
      </c>
      <c r="U22" s="29">
        <v>97807.275000000009</v>
      </c>
      <c r="V22" s="29">
        <v>152058.49406</v>
      </c>
      <c r="W22" s="29">
        <v>245979.41011000006</v>
      </c>
      <c r="X22" s="29">
        <v>211172.29400000002</v>
      </c>
      <c r="Y22" s="29">
        <v>448164.92</v>
      </c>
      <c r="Z22" s="29">
        <v>3106780.7747024251</v>
      </c>
      <c r="AA22" s="29">
        <v>262049.85859000002</v>
      </c>
      <c r="AB22" s="29">
        <v>746372.89500000002</v>
      </c>
      <c r="AC22" s="29">
        <v>223482.12089999998</v>
      </c>
      <c r="AD22" s="29">
        <v>1183961.0029099998</v>
      </c>
      <c r="AE22" s="29">
        <v>105919.13620000002</v>
      </c>
      <c r="AF22" s="29">
        <v>510598.64246</v>
      </c>
      <c r="AG22" s="29">
        <v>319384.12400000001</v>
      </c>
      <c r="AH22" s="29">
        <v>468488.49</v>
      </c>
      <c r="AI22" s="29">
        <v>5222438.8824700005</v>
      </c>
      <c r="AJ22" s="29">
        <v>8466.0400000000009</v>
      </c>
      <c r="AK22" s="29">
        <v>38008.800000000003</v>
      </c>
      <c r="AL22" s="29">
        <v>240127.93</v>
      </c>
      <c r="AM22" s="29"/>
      <c r="AN22" s="29"/>
      <c r="AO22" s="29"/>
      <c r="AP22" s="29"/>
      <c r="AQ22" s="29"/>
      <c r="AR22" s="29"/>
      <c r="AS22" s="29"/>
      <c r="AT22" s="29"/>
      <c r="AU22" s="29"/>
      <c r="AV22" s="29">
        <f>SUM(AV20:AV21)</f>
        <v>55517915.618222415</v>
      </c>
    </row>
    <row r="23" spans="1:48" ht="17.25" customHeight="1">
      <c r="A23" s="3">
        <v>11</v>
      </c>
      <c r="B23" s="9" t="s">
        <v>24</v>
      </c>
      <c r="C23" s="27">
        <v>723776.77199999988</v>
      </c>
      <c r="D23" s="27">
        <v>0</v>
      </c>
      <c r="E23" s="27">
        <v>56257</v>
      </c>
      <c r="F23" s="27">
        <v>2325382.2540000002</v>
      </c>
      <c r="G23" s="27">
        <v>781533.51399999997</v>
      </c>
      <c r="H23" s="27">
        <v>0</v>
      </c>
      <c r="I23" s="27">
        <v>341967.65900000004</v>
      </c>
      <c r="J23" s="27">
        <v>22637</v>
      </c>
      <c r="K23" s="27">
        <v>34647.900999999998</v>
      </c>
      <c r="L23" s="27">
        <v>107218.15300000002</v>
      </c>
      <c r="M23" s="27">
        <v>126063.89599999999</v>
      </c>
      <c r="N23" s="27">
        <v>0</v>
      </c>
      <c r="O23" s="27">
        <v>97052.83600000001</v>
      </c>
      <c r="P23" s="27">
        <v>15471.36</v>
      </c>
      <c r="Q23" s="27">
        <v>9042.0059999999994</v>
      </c>
      <c r="R23" s="27">
        <v>29493.68</v>
      </c>
      <c r="S23" s="27">
        <v>38064.53</v>
      </c>
      <c r="T23" s="27">
        <v>51992.88695</v>
      </c>
      <c r="U23" s="27">
        <v>0</v>
      </c>
      <c r="V23" s="27">
        <v>0</v>
      </c>
      <c r="W23" s="27">
        <v>2665.12</v>
      </c>
      <c r="X23" s="27">
        <v>2323.7600000000002</v>
      </c>
      <c r="Y23" s="27">
        <v>44960.17</v>
      </c>
      <c r="Z23" s="27">
        <v>222657.56600000002</v>
      </c>
      <c r="AA23" s="27">
        <v>4081.680260000001</v>
      </c>
      <c r="AB23" s="27">
        <v>17040.810000000001</v>
      </c>
      <c r="AC23" s="27">
        <v>304.17168000000004</v>
      </c>
      <c r="AD23" s="27">
        <v>1875.009</v>
      </c>
      <c r="AE23" s="27">
        <v>25052.440310000002</v>
      </c>
      <c r="AF23" s="27">
        <v>0</v>
      </c>
      <c r="AG23" s="27">
        <v>0</v>
      </c>
      <c r="AH23" s="27">
        <v>0</v>
      </c>
      <c r="AI23" s="27">
        <v>815909.75</v>
      </c>
      <c r="AJ23" s="27">
        <v>0</v>
      </c>
      <c r="AK23" s="27">
        <v>0</v>
      </c>
      <c r="AL23" s="27">
        <v>86261.001000000004</v>
      </c>
      <c r="AM23" s="27"/>
      <c r="AN23" s="27"/>
      <c r="AO23" s="27"/>
      <c r="AP23" s="27"/>
      <c r="AQ23" s="27"/>
      <c r="AR23" s="27"/>
      <c r="AS23" s="27"/>
      <c r="AT23" s="27"/>
      <c r="AU23" s="27"/>
      <c r="AV23" s="43">
        <f>SUM(C23:AU23)</f>
        <v>5983732.9261999987</v>
      </c>
    </row>
    <row r="24" spans="1:48" ht="15" customHeight="1">
      <c r="A24" s="6"/>
      <c r="B24" s="10" t="s">
        <v>25</v>
      </c>
      <c r="C24" s="34">
        <v>10.46757261792175</v>
      </c>
      <c r="D24" s="34">
        <v>0</v>
      </c>
      <c r="E24" s="34">
        <v>1.9760257985926826</v>
      </c>
      <c r="F24" s="34">
        <v>30.540397509035778</v>
      </c>
      <c r="G24" s="34">
        <v>15.307209637958582</v>
      </c>
      <c r="H24" s="34">
        <v>0</v>
      </c>
      <c r="I24" s="34">
        <v>20.705703925837003</v>
      </c>
      <c r="J24" s="34">
        <v>17.177872211261196</v>
      </c>
      <c r="K24" s="34">
        <v>14.486630064518579</v>
      </c>
      <c r="L24" s="34">
        <v>18.056357161934603</v>
      </c>
      <c r="M24" s="34">
        <v>27.706075839708973</v>
      </c>
      <c r="N24" s="34">
        <v>0</v>
      </c>
      <c r="O24" s="34">
        <v>28.600612004564091</v>
      </c>
      <c r="P24" s="34">
        <v>4.3302286336066125</v>
      </c>
      <c r="Q24" s="34">
        <v>3.9209441037807338</v>
      </c>
      <c r="R24" s="34">
        <v>14.092333546897844</v>
      </c>
      <c r="S24" s="34">
        <v>12.375884704622266</v>
      </c>
      <c r="T24" s="34">
        <v>7.331645203959579</v>
      </c>
      <c r="U24" s="34">
        <v>0</v>
      </c>
      <c r="V24" s="34">
        <v>0</v>
      </c>
      <c r="W24" s="34">
        <v>1.0834727991290731</v>
      </c>
      <c r="X24" s="34">
        <v>1.1004095073191751</v>
      </c>
      <c r="Y24" s="34">
        <v>10.03205918035709</v>
      </c>
      <c r="Z24" s="34">
        <v>7.166825796433181</v>
      </c>
      <c r="AA24" s="34">
        <v>1.5575968183925439</v>
      </c>
      <c r="AB24" s="34">
        <v>2.2831496312577104</v>
      </c>
      <c r="AC24" s="34">
        <v>0.13610559930926452</v>
      </c>
      <c r="AD24" s="34">
        <v>0.15836746272820701</v>
      </c>
      <c r="AE24" s="34">
        <v>23.65242127984801</v>
      </c>
      <c r="AF24" s="34">
        <v>0</v>
      </c>
      <c r="AG24" s="34">
        <v>0</v>
      </c>
      <c r="AH24" s="34">
        <v>0</v>
      </c>
      <c r="AI24" s="34">
        <v>15.623155547855985</v>
      </c>
      <c r="AJ24" s="34">
        <v>0</v>
      </c>
      <c r="AK24" s="34">
        <v>0</v>
      </c>
      <c r="AL24" s="34">
        <v>35.922935328680843</v>
      </c>
      <c r="AM24" s="34"/>
      <c r="AN24" s="34"/>
      <c r="AO24" s="34"/>
      <c r="AP24" s="34"/>
      <c r="AQ24" s="34"/>
      <c r="AR24" s="34"/>
      <c r="AS24" s="34"/>
      <c r="AT24" s="34"/>
      <c r="AU24" s="34"/>
      <c r="AV24" s="34">
        <f>AV23/AV22*100</f>
        <v>10.778021580183356</v>
      </c>
    </row>
    <row r="25" spans="1:48" ht="15" customHeight="1">
      <c r="A25" s="3">
        <v>12</v>
      </c>
      <c r="B25" s="9" t="s">
        <v>26</v>
      </c>
      <c r="C25" s="27">
        <v>68994.815666145994</v>
      </c>
      <c r="D25" s="27">
        <v>40548.19</v>
      </c>
      <c r="E25" s="27">
        <v>31730</v>
      </c>
      <c r="F25" s="27">
        <v>76125.721669999999</v>
      </c>
      <c r="G25" s="27">
        <v>50066.759339999997</v>
      </c>
      <c r="H25" s="27">
        <v>80829.84</v>
      </c>
      <c r="I25" s="27">
        <v>16388.33986</v>
      </c>
      <c r="J25" s="27">
        <v>1142</v>
      </c>
      <c r="K25" s="27">
        <v>2337.4123100000002</v>
      </c>
      <c r="L25" s="27">
        <v>1488.3687</v>
      </c>
      <c r="M25" s="27">
        <v>4533.138289999999</v>
      </c>
      <c r="N25" s="27">
        <v>20694</v>
      </c>
      <c r="O25" s="27">
        <v>2576.18658</v>
      </c>
      <c r="P25" s="27">
        <v>3652.19</v>
      </c>
      <c r="Q25" s="27">
        <v>2275.8627200000001</v>
      </c>
      <c r="R25" s="27">
        <v>2064.5700000000002</v>
      </c>
      <c r="S25" s="27">
        <v>5203.2977499999997</v>
      </c>
      <c r="T25" s="27">
        <v>7087.94488</v>
      </c>
      <c r="U25" s="27">
        <v>973.00800000000004</v>
      </c>
      <c r="V25" s="27">
        <v>1680.6409800000001</v>
      </c>
      <c r="W25" s="27">
        <v>2448.2600000000002</v>
      </c>
      <c r="X25" s="27">
        <v>541.52800000000002</v>
      </c>
      <c r="Y25" s="27">
        <v>4483.07</v>
      </c>
      <c r="Z25" s="27">
        <v>31067.806607024249</v>
      </c>
      <c r="AA25" s="27">
        <v>2620.2112299999999</v>
      </c>
      <c r="AB25" s="27">
        <v>7433.15</v>
      </c>
      <c r="AC25" s="27">
        <v>2234.8212089999997</v>
      </c>
      <c r="AD25" s="27">
        <v>11827.13157</v>
      </c>
      <c r="AE25" s="27">
        <v>1055.4206299999998</v>
      </c>
      <c r="AF25" s="27">
        <v>5122.7245800000001</v>
      </c>
      <c r="AG25" s="27">
        <v>3144.8197399999999</v>
      </c>
      <c r="AH25" s="27">
        <v>4684.88</v>
      </c>
      <c r="AI25" s="27">
        <v>49257.802229400004</v>
      </c>
      <c r="AJ25" s="27">
        <v>0</v>
      </c>
      <c r="AK25" s="27">
        <v>380.09</v>
      </c>
      <c r="AL25" s="27">
        <v>2401.27</v>
      </c>
      <c r="AM25" s="27"/>
      <c r="AN25" s="27"/>
      <c r="AO25" s="27"/>
      <c r="AP25" s="27"/>
      <c r="AQ25" s="27"/>
      <c r="AR25" s="27"/>
      <c r="AS25" s="27"/>
      <c r="AT25" s="27"/>
      <c r="AU25" s="27"/>
      <c r="AV25" s="43">
        <f>SUM(C25:AU25)</f>
        <v>549095.27254157024</v>
      </c>
    </row>
    <row r="26" spans="1:48" ht="15" customHeight="1">
      <c r="A26" s="3">
        <v>13</v>
      </c>
      <c r="B26" s="9" t="s">
        <v>27</v>
      </c>
      <c r="C26" s="27">
        <v>14059.549905399996</v>
      </c>
      <c r="D26" s="27">
        <v>0</v>
      </c>
      <c r="E26" s="27">
        <v>6690</v>
      </c>
      <c r="F26" s="27">
        <v>1500.9897500000079</v>
      </c>
      <c r="G26" s="27">
        <v>42142.662399999994</v>
      </c>
      <c r="H26" s="27">
        <v>34478.1</v>
      </c>
      <c r="I26" s="27">
        <v>17001.265500000001</v>
      </c>
      <c r="J26" s="27">
        <v>13099</v>
      </c>
      <c r="K26" s="27">
        <v>3093.83275</v>
      </c>
      <c r="L26" s="27">
        <v>494.67500000000001</v>
      </c>
      <c r="M26" s="27">
        <v>1690.6859999999997</v>
      </c>
      <c r="N26" s="27">
        <v>0</v>
      </c>
      <c r="O26" s="27">
        <v>1779.4124999999999</v>
      </c>
      <c r="P26" s="27">
        <v>2234.98</v>
      </c>
      <c r="Q26" s="27">
        <v>2316.7470999999996</v>
      </c>
      <c r="R26" s="27">
        <v>1531.56</v>
      </c>
      <c r="S26" s="27">
        <v>0</v>
      </c>
      <c r="T26" s="27">
        <v>86.810249999999542</v>
      </c>
      <c r="U26" s="27">
        <v>269.99</v>
      </c>
      <c r="V26" s="27">
        <v>2346.0675799999999</v>
      </c>
      <c r="W26" s="27">
        <v>602.49</v>
      </c>
      <c r="X26" s="27">
        <v>513.38300000000004</v>
      </c>
      <c r="Y26" s="27">
        <v>180.03</v>
      </c>
      <c r="Z26" s="27">
        <v>3656.7912499999948</v>
      </c>
      <c r="AA26" s="27">
        <v>0</v>
      </c>
      <c r="AB26" s="27">
        <v>3057.875</v>
      </c>
      <c r="AC26" s="27">
        <v>0</v>
      </c>
      <c r="AD26" s="27">
        <v>311.95584000000053</v>
      </c>
      <c r="AE26" s="27">
        <v>213.07932000000005</v>
      </c>
      <c r="AF26" s="27">
        <v>0</v>
      </c>
      <c r="AG26" s="27">
        <v>5817.1434799999979</v>
      </c>
      <c r="AH26" s="27">
        <v>0</v>
      </c>
      <c r="AI26" s="27">
        <v>254174.26576249997</v>
      </c>
      <c r="AJ26" s="27">
        <v>0</v>
      </c>
      <c r="AK26" s="27">
        <v>0</v>
      </c>
      <c r="AL26" s="27">
        <v>0</v>
      </c>
      <c r="AM26" s="27"/>
      <c r="AN26" s="27"/>
      <c r="AO26" s="27"/>
      <c r="AP26" s="27"/>
      <c r="AQ26" s="27"/>
      <c r="AR26" s="27"/>
      <c r="AS26" s="27"/>
      <c r="AT26" s="27"/>
      <c r="AU26" s="27"/>
      <c r="AV26" s="43">
        <f>SUM(C26:AU26)</f>
        <v>413343.34238789999</v>
      </c>
    </row>
    <row r="27" spans="1:48" ht="15" customHeight="1">
      <c r="A27" s="6"/>
      <c r="B27" s="13" t="s">
        <v>28</v>
      </c>
      <c r="C27" s="29">
        <v>83054.36557154599</v>
      </c>
      <c r="D27" s="29">
        <v>40548.19</v>
      </c>
      <c r="E27" s="29">
        <v>38420</v>
      </c>
      <c r="F27" s="29">
        <v>77626.711420000007</v>
      </c>
      <c r="G27" s="29">
        <v>92209.421739999991</v>
      </c>
      <c r="H27" s="29">
        <v>115307.94</v>
      </c>
      <c r="I27" s="29">
        <v>33389.605360000001</v>
      </c>
      <c r="J27" s="29">
        <v>14241</v>
      </c>
      <c r="K27" s="29">
        <v>5431.2450600000002</v>
      </c>
      <c r="L27" s="29">
        <v>1983.0436999999999</v>
      </c>
      <c r="M27" s="29">
        <v>6223.8242899999987</v>
      </c>
      <c r="N27" s="29">
        <v>20694</v>
      </c>
      <c r="O27" s="29">
        <v>4355.59908</v>
      </c>
      <c r="P27" s="29">
        <v>5887.17</v>
      </c>
      <c r="Q27" s="29">
        <v>4592.6098199999997</v>
      </c>
      <c r="R27" s="29">
        <v>3596.13</v>
      </c>
      <c r="S27" s="29">
        <v>5203.2977499999997</v>
      </c>
      <c r="T27" s="29">
        <v>7174.7551299999996</v>
      </c>
      <c r="U27" s="29">
        <v>1242.998</v>
      </c>
      <c r="V27" s="29">
        <v>4026.70856</v>
      </c>
      <c r="W27" s="29">
        <v>2313</v>
      </c>
      <c r="X27" s="29">
        <v>740</v>
      </c>
      <c r="Y27" s="29">
        <v>3061</v>
      </c>
      <c r="Z27" s="29">
        <v>25310</v>
      </c>
      <c r="AA27" s="29">
        <v>1725</v>
      </c>
      <c r="AB27" s="29">
        <v>8940</v>
      </c>
      <c r="AC27" s="29">
        <v>2234.8212089999997</v>
      </c>
      <c r="AD27" s="29">
        <v>12139.08741</v>
      </c>
      <c r="AE27" s="29">
        <v>1268.4999499999999</v>
      </c>
      <c r="AF27" s="29">
        <v>5122.7245800000001</v>
      </c>
      <c r="AG27" s="29">
        <v>8961.9632199999978</v>
      </c>
      <c r="AH27" s="29">
        <v>4684.88</v>
      </c>
      <c r="AI27" s="29">
        <v>303432.06799189997</v>
      </c>
      <c r="AJ27" s="29">
        <v>0</v>
      </c>
      <c r="AK27" s="29">
        <v>380.09</v>
      </c>
      <c r="AL27" s="29">
        <v>2401.27</v>
      </c>
      <c r="AM27" s="29"/>
      <c r="AN27" s="29"/>
      <c r="AO27" s="29"/>
      <c r="AP27" s="29"/>
      <c r="AQ27" s="29"/>
      <c r="AR27" s="29"/>
      <c r="AS27" s="29"/>
      <c r="AT27" s="29"/>
      <c r="AU27" s="29"/>
      <c r="AV27" s="29">
        <f>SUM(AV25:AV26)</f>
        <v>962438.61492947023</v>
      </c>
    </row>
    <row r="28" spans="1:48" ht="15" customHeight="1">
      <c r="A28" s="6"/>
      <c r="B28" s="10" t="s">
        <v>29</v>
      </c>
      <c r="C28" s="34">
        <v>249.94143301196141</v>
      </c>
      <c r="D28" s="34" t="e">
        <v>#DIV/0!</v>
      </c>
      <c r="E28" s="34">
        <v>340.63386887583931</v>
      </c>
      <c r="F28" s="34">
        <v>153.61204386170064</v>
      </c>
      <c r="G28" s="34">
        <v>232.99500729122622</v>
      </c>
      <c r="H28" s="34" t="e">
        <v>#DIV/0!</v>
      </c>
      <c r="I28" s="34">
        <v>253.20052382911217</v>
      </c>
      <c r="J28" s="34">
        <v>298.85474543599048</v>
      </c>
      <c r="K28" s="34">
        <v>946.60864824308464</v>
      </c>
      <c r="L28" s="34">
        <v>265.80650394906229</v>
      </c>
      <c r="M28" s="34">
        <v>229.84615619938208</v>
      </c>
      <c r="N28" s="34" t="e">
        <v>#DIV/0!</v>
      </c>
      <c r="O28" s="34">
        <v>506.11425107800017</v>
      </c>
      <c r="P28" s="34">
        <v>269.44685875922914</v>
      </c>
      <c r="Q28" s="34">
        <v>702.81690501114099</v>
      </c>
      <c r="R28" s="34">
        <v>514.95916891537604</v>
      </c>
      <c r="S28" s="34">
        <v>481.1664777803407</v>
      </c>
      <c r="T28" s="34">
        <v>369.33005297097128</v>
      </c>
      <c r="U28" s="34">
        <v>334.77206729992525</v>
      </c>
      <c r="V28" s="34">
        <v>811.76724110131602</v>
      </c>
      <c r="W28" s="34">
        <v>1915.8682067790191</v>
      </c>
      <c r="X28" s="34">
        <v>471.11182830401805</v>
      </c>
      <c r="Y28" s="34">
        <v>536.68613376245321</v>
      </c>
      <c r="Z28" s="34">
        <v>204.58654542052005</v>
      </c>
      <c r="AA28" s="34">
        <v>774.22757747667492</v>
      </c>
      <c r="AB28" s="34">
        <v>195.02380466037113</v>
      </c>
      <c r="AC28" s="34">
        <v>421.24419925401321</v>
      </c>
      <c r="AD28" s="34">
        <v>1161.6449953227427</v>
      </c>
      <c r="AE28" s="34">
        <v>534.89349375937456</v>
      </c>
      <c r="AF28" s="34" t="e">
        <v>#DIV/0!</v>
      </c>
      <c r="AG28" s="34">
        <v>253.24325386182451</v>
      </c>
      <c r="AH28" s="34">
        <v>1886.3540972939718</v>
      </c>
      <c r="AI28" s="34">
        <v>370.33068632116425</v>
      </c>
      <c r="AJ28" s="34">
        <v>677.93890250650441</v>
      </c>
      <c r="AK28" s="34">
        <v>958.69244447807512</v>
      </c>
      <c r="AL28" s="34">
        <v>1415.7353274440063</v>
      </c>
      <c r="AM28" s="34"/>
      <c r="AN28" s="34"/>
      <c r="AO28" s="34"/>
      <c r="AP28" s="34"/>
      <c r="AQ28" s="34"/>
      <c r="AR28" s="34"/>
      <c r="AS28" s="34"/>
      <c r="AT28" s="34"/>
      <c r="AU28" s="34"/>
      <c r="AV28" s="34">
        <f>AV22/AV14*100</f>
        <v>345.73321885148522</v>
      </c>
    </row>
    <row r="29" spans="1:48" ht="15" customHeight="1">
      <c r="A29" s="6"/>
      <c r="B29" s="10" t="s">
        <v>30</v>
      </c>
      <c r="C29" s="34">
        <v>96.75676300213523</v>
      </c>
      <c r="D29" s="34">
        <v>103.7864489099227</v>
      </c>
      <c r="E29" s="34">
        <v>108.25880261070475</v>
      </c>
      <c r="F29" s="34">
        <v>94.999837250098935</v>
      </c>
      <c r="G29" s="34">
        <v>100.30674972877134</v>
      </c>
      <c r="H29" s="34">
        <v>112.77077949541763</v>
      </c>
      <c r="I29" s="34">
        <v>111.78182669801528</v>
      </c>
      <c r="J29" s="34">
        <v>92.118415993848529</v>
      </c>
      <c r="K29" s="34">
        <v>107.98431945994997</v>
      </c>
      <c r="L29" s="34">
        <v>106.15983807916449</v>
      </c>
      <c r="M29" s="34">
        <v>101.31013360161467</v>
      </c>
      <c r="N29" s="34">
        <v>99.873620857546967</v>
      </c>
      <c r="O29" s="34">
        <v>113.03836098864863</v>
      </c>
      <c r="P29" s="34">
        <v>99.546491610215995</v>
      </c>
      <c r="Q29" s="34">
        <v>102.83636583485753</v>
      </c>
      <c r="R29" s="34">
        <v>92.269371463029898</v>
      </c>
      <c r="S29" s="34">
        <v>103.77309546170312</v>
      </c>
      <c r="T29" s="34">
        <v>100.5712543909832</v>
      </c>
      <c r="U29" s="34">
        <v>131.78717469313926</v>
      </c>
      <c r="V29" s="34">
        <v>86.039132171845438</v>
      </c>
      <c r="W29" s="34">
        <v>96.635609530131475</v>
      </c>
      <c r="X29" s="34">
        <v>95.404101799929421</v>
      </c>
      <c r="Y29" s="34">
        <v>88.022478240884894</v>
      </c>
      <c r="Z29" s="34">
        <v>84.492268551415094</v>
      </c>
      <c r="AA29" s="34">
        <v>90.555887627017341</v>
      </c>
      <c r="AB29" s="34">
        <v>106.8775186856336</v>
      </c>
      <c r="AC29" s="34">
        <v>89.020496418668657</v>
      </c>
      <c r="AD29" s="34">
        <v>90.924398912903285</v>
      </c>
      <c r="AE29" s="34">
        <v>92.773614670588827</v>
      </c>
      <c r="AF29" s="34">
        <v>107.50615903075087</v>
      </c>
      <c r="AG29" s="34">
        <v>86.990066699018627</v>
      </c>
      <c r="AH29" s="34">
        <v>115.52693809152603</v>
      </c>
      <c r="AI29" s="34">
        <v>105.99148285304881</v>
      </c>
      <c r="AJ29" s="34">
        <v>677.93890250650441</v>
      </c>
      <c r="AK29" s="34">
        <v>95.106049971662472</v>
      </c>
      <c r="AL29" s="34">
        <v>78.896296583335783</v>
      </c>
      <c r="AM29" s="34"/>
      <c r="AN29" s="34"/>
      <c r="AO29" s="34"/>
      <c r="AP29" s="34"/>
      <c r="AQ29" s="34"/>
      <c r="AR29" s="34"/>
      <c r="AS29" s="34"/>
      <c r="AT29" s="34"/>
      <c r="AU29" s="34"/>
      <c r="AV29" s="34">
        <f>AV22/AV17*100</f>
        <v>101.76988631911574</v>
      </c>
    </row>
    <row r="30" spans="1:48" ht="15" customHeight="1">
      <c r="A30" s="14"/>
      <c r="B30" s="10" t="s">
        <v>31</v>
      </c>
      <c r="C30" s="34">
        <v>0.21671443671193391</v>
      </c>
      <c r="D30" s="34">
        <v>0</v>
      </c>
      <c r="E30" s="34">
        <v>0.32845365452548442</v>
      </c>
      <c r="F30" s="34">
        <v>2.03172418284614E-2</v>
      </c>
      <c r="G30" s="34">
        <v>1.9386414808820549</v>
      </c>
      <c r="H30" s="34">
        <v>0.17001944636978478</v>
      </c>
      <c r="I30" s="34">
        <v>1.083318014254967</v>
      </c>
      <c r="J30" s="34">
        <v>12.239338291091213</v>
      </c>
      <c r="K30" s="34">
        <v>2.2720505333633447</v>
      </c>
      <c r="L30" s="34">
        <v>0.33322569053173823</v>
      </c>
      <c r="M30" s="34">
        <v>0.37157565348554839</v>
      </c>
      <c r="N30" s="34">
        <v>0</v>
      </c>
      <c r="O30" s="34">
        <v>0.9277835197857508</v>
      </c>
      <c r="P30" s="34">
        <v>0.45147131845158706</v>
      </c>
      <c r="Q30" s="34">
        <v>1.3102616157925386</v>
      </c>
      <c r="R30" s="34">
        <v>0.73179251850182359</v>
      </c>
      <c r="S30" s="34">
        <v>0</v>
      </c>
      <c r="T30" s="34">
        <v>4.5150462804559775E-2</v>
      </c>
      <c r="U30" s="34">
        <v>0.51782957862797019</v>
      </c>
      <c r="V30" s="34">
        <v>1.6134194312301608</v>
      </c>
      <c r="W30" s="34">
        <v>0.43586981230912164</v>
      </c>
      <c r="X30" s="34">
        <v>0.34526696534999385</v>
      </c>
      <c r="Y30" s="34">
        <v>0.11151351806620062</v>
      </c>
      <c r="Z30" s="34">
        <v>0.19050472551591918</v>
      </c>
      <c r="AA30" s="34">
        <v>1.5139128591758259E-2</v>
      </c>
      <c r="AB30" s="34">
        <v>0.44505676004479566</v>
      </c>
      <c r="AC30" s="34">
        <v>0</v>
      </c>
      <c r="AD30" s="34">
        <v>0</v>
      </c>
      <c r="AE30" s="34">
        <v>0.20117169346779468</v>
      </c>
      <c r="AF30" s="34">
        <v>0</v>
      </c>
      <c r="AG30" s="34">
        <v>1.5348759163746033</v>
      </c>
      <c r="AH30" s="34">
        <v>0</v>
      </c>
      <c r="AI30" s="34">
        <v>5.6804620639177781</v>
      </c>
      <c r="AJ30" s="34">
        <v>43.893012553685075</v>
      </c>
      <c r="AK30" s="34">
        <v>0</v>
      </c>
      <c r="AL30" s="34">
        <v>0</v>
      </c>
      <c r="AM30" s="34"/>
      <c r="AN30" s="34"/>
      <c r="AO30" s="34"/>
      <c r="AP30" s="34"/>
      <c r="AQ30" s="34"/>
      <c r="AR30" s="34"/>
      <c r="AS30" s="34"/>
      <c r="AT30" s="34"/>
      <c r="AU30" s="34"/>
      <c r="AV30" s="34">
        <f>AV21/AV22*100</f>
        <v>0.92135770167046083</v>
      </c>
    </row>
    <row r="31" spans="1:48" ht="15" customHeight="1">
      <c r="A31" s="6"/>
      <c r="B31" s="10" t="s">
        <v>32</v>
      </c>
      <c r="C31" s="34">
        <v>1.201168145329176</v>
      </c>
      <c r="D31" s="34">
        <v>1</v>
      </c>
      <c r="E31" s="34">
        <v>1.349501594147055</v>
      </c>
      <c r="F31" s="34">
        <v>1.0195100697994777</v>
      </c>
      <c r="G31" s="34">
        <v>1.8060248522741094</v>
      </c>
      <c r="H31" s="34">
        <v>1.4241261742359184</v>
      </c>
      <c r="I31" s="34">
        <v>2.0216978553071305</v>
      </c>
      <c r="J31" s="34">
        <v>10.806647442707543</v>
      </c>
      <c r="K31" s="34">
        <v>2.2708572728248102</v>
      </c>
      <c r="L31" s="34">
        <v>0.33395972895489334</v>
      </c>
      <c r="M31" s="34">
        <v>1.3678598969506925</v>
      </c>
      <c r="N31" s="34">
        <v>1.0000478780049606</v>
      </c>
      <c r="O31" s="34">
        <v>1.2835565086888991</v>
      </c>
      <c r="P31" s="34">
        <v>1.6477408647274601</v>
      </c>
      <c r="Q31" s="34">
        <v>1.991523384821299</v>
      </c>
      <c r="R31" s="34">
        <v>1.7182617916111433</v>
      </c>
      <c r="S31" s="34">
        <v>1.6917432853583227</v>
      </c>
      <c r="T31" s="34">
        <v>1.0117299139214058</v>
      </c>
      <c r="U31" s="34">
        <v>1.2708645650336337</v>
      </c>
      <c r="V31" s="34">
        <v>2.6481312897989913</v>
      </c>
      <c r="W31" s="34">
        <v>1.1430463445249415</v>
      </c>
      <c r="X31" s="34">
        <v>0.50693959198213379</v>
      </c>
      <c r="Y31" s="34">
        <v>1.0312473679777647</v>
      </c>
      <c r="Z31" s="34">
        <v>1.1812039693306993</v>
      </c>
      <c r="AA31" s="34">
        <v>1.0445998728313197</v>
      </c>
      <c r="AB31" s="34">
        <v>1.4405530176685277</v>
      </c>
      <c r="AC31" s="34">
        <v>1</v>
      </c>
      <c r="AD31" s="34">
        <v>1.0252945308303172</v>
      </c>
      <c r="AE31" s="34">
        <v>1.197611683317334</v>
      </c>
      <c r="AF31" s="34">
        <v>1.0032781433415798</v>
      </c>
      <c r="AG31" s="34">
        <v>2.8060139958616093</v>
      </c>
      <c r="AH31" s="34">
        <v>0.99999895408316231</v>
      </c>
      <c r="AI31" s="34">
        <v>5.8101602492739746</v>
      </c>
      <c r="AJ31" s="34">
        <v>0</v>
      </c>
      <c r="AK31" s="34">
        <v>1.0000052619393403</v>
      </c>
      <c r="AL31" s="34">
        <v>0.99999612706443608</v>
      </c>
      <c r="AM31" s="34"/>
      <c r="AN31" s="34"/>
      <c r="AO31" s="34"/>
      <c r="AP31" s="34"/>
      <c r="AQ31" s="34"/>
      <c r="AR31" s="34"/>
      <c r="AS31" s="34"/>
      <c r="AT31" s="34"/>
      <c r="AU31" s="34"/>
      <c r="AV31" s="34">
        <f>AV27/AV22*100</f>
        <v>1.7335640292186563</v>
      </c>
    </row>
    <row r="32" spans="1:48" ht="15" customHeight="1">
      <c r="A32" s="3">
        <v>14</v>
      </c>
      <c r="B32" s="11" t="s">
        <v>33</v>
      </c>
      <c r="C32" s="27">
        <v>11103.86</v>
      </c>
      <c r="D32" s="27">
        <v>7.07</v>
      </c>
      <c r="E32" s="27">
        <v>1903</v>
      </c>
      <c r="F32" s="27">
        <v>34.797000000001866</v>
      </c>
      <c r="G32" s="27">
        <v>1392.2546600000001</v>
      </c>
      <c r="H32" s="27">
        <v>146.43</v>
      </c>
      <c r="I32" s="27">
        <v>1738.5022100000001</v>
      </c>
      <c r="J32" s="27">
        <v>1088</v>
      </c>
      <c r="K32" s="27">
        <v>420.15462000000002</v>
      </c>
      <c r="L32" s="27">
        <v>4685.2948200000001</v>
      </c>
      <c r="M32" s="27">
        <v>0</v>
      </c>
      <c r="N32" s="27">
        <v>0</v>
      </c>
      <c r="O32" s="27">
        <v>2776.2269999999999</v>
      </c>
      <c r="P32" s="27">
        <v>1364.74</v>
      </c>
      <c r="Q32" s="27">
        <v>272.16300000000001</v>
      </c>
      <c r="R32" s="27">
        <v>88.49</v>
      </c>
      <c r="S32" s="27">
        <v>0</v>
      </c>
      <c r="T32" s="27">
        <v>518.33061999999995</v>
      </c>
      <c r="U32" s="27">
        <v>0</v>
      </c>
      <c r="V32" s="27">
        <v>1873.0011000000004</v>
      </c>
      <c r="W32" s="27">
        <v>26.5</v>
      </c>
      <c r="X32" s="27">
        <v>8190.76</v>
      </c>
      <c r="Y32" s="27">
        <v>302.68</v>
      </c>
      <c r="Z32" s="27">
        <v>891.16</v>
      </c>
      <c r="AA32" s="27">
        <v>487.49709999999999</v>
      </c>
      <c r="AB32" s="27">
        <v>1817.114</v>
      </c>
      <c r="AC32" s="27">
        <v>395.48381000000001</v>
      </c>
      <c r="AD32" s="27">
        <v>831.53774999999996</v>
      </c>
      <c r="AE32" s="27">
        <v>4.96</v>
      </c>
      <c r="AF32" s="27">
        <v>3.96</v>
      </c>
      <c r="AG32" s="27">
        <v>2901.7192100000002</v>
      </c>
      <c r="AH32" s="27">
        <v>218.23</v>
      </c>
      <c r="AI32" s="27">
        <v>25826.831218299994</v>
      </c>
      <c r="AJ32" s="27">
        <v>286.73200000000003</v>
      </c>
      <c r="AK32" s="27">
        <v>111.31</v>
      </c>
      <c r="AL32" s="27">
        <v>14.428000000000001</v>
      </c>
      <c r="AM32" s="27"/>
      <c r="AN32" s="27"/>
      <c r="AO32" s="27"/>
      <c r="AP32" s="27"/>
      <c r="AQ32" s="27"/>
      <c r="AR32" s="27"/>
      <c r="AS32" s="27"/>
      <c r="AT32" s="27"/>
      <c r="AU32" s="27"/>
      <c r="AV32" s="43">
        <f>SUM(C32:AU32)</f>
        <v>71723.218118300021</v>
      </c>
    </row>
    <row r="33" spans="1:49" ht="15" customHeight="1">
      <c r="A33" s="3">
        <v>15</v>
      </c>
      <c r="B33" s="11" t="s">
        <v>34</v>
      </c>
      <c r="C33" s="33">
        <v>53983.81</v>
      </c>
      <c r="D33" s="33">
        <v>32411.91</v>
      </c>
      <c r="E33" s="33">
        <v>13779</v>
      </c>
      <c r="F33" s="33">
        <v>97872.24</v>
      </c>
      <c r="G33" s="33">
        <v>28000</v>
      </c>
      <c r="H33" s="33">
        <v>37500</v>
      </c>
      <c r="I33" s="33">
        <v>109924.58787</v>
      </c>
      <c r="J33" s="33">
        <v>1803</v>
      </c>
      <c r="K33" s="33">
        <v>1100</v>
      </c>
      <c r="L33" s="33">
        <v>3616.8368500000001</v>
      </c>
      <c r="M33" s="33">
        <v>2366.60689</v>
      </c>
      <c r="N33" s="33">
        <v>10149.433580000001</v>
      </c>
      <c r="O33" s="33">
        <v>1433.9089299999998</v>
      </c>
      <c r="P33" s="33">
        <v>2964.51</v>
      </c>
      <c r="Q33" s="33">
        <v>1192.5</v>
      </c>
      <c r="R33" s="33">
        <v>1236.54</v>
      </c>
      <c r="S33" s="33">
        <v>1681.3397399999999</v>
      </c>
      <c r="T33" s="33">
        <v>3318</v>
      </c>
      <c r="U33" s="33">
        <v>500</v>
      </c>
      <c r="V33" s="33">
        <v>1115</v>
      </c>
      <c r="W33" s="33">
        <v>1300</v>
      </c>
      <c r="X33" s="33">
        <v>1000</v>
      </c>
      <c r="Y33" s="33">
        <v>2780</v>
      </c>
      <c r="Z33" s="33">
        <v>19000</v>
      </c>
      <c r="AA33" s="33">
        <v>1652.5</v>
      </c>
      <c r="AB33" s="33">
        <v>4800</v>
      </c>
      <c r="AC33" s="33">
        <v>1457</v>
      </c>
      <c r="AD33" s="33">
        <v>7000</v>
      </c>
      <c r="AE33" s="33">
        <v>590</v>
      </c>
      <c r="AF33" s="33">
        <v>2462.4609999999998</v>
      </c>
      <c r="AG33" s="33">
        <v>3452.6039999999998</v>
      </c>
      <c r="AH33" s="33">
        <v>2055</v>
      </c>
      <c r="AI33" s="33">
        <v>39648.932739999997</v>
      </c>
      <c r="AJ33" s="33">
        <v>2366.0459999999998</v>
      </c>
      <c r="AK33" s="33">
        <v>210</v>
      </c>
      <c r="AL33" s="33">
        <v>1500</v>
      </c>
      <c r="AM33" s="33"/>
      <c r="AN33" s="33"/>
      <c r="AO33" s="33"/>
      <c r="AP33" s="33"/>
      <c r="AQ33" s="33"/>
      <c r="AR33" s="33"/>
      <c r="AS33" s="33"/>
      <c r="AT33" s="33"/>
      <c r="AU33" s="33"/>
      <c r="AV33" s="43">
        <f>SUM(C33:AU33)</f>
        <v>497223.76760000002</v>
      </c>
    </row>
    <row r="34" spans="1:49" ht="15" customHeight="1">
      <c r="A34" s="3">
        <v>16</v>
      </c>
      <c r="B34" s="11" t="s">
        <v>35</v>
      </c>
      <c r="C34" s="27">
        <v>718322.77</v>
      </c>
      <c r="D34" s="27">
        <v>348043.39</v>
      </c>
      <c r="E34" s="27">
        <v>215696</v>
      </c>
      <c r="F34" s="27">
        <v>1082653.8137399999</v>
      </c>
      <c r="G34" s="27">
        <v>684175.37205000001</v>
      </c>
      <c r="H34" s="27">
        <v>591038.88</v>
      </c>
      <c r="I34" s="27">
        <v>138284.59117000003</v>
      </c>
      <c r="J34" s="27">
        <v>38394</v>
      </c>
      <c r="K34" s="27">
        <v>25416.27707</v>
      </c>
      <c r="L34" s="27">
        <v>59158.55502</v>
      </c>
      <c r="M34" s="27">
        <v>65781.581460000001</v>
      </c>
      <c r="N34" s="27">
        <v>273282.58786999999</v>
      </c>
      <c r="O34" s="27">
        <v>12187.55205</v>
      </c>
      <c r="P34" s="27">
        <v>109492.65</v>
      </c>
      <c r="Q34" s="27">
        <v>20761.22452</v>
      </c>
      <c r="R34" s="27">
        <v>51825.03</v>
      </c>
      <c r="S34" s="27">
        <v>23133.401350000007</v>
      </c>
      <c r="T34" s="27">
        <v>28149.809540000002</v>
      </c>
      <c r="U34" s="27">
        <v>31431.244700000003</v>
      </c>
      <c r="V34" s="27">
        <v>15125.197510000002</v>
      </c>
      <c r="W34" s="27">
        <v>125043.88</v>
      </c>
      <c r="X34" s="27">
        <v>21004.82</v>
      </c>
      <c r="Y34" s="27">
        <v>123221.54</v>
      </c>
      <c r="Z34" s="27">
        <v>394778.46104700002</v>
      </c>
      <c r="AA34" s="27">
        <v>19907.939890000001</v>
      </c>
      <c r="AB34" s="27">
        <v>50142.460449999991</v>
      </c>
      <c r="AC34" s="27">
        <v>55127.206780000008</v>
      </c>
      <c r="AD34" s="27">
        <v>291191.68588000006</v>
      </c>
      <c r="AE34" s="27">
        <v>21265.573849999997</v>
      </c>
      <c r="AF34" s="27">
        <v>31536.993550000003</v>
      </c>
      <c r="AG34" s="27">
        <v>37758.899219999999</v>
      </c>
      <c r="AH34" s="27">
        <v>11036.36</v>
      </c>
      <c r="AI34" s="27">
        <v>510615.11092999991</v>
      </c>
      <c r="AJ34" s="27">
        <v>0</v>
      </c>
      <c r="AK34" s="27">
        <v>9898.4599999999991</v>
      </c>
      <c r="AL34" s="27">
        <v>46436.739149999994</v>
      </c>
      <c r="AM34" s="27"/>
      <c r="AN34" s="27"/>
      <c r="AO34" s="27"/>
      <c r="AP34" s="27"/>
      <c r="AQ34" s="27"/>
      <c r="AR34" s="27"/>
      <c r="AS34" s="27"/>
      <c r="AT34" s="27"/>
      <c r="AU34" s="27"/>
      <c r="AV34" s="43">
        <f>SUM(C34:AU34)</f>
        <v>6281320.058797</v>
      </c>
    </row>
    <row r="35" spans="1:49" ht="15" customHeight="1">
      <c r="A35" s="3">
        <v>17</v>
      </c>
      <c r="B35" s="11" t="s">
        <v>36</v>
      </c>
      <c r="C35" s="33">
        <v>38725</v>
      </c>
      <c r="D35" s="33">
        <v>0</v>
      </c>
      <c r="E35" s="33">
        <v>0</v>
      </c>
      <c r="F35" s="33">
        <v>75462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1986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3"/>
      <c r="AN35" s="33"/>
      <c r="AO35" s="33"/>
      <c r="AP35" s="33"/>
      <c r="AQ35" s="33"/>
      <c r="AR35" s="33"/>
      <c r="AS35" s="33"/>
      <c r="AT35" s="33"/>
      <c r="AU35" s="33"/>
      <c r="AV35" s="43">
        <f>SUM(C35:AU35)</f>
        <v>116173</v>
      </c>
    </row>
    <row r="36" spans="1:49" ht="15" customHeight="1">
      <c r="A36" s="3">
        <v>18</v>
      </c>
      <c r="B36" s="11" t="s">
        <v>37</v>
      </c>
      <c r="C36" s="27">
        <v>0</v>
      </c>
      <c r="D36" s="27">
        <v>1294100</v>
      </c>
      <c r="E36" s="27">
        <v>0</v>
      </c>
      <c r="F36" s="27">
        <v>0</v>
      </c>
      <c r="G36" s="27">
        <v>0</v>
      </c>
      <c r="H36" s="27">
        <v>201000</v>
      </c>
      <c r="I36" s="27">
        <v>10000</v>
      </c>
      <c r="J36" s="27">
        <v>10000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70000</v>
      </c>
      <c r="U36" s="27">
        <v>50000</v>
      </c>
      <c r="V36" s="27">
        <v>77000</v>
      </c>
      <c r="W36" s="27">
        <v>0</v>
      </c>
      <c r="X36" s="27">
        <v>0</v>
      </c>
      <c r="Y36" s="27">
        <v>0</v>
      </c>
      <c r="Z36" s="27">
        <v>5000</v>
      </c>
      <c r="AA36" s="27">
        <v>40000</v>
      </c>
      <c r="AB36" s="27">
        <v>0</v>
      </c>
      <c r="AC36" s="27">
        <v>0</v>
      </c>
      <c r="AD36" s="27">
        <v>0</v>
      </c>
      <c r="AE36" s="27">
        <v>0</v>
      </c>
      <c r="AF36" s="27">
        <v>0</v>
      </c>
      <c r="AG36" s="27">
        <v>0</v>
      </c>
      <c r="AH36" s="27">
        <v>0</v>
      </c>
      <c r="AI36" s="27">
        <v>57000</v>
      </c>
      <c r="AJ36" s="27">
        <v>0</v>
      </c>
      <c r="AK36" s="27">
        <v>0</v>
      </c>
      <c r="AL36" s="27">
        <v>70000</v>
      </c>
      <c r="AM36" s="27"/>
      <c r="AN36" s="27"/>
      <c r="AO36" s="27"/>
      <c r="AP36" s="27"/>
      <c r="AQ36" s="27"/>
      <c r="AR36" s="27"/>
      <c r="AS36" s="27"/>
      <c r="AT36" s="27"/>
      <c r="AU36" s="27"/>
      <c r="AV36" s="43">
        <f>SUM(C36:AU36)</f>
        <v>1884100</v>
      </c>
    </row>
    <row r="37" spans="1:49" ht="15" customHeight="1">
      <c r="A37" s="15"/>
      <c r="B37" s="10" t="s">
        <v>38</v>
      </c>
      <c r="C37" s="35">
        <v>0.75541604357126513</v>
      </c>
      <c r="D37" s="35">
        <v>0.82960966723496476</v>
      </c>
      <c r="E37" s="35">
        <v>0.52395858525478101</v>
      </c>
      <c r="F37" s="35">
        <v>1.2211323060510753</v>
      </c>
      <c r="G37" s="35">
        <v>0.5500936264854196</v>
      </c>
      <c r="H37" s="35">
        <v>0.52229648745918356</v>
      </c>
      <c r="I37" s="35">
        <v>7.4399670607306065</v>
      </c>
      <c r="J37" s="35">
        <v>1.2603544091433365</v>
      </c>
      <c r="K37" s="35">
        <v>0.49664243085420934</v>
      </c>
      <c r="L37" s="35">
        <v>0.64662275173599126</v>
      </c>
      <c r="M37" s="35">
        <v>0.52694259574193858</v>
      </c>
      <c r="N37" s="35">
        <v>0.48985658323132442</v>
      </c>
      <c r="O37" s="35">
        <v>0.47765520773439929</v>
      </c>
      <c r="P37" s="35">
        <v>0.82596418071929456</v>
      </c>
      <c r="Q37" s="35">
        <v>0.53177873738664805</v>
      </c>
      <c r="R37" s="35">
        <v>0.54515460088765855</v>
      </c>
      <c r="S37" s="35">
        <v>0.56727811940840167</v>
      </c>
      <c r="T37" s="35">
        <v>0.47055214363270137</v>
      </c>
      <c r="U37" s="35">
        <v>0.67370844701040533</v>
      </c>
      <c r="V37" s="35">
        <v>0.63089952958335693</v>
      </c>
      <c r="W37" s="35">
        <v>0.62082435923762769</v>
      </c>
      <c r="X37" s="35">
        <v>0.45749839875560433</v>
      </c>
      <c r="Y37" s="35">
        <v>0.49819847871535966</v>
      </c>
      <c r="Z37" s="35">
        <v>0.47318500035094552</v>
      </c>
      <c r="AA37" s="35">
        <v>0.54947164079251143</v>
      </c>
      <c r="AB37" s="35">
        <v>0.68887128440050971</v>
      </c>
      <c r="AC37" s="35">
        <v>0.58037243766823521</v>
      </c>
      <c r="AD37" s="35">
        <v>0.53757749691583812</v>
      </c>
      <c r="AE37" s="35">
        <v>0.51677567075596487</v>
      </c>
      <c r="AF37" s="35">
        <v>0.51846930614148778</v>
      </c>
      <c r="AG37" s="35">
        <v>0.94037940422266719</v>
      </c>
      <c r="AH37" s="35">
        <v>0.50675280790374588</v>
      </c>
      <c r="AI37" s="35">
        <v>0.80469092491625449</v>
      </c>
      <c r="AJ37" s="35">
        <v>189.46693241703375</v>
      </c>
      <c r="AK37" s="35">
        <v>0.52546437914506949</v>
      </c>
      <c r="AL37" s="35">
        <v>0.49283914984401717</v>
      </c>
      <c r="AM37" s="35"/>
      <c r="AN37" s="35"/>
      <c r="AO37" s="35"/>
      <c r="AP37" s="35"/>
      <c r="AQ37" s="35"/>
      <c r="AR37" s="35"/>
      <c r="AS37" s="35"/>
      <c r="AT37" s="35"/>
      <c r="AU37" s="35"/>
      <c r="AV37" s="35">
        <f>AV33/AV17*100</f>
        <v>0.91146084539249905</v>
      </c>
    </row>
    <row r="38" spans="1:49" ht="15" customHeight="1">
      <c r="A38" s="6"/>
      <c r="B38" s="13" t="s">
        <v>39</v>
      </c>
      <c r="C38" s="29">
        <v>786404.26215474994</v>
      </c>
      <c r="D38" s="29">
        <v>1525617.9363499999</v>
      </c>
      <c r="E38" s="29">
        <v>218229.06</v>
      </c>
      <c r="F38" s="29">
        <v>1215948.4707915643</v>
      </c>
      <c r="G38" s="29">
        <v>688117.41364455002</v>
      </c>
      <c r="H38" s="29">
        <v>773686.15990000009</v>
      </c>
      <c r="I38" s="29">
        <v>251560.24344465003</v>
      </c>
      <c r="J38" s="29">
        <v>49569.724999999999</v>
      </c>
      <c r="K38" s="29">
        <v>25828.995100150001</v>
      </c>
      <c r="L38" s="29">
        <v>64663.973428450001</v>
      </c>
      <c r="M38" s="29">
        <v>65902.586163799991</v>
      </c>
      <c r="N38" s="29">
        <v>273072.42445014999</v>
      </c>
      <c r="O38" s="29">
        <v>14896.700545150003</v>
      </c>
      <c r="P38" s="29">
        <v>112027.32459999999</v>
      </c>
      <c r="Q38" s="29">
        <v>21104.650512799999</v>
      </c>
      <c r="R38" s="29">
        <v>52015.941350000001</v>
      </c>
      <c r="S38" s="29">
        <v>25318.805085000007</v>
      </c>
      <c r="T38" s="29">
        <v>91460.494761400012</v>
      </c>
      <c r="U38" s="29">
        <v>76560.164300000004</v>
      </c>
      <c r="V38" s="29">
        <v>86529.539685150012</v>
      </c>
      <c r="W38" s="29">
        <v>102548.005</v>
      </c>
      <c r="X38" s="29">
        <v>22432.97</v>
      </c>
      <c r="Y38" s="29">
        <v>65836.925000000003</v>
      </c>
      <c r="Z38" s="29">
        <v>457941.97</v>
      </c>
      <c r="AA38" s="29">
        <v>17013.215</v>
      </c>
      <c r="AB38" s="29">
        <v>48449.7</v>
      </c>
      <c r="AC38" s="29">
        <v>55724.462132000008</v>
      </c>
      <c r="AD38" s="29">
        <v>292512.53443620011</v>
      </c>
      <c r="AE38" s="29">
        <v>21289.686542949996</v>
      </c>
      <c r="AF38" s="29">
        <v>31628.673200000001</v>
      </c>
      <c r="AG38" s="29">
        <v>42277.471889050001</v>
      </c>
      <c r="AH38" s="29">
        <v>11281.974200000001</v>
      </c>
      <c r="AI38" s="29">
        <v>602754.74969269987</v>
      </c>
      <c r="AJ38" s="29">
        <v>2646.5340449999999</v>
      </c>
      <c r="AK38" s="29">
        <v>10019.946749999999</v>
      </c>
      <c r="AL38" s="29">
        <v>109429.37246254999</v>
      </c>
      <c r="AM38" s="29"/>
      <c r="AN38" s="29"/>
      <c r="AO38" s="29"/>
      <c r="AP38" s="29"/>
      <c r="AQ38" s="29"/>
      <c r="AR38" s="29"/>
      <c r="AS38" s="29"/>
      <c r="AT38" s="29"/>
      <c r="AU38" s="29"/>
      <c r="AV38" s="29">
        <f>AV32+AV34+AV35+0.9*AV36+AV33-AV17*0.5%</f>
        <v>8389368.0437593143</v>
      </c>
      <c r="AW38" s="249">
        <f>AV38/AV10</f>
        <v>0.12284466664898033</v>
      </c>
    </row>
    <row r="39" spans="1:49" ht="15" customHeight="1">
      <c r="A39" s="6"/>
      <c r="B39" s="10" t="s">
        <v>40</v>
      </c>
      <c r="C39" s="16">
        <v>11.004454786805919</v>
      </c>
      <c r="D39" s="16">
        <v>39.049453997096037</v>
      </c>
      <c r="E39" s="16">
        <v>8.2983518063052983</v>
      </c>
      <c r="F39" s="16">
        <v>15.1711451600268</v>
      </c>
      <c r="G39" s="16">
        <v>13.518892982839217</v>
      </c>
      <c r="H39" s="16">
        <v>10.775828365641447</v>
      </c>
      <c r="I39" s="16">
        <v>17.02621734848783</v>
      </c>
      <c r="J39" s="16">
        <v>34.650816119674246</v>
      </c>
      <c r="K39" s="16">
        <v>11.661613557327234</v>
      </c>
      <c r="L39" s="16">
        <v>11.560708478317832</v>
      </c>
      <c r="M39" s="16">
        <v>14.673700125693259</v>
      </c>
      <c r="N39" s="16">
        <v>13.179683748996407</v>
      </c>
      <c r="O39" s="16">
        <v>4.9623002162701955</v>
      </c>
      <c r="P39" s="16">
        <v>31.212766150700606</v>
      </c>
      <c r="Q39" s="16">
        <v>9.4113244466945556</v>
      </c>
      <c r="R39" s="16">
        <v>22.932319008244864</v>
      </c>
      <c r="S39" s="16">
        <v>8.5424758557640956</v>
      </c>
      <c r="T39" s="16">
        <v>12.970744987246604</v>
      </c>
      <c r="U39" s="16">
        <v>103.15845878682894</v>
      </c>
      <c r="V39" s="16">
        <v>48.960938011144002</v>
      </c>
      <c r="W39" s="16">
        <v>48.972538073247726</v>
      </c>
      <c r="X39" s="16">
        <v>14.661496934760729</v>
      </c>
      <c r="Y39" s="16">
        <v>19.523723737081685</v>
      </c>
      <c r="Z39" s="16">
        <v>18.057605936263556</v>
      </c>
      <c r="AA39" s="16">
        <v>9.3296199213630402</v>
      </c>
      <c r="AB39" s="16">
        <v>8.3439017669548434</v>
      </c>
      <c r="AC39" s="16">
        <v>22.196940236993896</v>
      </c>
      <c r="AD39" s="16">
        <v>22.464022296960053</v>
      </c>
      <c r="AE39" s="16">
        <v>18.647444141385126</v>
      </c>
      <c r="AF39" s="16">
        <v>6.6593932850834463</v>
      </c>
      <c r="AG39" s="16">
        <v>11.515037295636974</v>
      </c>
      <c r="AH39" s="16">
        <v>2.7820788829915415</v>
      </c>
      <c r="AI39" s="16">
        <v>12.233148372706591</v>
      </c>
      <c r="AJ39" s="16">
        <v>211.92770007150918</v>
      </c>
      <c r="AK39" s="16">
        <v>25.072024276454314</v>
      </c>
      <c r="AL39" s="16">
        <v>35.954052594938297</v>
      </c>
      <c r="AM39" s="16"/>
      <c r="AN39" s="16"/>
      <c r="AO39" s="16"/>
      <c r="AP39" s="16"/>
      <c r="AQ39" s="16"/>
      <c r="AR39" s="16"/>
      <c r="AS39" s="16"/>
      <c r="AT39" s="16"/>
      <c r="AU39" s="16"/>
      <c r="AV39" s="16">
        <f>AV38/(AV14+AV15)*100</f>
        <v>15.37854983558449</v>
      </c>
      <c r="AW39" s="250">
        <f>AV38/AV14*100</f>
        <v>52.244094282002941</v>
      </c>
    </row>
    <row r="40" spans="1:49" ht="15" customHeight="1">
      <c r="A40" s="3">
        <v>19</v>
      </c>
      <c r="B40" s="11" t="s">
        <v>36</v>
      </c>
      <c r="C40" s="33">
        <v>38725</v>
      </c>
      <c r="D40" s="33">
        <v>0</v>
      </c>
      <c r="E40" s="33">
        <v>0</v>
      </c>
      <c r="F40" s="33">
        <v>75462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1986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/>
      <c r="AN40" s="33"/>
      <c r="AO40" s="33"/>
      <c r="AP40" s="33"/>
      <c r="AQ40" s="33"/>
      <c r="AR40" s="33"/>
      <c r="AS40" s="33"/>
      <c r="AT40" s="33"/>
      <c r="AU40" s="33"/>
      <c r="AV40" s="43">
        <f>SUM(C40:AU40)</f>
        <v>116173</v>
      </c>
    </row>
    <row r="41" spans="1:49" ht="15" customHeight="1">
      <c r="A41" s="3">
        <v>20</v>
      </c>
      <c r="B41" s="11" t="s">
        <v>41</v>
      </c>
      <c r="C41" s="27">
        <v>15088.84</v>
      </c>
      <c r="D41" s="27">
        <v>47500</v>
      </c>
      <c r="E41" s="27">
        <v>10</v>
      </c>
      <c r="F41" s="27">
        <v>7438.22</v>
      </c>
      <c r="G41" s="27">
        <v>0</v>
      </c>
      <c r="H41" s="27">
        <v>10</v>
      </c>
      <c r="I41" s="27">
        <v>0</v>
      </c>
      <c r="J41" s="27">
        <v>10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91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27">
        <v>0</v>
      </c>
      <c r="AE41" s="27">
        <v>0</v>
      </c>
      <c r="AF41" s="27">
        <v>0</v>
      </c>
      <c r="AG41" s="27">
        <v>0</v>
      </c>
      <c r="AH41" s="27">
        <v>0</v>
      </c>
      <c r="AI41" s="27">
        <v>6679</v>
      </c>
      <c r="AJ41" s="27">
        <v>0</v>
      </c>
      <c r="AK41" s="27">
        <v>0</v>
      </c>
      <c r="AL41" s="27">
        <v>0</v>
      </c>
      <c r="AM41" s="27"/>
      <c r="AN41" s="27"/>
      <c r="AO41" s="27"/>
      <c r="AP41" s="27"/>
      <c r="AQ41" s="27"/>
      <c r="AR41" s="27"/>
      <c r="AS41" s="27"/>
      <c r="AT41" s="27"/>
      <c r="AU41" s="27"/>
      <c r="AV41" s="43">
        <f>SUM(C41:AU41)</f>
        <v>76827.06</v>
      </c>
    </row>
    <row r="42" spans="1:49" ht="15" customHeight="1">
      <c r="A42" s="3">
        <v>21</v>
      </c>
      <c r="B42" s="11" t="s">
        <v>37</v>
      </c>
      <c r="C42" s="27">
        <v>0</v>
      </c>
      <c r="D42" s="27">
        <v>1294100</v>
      </c>
      <c r="E42" s="27">
        <v>0</v>
      </c>
      <c r="F42" s="27">
        <v>0</v>
      </c>
      <c r="G42" s="27">
        <v>0</v>
      </c>
      <c r="H42" s="27">
        <v>201000</v>
      </c>
      <c r="I42" s="27">
        <v>10000</v>
      </c>
      <c r="J42" s="27">
        <v>10000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70000</v>
      </c>
      <c r="U42" s="27">
        <v>50000</v>
      </c>
      <c r="V42" s="27">
        <v>77000</v>
      </c>
      <c r="W42" s="27">
        <v>0</v>
      </c>
      <c r="X42" s="27">
        <v>0</v>
      </c>
      <c r="Y42" s="27">
        <v>0</v>
      </c>
      <c r="Z42" s="27">
        <v>5000</v>
      </c>
      <c r="AA42" s="27">
        <v>40000</v>
      </c>
      <c r="AB42" s="27">
        <v>0</v>
      </c>
      <c r="AC42" s="27">
        <v>0</v>
      </c>
      <c r="AD42" s="27">
        <v>0</v>
      </c>
      <c r="AE42" s="27">
        <v>0</v>
      </c>
      <c r="AF42" s="27">
        <v>0</v>
      </c>
      <c r="AG42" s="27">
        <v>0</v>
      </c>
      <c r="AH42" s="27">
        <v>0</v>
      </c>
      <c r="AI42" s="27">
        <v>57000</v>
      </c>
      <c r="AJ42" s="27">
        <v>0</v>
      </c>
      <c r="AK42" s="27">
        <v>0</v>
      </c>
      <c r="AL42" s="27">
        <v>70000</v>
      </c>
      <c r="AM42" s="27"/>
      <c r="AN42" s="27"/>
      <c r="AO42" s="27"/>
      <c r="AP42" s="27"/>
      <c r="AQ42" s="27"/>
      <c r="AR42" s="27"/>
      <c r="AS42" s="27"/>
      <c r="AT42" s="27"/>
      <c r="AU42" s="27"/>
      <c r="AV42" s="43">
        <f>SUM(C42:AU42)</f>
        <v>1884100</v>
      </c>
    </row>
    <row r="43" spans="1:49" ht="15" customHeight="1">
      <c r="A43" s="3">
        <v>22</v>
      </c>
      <c r="B43" s="11" t="s">
        <v>42</v>
      </c>
      <c r="C43" s="27">
        <v>0</v>
      </c>
      <c r="D43" s="27">
        <v>15850.42</v>
      </c>
      <c r="E43" s="27">
        <v>0</v>
      </c>
      <c r="F43" s="27">
        <v>0</v>
      </c>
      <c r="G43" s="27">
        <v>183763.40141999995</v>
      </c>
      <c r="H43" s="27">
        <v>0</v>
      </c>
      <c r="I43" s="27">
        <v>319.60000000000002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457.47</v>
      </c>
      <c r="V43" s="27">
        <v>0</v>
      </c>
      <c r="W43" s="27">
        <v>8221.02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7">
        <v>0</v>
      </c>
      <c r="AE43" s="27">
        <v>0</v>
      </c>
      <c r="AF43" s="27">
        <v>0</v>
      </c>
      <c r="AG43" s="27">
        <v>20725</v>
      </c>
      <c r="AH43" s="27">
        <v>0</v>
      </c>
      <c r="AI43" s="27">
        <v>171623.58877</v>
      </c>
      <c r="AJ43" s="27">
        <v>0</v>
      </c>
      <c r="AK43" s="27">
        <v>0</v>
      </c>
      <c r="AL43" s="27">
        <v>0</v>
      </c>
      <c r="AM43" s="27"/>
      <c r="AN43" s="27"/>
      <c r="AO43" s="27"/>
      <c r="AP43" s="27"/>
      <c r="AQ43" s="27"/>
      <c r="AR43" s="27"/>
      <c r="AS43" s="27"/>
      <c r="AT43" s="27"/>
      <c r="AU43" s="27"/>
      <c r="AV43" s="43">
        <f>SUM(C43:AU43)</f>
        <v>400960.50018999993</v>
      </c>
    </row>
    <row r="44" spans="1:49" ht="15" customHeight="1">
      <c r="A44" s="6"/>
      <c r="B44" s="13" t="s">
        <v>43</v>
      </c>
      <c r="C44" s="41">
        <v>53813.84</v>
      </c>
      <c r="D44" s="41">
        <v>1357450.42</v>
      </c>
      <c r="E44" s="41">
        <v>10</v>
      </c>
      <c r="F44" s="41">
        <v>82900.22</v>
      </c>
      <c r="G44" s="41">
        <v>183763.40141999995</v>
      </c>
      <c r="H44" s="41">
        <v>201010</v>
      </c>
      <c r="I44" s="41">
        <v>10319.6</v>
      </c>
      <c r="J44" s="41">
        <v>10010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>
        <v>1986</v>
      </c>
      <c r="T44" s="41">
        <v>70000</v>
      </c>
      <c r="U44" s="41">
        <v>50457.47</v>
      </c>
      <c r="V44" s="41">
        <v>77000</v>
      </c>
      <c r="W44" s="41">
        <v>8312.02</v>
      </c>
      <c r="X44" s="41">
        <v>0</v>
      </c>
      <c r="Y44" s="41">
        <v>0</v>
      </c>
      <c r="Z44" s="41">
        <v>5000</v>
      </c>
      <c r="AA44" s="41">
        <v>40000</v>
      </c>
      <c r="AB44" s="41">
        <v>0</v>
      </c>
      <c r="AC44" s="41">
        <v>0</v>
      </c>
      <c r="AD44" s="41">
        <v>0</v>
      </c>
      <c r="AE44" s="41">
        <v>0</v>
      </c>
      <c r="AF44" s="41">
        <v>0</v>
      </c>
      <c r="AG44" s="41">
        <v>20725</v>
      </c>
      <c r="AH44" s="41">
        <v>0</v>
      </c>
      <c r="AI44" s="41">
        <v>235302.58877</v>
      </c>
      <c r="AJ44" s="41">
        <v>0</v>
      </c>
      <c r="AK44" s="41">
        <v>0</v>
      </c>
      <c r="AL44" s="41">
        <v>70000</v>
      </c>
      <c r="AM44" s="41"/>
      <c r="AN44" s="41"/>
      <c r="AO44" s="41"/>
      <c r="AP44" s="41"/>
      <c r="AQ44" s="41"/>
      <c r="AR44" s="41"/>
      <c r="AS44" s="41"/>
      <c r="AT44" s="41"/>
      <c r="AU44" s="41"/>
      <c r="AV44" s="41">
        <f>SUM(AV40:AV43)</f>
        <v>2478060.5601900001</v>
      </c>
    </row>
    <row r="45" spans="1:49" ht="15" customHeight="1">
      <c r="A45" s="6"/>
      <c r="B45" s="13" t="s">
        <v>44</v>
      </c>
      <c r="C45" s="36">
        <v>5.4754364209717474</v>
      </c>
      <c r="D45" s="36">
        <v>95.300541462343091</v>
      </c>
      <c r="E45" s="36">
        <v>2.0670809096809671E-3</v>
      </c>
      <c r="F45" s="36">
        <v>8.3741754804372039</v>
      </c>
      <c r="G45" s="36">
        <v>28.806878067999907</v>
      </c>
      <c r="H45" s="36">
        <v>26.557206390635464</v>
      </c>
      <c r="I45" s="36">
        <v>3.3224815737192541</v>
      </c>
      <c r="J45" s="36">
        <v>39.585557796496225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6.6819651797967889</v>
      </c>
      <c r="T45" s="36">
        <v>58.871154330778921</v>
      </c>
      <c r="U45" s="36">
        <v>46.889708838111403</v>
      </c>
      <c r="V45" s="36">
        <v>65.36335696052079</v>
      </c>
      <c r="W45" s="36">
        <v>5.427810618971356</v>
      </c>
      <c r="X45" s="36">
        <v>0</v>
      </c>
      <c r="Y45" s="36">
        <v>0</v>
      </c>
      <c r="Z45" s="36">
        <v>1.7742575339922886</v>
      </c>
      <c r="AA45" s="36">
        <v>89.252591026410002</v>
      </c>
      <c r="AB45" s="36">
        <v>0</v>
      </c>
      <c r="AC45" s="36">
        <v>0</v>
      </c>
      <c r="AD45" s="36">
        <v>0</v>
      </c>
      <c r="AE45" s="36">
        <v>0</v>
      </c>
      <c r="AF45" s="36">
        <v>0</v>
      </c>
      <c r="AG45" s="36">
        <v>78.913206572783452</v>
      </c>
      <c r="AH45" s="36">
        <v>0</v>
      </c>
      <c r="AI45" s="36">
        <v>208.05377004955616</v>
      </c>
      <c r="AJ45" s="36">
        <v>0</v>
      </c>
      <c r="AK45" s="36">
        <v>0</v>
      </c>
      <c r="AL45" s="36">
        <v>119.64159480194871</v>
      </c>
      <c r="AM45" s="36"/>
      <c r="AN45" s="36"/>
      <c r="AO45" s="36"/>
      <c r="AP45" s="36"/>
      <c r="AQ45" s="36"/>
      <c r="AR45" s="36"/>
      <c r="AS45" s="36"/>
      <c r="AT45" s="36"/>
      <c r="AU45" s="36"/>
      <c r="AV45" s="36">
        <f>AV44/AV7*100</f>
        <v>31.643327574446879</v>
      </c>
    </row>
    <row r="46" spans="1:49" ht="15" customHeight="1">
      <c r="A46" s="3">
        <v>23</v>
      </c>
      <c r="B46" s="4" t="s">
        <v>45</v>
      </c>
      <c r="C46" s="33"/>
      <c r="D46" s="48"/>
      <c r="E46" s="49"/>
      <c r="F46" s="27">
        <v>0</v>
      </c>
      <c r="G46" s="27">
        <v>0</v>
      </c>
      <c r="H46" s="27">
        <v>0</v>
      </c>
      <c r="I46" s="5">
        <v>0</v>
      </c>
      <c r="J46" s="27">
        <v>0</v>
      </c>
      <c r="K46" s="5"/>
      <c r="L46" s="27"/>
      <c r="M46" s="27"/>
      <c r="N46" s="27"/>
      <c r="O46" s="27"/>
      <c r="P46" s="27"/>
      <c r="Q46" s="27"/>
      <c r="R46" s="27">
        <v>0</v>
      </c>
      <c r="S46" s="27">
        <v>0</v>
      </c>
      <c r="T46" s="27">
        <v>0</v>
      </c>
      <c r="U46" s="27">
        <v>0</v>
      </c>
      <c r="V46" s="27"/>
      <c r="W46" s="27">
        <v>0</v>
      </c>
      <c r="X46" s="27">
        <v>0</v>
      </c>
      <c r="Y46" s="27">
        <v>0</v>
      </c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43">
        <f>SUM(C46:AL46)</f>
        <v>0</v>
      </c>
    </row>
    <row r="47" spans="1:49" ht="15" customHeight="1">
      <c r="A47" s="3">
        <v>24</v>
      </c>
      <c r="B47" s="17" t="s">
        <v>46</v>
      </c>
      <c r="C47" s="33"/>
      <c r="D47" s="48"/>
      <c r="E47" s="49"/>
      <c r="F47" s="27">
        <v>0</v>
      </c>
      <c r="G47" s="27">
        <v>0</v>
      </c>
      <c r="H47" s="27">
        <v>0</v>
      </c>
      <c r="I47" s="5">
        <v>0</v>
      </c>
      <c r="J47" s="27">
        <v>0</v>
      </c>
      <c r="K47" s="5"/>
      <c r="L47" s="27"/>
      <c r="M47" s="27"/>
      <c r="N47" s="27"/>
      <c r="O47" s="27"/>
      <c r="P47" s="27"/>
      <c r="Q47" s="27"/>
      <c r="R47" s="27">
        <v>0</v>
      </c>
      <c r="S47" s="27">
        <v>0</v>
      </c>
      <c r="T47" s="27">
        <v>0</v>
      </c>
      <c r="U47" s="27">
        <v>0</v>
      </c>
      <c r="V47" s="27"/>
      <c r="W47" s="27">
        <v>0</v>
      </c>
      <c r="X47" s="27">
        <v>0</v>
      </c>
      <c r="Y47" s="27">
        <v>0</v>
      </c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43">
        <f>SUM(C47:AL47)</f>
        <v>0</v>
      </c>
    </row>
    <row r="48" spans="1:49" ht="15" customHeight="1">
      <c r="A48" s="6"/>
      <c r="B48" s="10" t="s">
        <v>47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37">
        <v>0</v>
      </c>
      <c r="W48" s="37">
        <v>0</v>
      </c>
      <c r="X48" s="37">
        <v>0</v>
      </c>
      <c r="Y48" s="37">
        <v>0</v>
      </c>
      <c r="Z48" s="37">
        <v>0</v>
      </c>
      <c r="AA48" s="37">
        <v>0</v>
      </c>
      <c r="AB48" s="37">
        <v>0</v>
      </c>
      <c r="AC48" s="37">
        <v>0</v>
      </c>
      <c r="AD48" s="37">
        <v>0</v>
      </c>
      <c r="AE48" s="37">
        <v>0</v>
      </c>
      <c r="AF48" s="37">
        <v>0</v>
      </c>
      <c r="AG48" s="37">
        <v>0</v>
      </c>
      <c r="AH48" s="37">
        <v>0</v>
      </c>
      <c r="AI48" s="37">
        <v>0</v>
      </c>
      <c r="AJ48" s="37">
        <v>0</v>
      </c>
      <c r="AK48" s="37">
        <v>0</v>
      </c>
      <c r="AL48" s="37">
        <v>0</v>
      </c>
      <c r="AM48" s="37"/>
      <c r="AN48" s="37"/>
      <c r="AO48" s="37"/>
      <c r="AP48" s="37"/>
      <c r="AQ48" s="37"/>
      <c r="AR48" s="37"/>
      <c r="AS48" s="37"/>
      <c r="AT48" s="37"/>
      <c r="AU48" s="37"/>
      <c r="AV48" s="37">
        <f>AV46/AV10*100</f>
        <v>0</v>
      </c>
    </row>
    <row r="49" spans="1:49" ht="15" customHeight="1">
      <c r="A49" s="6"/>
      <c r="B49" s="10" t="s">
        <v>48</v>
      </c>
      <c r="C49" s="37" t="s">
        <v>662</v>
      </c>
      <c r="D49" s="37" t="s">
        <v>662</v>
      </c>
      <c r="E49" s="37" t="s">
        <v>662</v>
      </c>
      <c r="F49" s="37" t="s">
        <v>662</v>
      </c>
      <c r="G49" s="37" t="s">
        <v>662</v>
      </c>
      <c r="H49" s="37" t="s">
        <v>662</v>
      </c>
      <c r="I49" s="37" t="s">
        <v>662</v>
      </c>
      <c r="J49" s="37" t="s">
        <v>662</v>
      </c>
      <c r="K49" s="37" t="s">
        <v>662</v>
      </c>
      <c r="L49" s="37" t="s">
        <v>662</v>
      </c>
      <c r="M49" s="37" t="s">
        <v>662</v>
      </c>
      <c r="N49" s="37" t="s">
        <v>662</v>
      </c>
      <c r="O49" s="37" t="s">
        <v>662</v>
      </c>
      <c r="P49" s="37" t="s">
        <v>662</v>
      </c>
      <c r="Q49" s="37" t="s">
        <v>662</v>
      </c>
      <c r="R49" s="37" t="s">
        <v>662</v>
      </c>
      <c r="S49" s="37" t="s">
        <v>662</v>
      </c>
      <c r="T49" s="37" t="s">
        <v>662</v>
      </c>
      <c r="U49" s="37" t="s">
        <v>662</v>
      </c>
      <c r="V49" s="37" t="s">
        <v>662</v>
      </c>
      <c r="W49" s="37" t="s">
        <v>662</v>
      </c>
      <c r="X49" s="37" t="s">
        <v>662</v>
      </c>
      <c r="Y49" s="37" t="s">
        <v>662</v>
      </c>
      <c r="Z49" s="37" t="s">
        <v>662</v>
      </c>
      <c r="AA49" s="37" t="s">
        <v>662</v>
      </c>
      <c r="AB49" s="37" t="s">
        <v>662</v>
      </c>
      <c r="AC49" s="37" t="s">
        <v>662</v>
      </c>
      <c r="AD49" s="37" t="s">
        <v>662</v>
      </c>
      <c r="AE49" s="37" t="s">
        <v>662</v>
      </c>
      <c r="AF49" s="37" t="s">
        <v>662</v>
      </c>
      <c r="AG49" s="37" t="s">
        <v>662</v>
      </c>
      <c r="AH49" s="37" t="s">
        <v>662</v>
      </c>
      <c r="AI49" s="37" t="s">
        <v>662</v>
      </c>
      <c r="AJ49" s="37" t="s">
        <v>662</v>
      </c>
      <c r="AK49" s="37" t="s">
        <v>662</v>
      </c>
      <c r="AL49" s="37" t="s">
        <v>662</v>
      </c>
      <c r="AM49" s="37"/>
      <c r="AN49" s="37"/>
      <c r="AO49" s="37"/>
      <c r="AP49" s="37"/>
      <c r="AQ49" s="37"/>
      <c r="AR49" s="37"/>
      <c r="AS49" s="37"/>
      <c r="AT49" s="37"/>
      <c r="AU49" s="37"/>
      <c r="AV49" s="37" t="str">
        <f>IF(AV47&gt;0,AV47/AV46*100,"-")</f>
        <v>-</v>
      </c>
    </row>
    <row r="50" spans="1:49" ht="15" customHeight="1">
      <c r="A50" s="3">
        <v>25</v>
      </c>
      <c r="B50" s="4" t="s">
        <v>49</v>
      </c>
      <c r="C50" s="27">
        <v>1093820.5764799998</v>
      </c>
      <c r="D50" s="27">
        <v>333543.98</v>
      </c>
      <c r="E50" s="27">
        <v>465108</v>
      </c>
      <c r="F50" s="27">
        <v>1282567.1478500001</v>
      </c>
      <c r="G50" s="27">
        <v>1010307.26136</v>
      </c>
      <c r="H50" s="27">
        <v>558410.92000000004</v>
      </c>
      <c r="I50" s="27">
        <v>320794.03855</v>
      </c>
      <c r="J50" s="27">
        <v>20429</v>
      </c>
      <c r="K50" s="27">
        <v>30498.366649999996</v>
      </c>
      <c r="L50" s="27">
        <v>93215.529349999997</v>
      </c>
      <c r="M50" s="27">
        <v>71648.957549999992</v>
      </c>
      <c r="N50" s="27">
        <v>128612.03758</v>
      </c>
      <c r="O50" s="27">
        <v>52751.744410000007</v>
      </c>
      <c r="P50" s="27">
        <v>68445.7</v>
      </c>
      <c r="Q50" s="27">
        <v>32277.312900000004</v>
      </c>
      <c r="R50" s="27">
        <v>30371.200000000001</v>
      </c>
      <c r="S50" s="27">
        <v>43832.428039999992</v>
      </c>
      <c r="T50" s="27">
        <v>94707.084340000001</v>
      </c>
      <c r="U50" s="27">
        <v>20964.080000000002</v>
      </c>
      <c r="V50" s="27">
        <v>31813.982929999998</v>
      </c>
      <c r="W50" s="27">
        <v>40290.339999999997</v>
      </c>
      <c r="X50" s="27">
        <v>39301.550000000003</v>
      </c>
      <c r="Y50" s="27">
        <v>83193.70435</v>
      </c>
      <c r="Z50" s="27">
        <v>512373.43508000002</v>
      </c>
      <c r="AA50" s="27">
        <v>35778.269700000004</v>
      </c>
      <c r="AB50" s="27">
        <v>137894.00224999999</v>
      </c>
      <c r="AC50" s="27">
        <v>28505.956600000001</v>
      </c>
      <c r="AD50" s="27">
        <v>129241.81579000001</v>
      </c>
      <c r="AE50" s="27">
        <v>11121.087460000001</v>
      </c>
      <c r="AF50" s="27">
        <v>35236.86</v>
      </c>
      <c r="AG50" s="27">
        <v>59597.204999999994</v>
      </c>
      <c r="AH50" s="27">
        <v>36017.54</v>
      </c>
      <c r="AI50" s="27">
        <v>1209946.8552299999</v>
      </c>
      <c r="AJ50" s="27">
        <v>254.53899999999999</v>
      </c>
      <c r="AK50" s="27">
        <v>2382.73</v>
      </c>
      <c r="AL50" s="27">
        <v>9559.27</v>
      </c>
      <c r="AM50" s="27"/>
      <c r="AN50" s="27"/>
      <c r="AO50" s="27"/>
      <c r="AP50" s="27"/>
      <c r="AQ50" s="27"/>
      <c r="AR50" s="27"/>
      <c r="AS50" s="27"/>
      <c r="AT50" s="27"/>
      <c r="AU50" s="27"/>
      <c r="AV50" s="43">
        <f>SUM(C50:AU50)</f>
        <v>8154814.5084500015</v>
      </c>
    </row>
    <row r="51" spans="1:49" ht="15" customHeight="1">
      <c r="A51" s="3">
        <v>26</v>
      </c>
      <c r="B51" s="19" t="s">
        <v>50</v>
      </c>
      <c r="C51" s="27">
        <v>306069.42174999998</v>
      </c>
      <c r="D51" s="27">
        <v>76417.62</v>
      </c>
      <c r="E51" s="27">
        <v>124898</v>
      </c>
      <c r="F51" s="27">
        <v>568998.01824000012</v>
      </c>
      <c r="G51" s="27">
        <v>253262.09143999999</v>
      </c>
      <c r="H51" s="27">
        <v>199114.14</v>
      </c>
      <c r="I51" s="27">
        <v>86142.172200000001</v>
      </c>
      <c r="J51" s="27">
        <v>6275</v>
      </c>
      <c r="K51" s="27">
        <v>7586.7001600000003</v>
      </c>
      <c r="L51" s="27">
        <v>28280.048900000002</v>
      </c>
      <c r="M51" s="27">
        <v>24738.265869999999</v>
      </c>
      <c r="N51" s="27">
        <v>56952.816050000001</v>
      </c>
      <c r="O51" s="27">
        <v>15360.076419999999</v>
      </c>
      <c r="P51" s="27">
        <v>22988.23</v>
      </c>
      <c r="Q51" s="27">
        <v>10430.66461</v>
      </c>
      <c r="R51" s="27">
        <v>11566.12</v>
      </c>
      <c r="S51" s="27">
        <v>11578.879579999999</v>
      </c>
      <c r="T51" s="27">
        <v>24355.501909999999</v>
      </c>
      <c r="U51" s="27">
        <v>4626.55</v>
      </c>
      <c r="V51" s="27">
        <v>8591.8737900000015</v>
      </c>
      <c r="W51" s="27">
        <v>8461.1299999999992</v>
      </c>
      <c r="X51" s="27">
        <v>20802.310000000001</v>
      </c>
      <c r="Y51" s="27">
        <v>44419.38</v>
      </c>
      <c r="Z51" s="27">
        <v>159018.68079300004</v>
      </c>
      <c r="AA51" s="27">
        <v>9146.764009999999</v>
      </c>
      <c r="AB51" s="27">
        <v>40378.865659999996</v>
      </c>
      <c r="AC51" s="27">
        <v>10876.219119999998</v>
      </c>
      <c r="AD51" s="27">
        <v>35818.383580000002</v>
      </c>
      <c r="AE51" s="27">
        <v>3200.4928399999999</v>
      </c>
      <c r="AF51" s="27">
        <v>15159.15</v>
      </c>
      <c r="AG51" s="27">
        <v>23421.56004</v>
      </c>
      <c r="AH51" s="27">
        <v>9412.58</v>
      </c>
      <c r="AI51" s="27">
        <v>242034.93217000004</v>
      </c>
      <c r="AJ51" s="27">
        <v>39.222000000000001</v>
      </c>
      <c r="AK51" s="27">
        <v>588.16</v>
      </c>
      <c r="AL51" s="27">
        <v>2633.88</v>
      </c>
      <c r="AM51" s="27"/>
      <c r="AN51" s="27"/>
      <c r="AO51" s="27"/>
      <c r="AP51" s="27"/>
      <c r="AQ51" s="27"/>
      <c r="AR51" s="27"/>
      <c r="AS51" s="27"/>
      <c r="AT51" s="27"/>
      <c r="AU51" s="27"/>
      <c r="AV51" s="43">
        <f>SUM(C51:AU51)</f>
        <v>2473643.9011330009</v>
      </c>
    </row>
    <row r="52" spans="1:49" ht="15" customHeight="1">
      <c r="A52" s="3">
        <v>27</v>
      </c>
      <c r="B52" s="4" t="s">
        <v>51</v>
      </c>
      <c r="C52" s="27">
        <v>417607.2855599997</v>
      </c>
      <c r="D52" s="27">
        <v>229101.98</v>
      </c>
      <c r="E52" s="27">
        <v>200966</v>
      </c>
      <c r="F52" s="27">
        <v>450404.71075999993</v>
      </c>
      <c r="G52" s="27">
        <v>373513.66529400001</v>
      </c>
      <c r="H52" s="27">
        <v>239464.09</v>
      </c>
      <c r="I52" s="27">
        <v>131618.18943999999</v>
      </c>
      <c r="J52" s="27">
        <v>5779</v>
      </c>
      <c r="K52" s="27">
        <v>11624.36348</v>
      </c>
      <c r="L52" s="27">
        <v>44403.078450000001</v>
      </c>
      <c r="M52" s="27">
        <v>28748.20331999999</v>
      </c>
      <c r="N52" s="27">
        <v>57733.329500000007</v>
      </c>
      <c r="O52" s="27">
        <v>27718.797110000018</v>
      </c>
      <c r="P52" s="27">
        <v>33179.57</v>
      </c>
      <c r="Q52" s="27">
        <v>9566.70982</v>
      </c>
      <c r="R52" s="27">
        <v>12692.18</v>
      </c>
      <c r="S52" s="27">
        <v>20129.119449999991</v>
      </c>
      <c r="T52" s="27">
        <v>22812.558730000012</v>
      </c>
      <c r="U52" s="27">
        <v>5070.03</v>
      </c>
      <c r="V52" s="27">
        <v>8252.5058899999967</v>
      </c>
      <c r="W52" s="27">
        <v>11297.1</v>
      </c>
      <c r="X52" s="27">
        <v>8804.42</v>
      </c>
      <c r="Y52" s="27">
        <v>17191.464349999991</v>
      </c>
      <c r="Z52" s="27">
        <v>200295.76381699997</v>
      </c>
      <c r="AA52" s="27">
        <v>16267.845190000007</v>
      </c>
      <c r="AB52" s="27">
        <v>44285.120920000016</v>
      </c>
      <c r="AC52" s="27">
        <v>7228.6251700000012</v>
      </c>
      <c r="AD52" s="27">
        <v>64811.574289999997</v>
      </c>
      <c r="AE52" s="27">
        <v>3186.2166000000025</v>
      </c>
      <c r="AF52" s="27">
        <v>13559.64</v>
      </c>
      <c r="AG52" s="27">
        <v>6242.963459999989</v>
      </c>
      <c r="AH52" s="27">
        <v>15811.44</v>
      </c>
      <c r="AI52" s="27">
        <v>147854.24140999978</v>
      </c>
      <c r="AJ52" s="27">
        <v>-1162.6379999999999</v>
      </c>
      <c r="AK52" s="27">
        <v>-4334.08</v>
      </c>
      <c r="AL52" s="27">
        <v>-11409.44011</v>
      </c>
      <c r="AM52" s="27"/>
      <c r="AN52" s="27"/>
      <c r="AO52" s="27"/>
      <c r="AP52" s="27"/>
      <c r="AQ52" s="27"/>
      <c r="AR52" s="27"/>
      <c r="AS52" s="27"/>
      <c r="AT52" s="27"/>
      <c r="AU52" s="27"/>
      <c r="AV52" s="43">
        <f>SUM(C52:AU52)</f>
        <v>2870315.6239009993</v>
      </c>
    </row>
    <row r="53" spans="1:49" ht="15" customHeight="1">
      <c r="A53" s="3">
        <v>28</v>
      </c>
      <c r="B53" s="4" t="s">
        <v>52</v>
      </c>
      <c r="C53" s="27">
        <v>278345.10675999965</v>
      </c>
      <c r="D53" s="27">
        <v>215223.88</v>
      </c>
      <c r="E53" s="27">
        <v>134382</v>
      </c>
      <c r="F53" s="27">
        <v>287698.33804636361</v>
      </c>
      <c r="G53" s="27">
        <v>238279.45360527269</v>
      </c>
      <c r="H53" s="27">
        <v>153923.79999999999</v>
      </c>
      <c r="I53" s="27">
        <v>83757.029639999979</v>
      </c>
      <c r="J53" s="27">
        <v>3724</v>
      </c>
      <c r="K53" s="27">
        <v>7859.1516690909084</v>
      </c>
      <c r="L53" s="27">
        <v>27834.048250000003</v>
      </c>
      <c r="M53" s="27">
        <v>18294.31120363636</v>
      </c>
      <c r="N53" s="27">
        <v>36602.221790909098</v>
      </c>
      <c r="O53" s="27">
        <v>17639.234520000016</v>
      </c>
      <c r="P53" s="27">
        <v>28710.81</v>
      </c>
      <c r="Q53" s="27">
        <v>8486.1972799999985</v>
      </c>
      <c r="R53" s="27">
        <v>12692.18</v>
      </c>
      <c r="S53" s="27">
        <v>12809.438719090896</v>
      </c>
      <c r="T53" s="27">
        <v>16434.782509090917</v>
      </c>
      <c r="U53" s="27">
        <v>3949.97</v>
      </c>
      <c r="V53" s="27">
        <v>5251.5946572727225</v>
      </c>
      <c r="W53" s="27">
        <v>8709.889999999994</v>
      </c>
      <c r="X53" s="27">
        <v>8804.42</v>
      </c>
      <c r="Y53" s="27">
        <v>10940.022768181812</v>
      </c>
      <c r="Z53" s="27">
        <v>127460.94061081814</v>
      </c>
      <c r="AA53" s="27">
        <v>10468.30609454546</v>
      </c>
      <c r="AB53" s="27">
        <v>32328.138240000015</v>
      </c>
      <c r="AC53" s="27">
        <v>5565.152731727273</v>
      </c>
      <c r="AD53" s="27">
        <v>41243.729093636364</v>
      </c>
      <c r="AE53" s="27">
        <v>3433.0195200000026</v>
      </c>
      <c r="AF53" s="27">
        <v>8628.8618181818183</v>
      </c>
      <c r="AG53" s="27">
        <v>6242.963459999989</v>
      </c>
      <c r="AH53" s="27">
        <v>10382.286363636362</v>
      </c>
      <c r="AI53" s="27">
        <v>238650.48001999981</v>
      </c>
      <c r="AJ53" s="27">
        <v>-1162.6379999999999</v>
      </c>
      <c r="AK53" s="27">
        <v>-4334.08</v>
      </c>
      <c r="AL53" s="27">
        <v>-11491.919</v>
      </c>
      <c r="AM53" s="27"/>
      <c r="AN53" s="27"/>
      <c r="AO53" s="27"/>
      <c r="AP53" s="27"/>
      <c r="AQ53" s="27"/>
      <c r="AR53" s="27"/>
      <c r="AS53" s="27"/>
      <c r="AT53" s="27"/>
      <c r="AU53" s="27"/>
      <c r="AV53" s="43">
        <f>SUM(C53:AU53)</f>
        <v>2087767.122371454</v>
      </c>
    </row>
    <row r="54" spans="1:49" ht="15" customHeight="1">
      <c r="A54" s="15"/>
      <c r="B54" s="10" t="s">
        <v>53</v>
      </c>
      <c r="C54" s="35">
        <v>3.2925476035314079</v>
      </c>
      <c r="D54" s="35">
        <v>3.6554591605000941</v>
      </c>
      <c r="E54" s="35">
        <v>4.2466791513846847</v>
      </c>
      <c r="F54" s="35">
        <v>3.0759313596215572</v>
      </c>
      <c r="G54" s="35">
        <v>3.7958805948108743</v>
      </c>
      <c r="H54" s="35">
        <v>1.7097499901710136</v>
      </c>
      <c r="I54" s="35">
        <v>4.164892802116599</v>
      </c>
      <c r="J54" s="35">
        <v>1.9261604030247546</v>
      </c>
      <c r="K54" s="35">
        <v>2.8634600473311513</v>
      </c>
      <c r="L54" s="35">
        <v>4.0587166357567526</v>
      </c>
      <c r="M54" s="35">
        <v>3.4015963655464319</v>
      </c>
      <c r="N54" s="35">
        <v>1.5644214026956746</v>
      </c>
      <c r="O54" s="35">
        <v>4.8081924834732215</v>
      </c>
      <c r="P54" s="35">
        <v>3.9343735947532745</v>
      </c>
      <c r="Q54" s="35">
        <v>3.1867433942589187</v>
      </c>
      <c r="R54" s="35">
        <v>4.7055221663394802</v>
      </c>
      <c r="S54" s="35">
        <v>3.6673532471092729</v>
      </c>
      <c r="T54" s="35">
        <v>1.9567238358334831</v>
      </c>
      <c r="U54" s="35">
        <v>2.061696361617984</v>
      </c>
      <c r="V54" s="35">
        <v>1.640910687499491</v>
      </c>
      <c r="W54" s="35">
        <v>2.2054757006556862</v>
      </c>
      <c r="X54" s="35">
        <v>3.4898297758573089</v>
      </c>
      <c r="Y54" s="35">
        <v>1.8367988739106202</v>
      </c>
      <c r="Z54" s="35">
        <v>3.5458775500870017</v>
      </c>
      <c r="AA54" s="35">
        <v>3.1319606608941175</v>
      </c>
      <c r="AB54" s="35">
        <v>3.979836334123438</v>
      </c>
      <c r="AC54" s="35">
        <v>1.9403808800271933</v>
      </c>
      <c r="AD54" s="35">
        <v>2.6980257946236841</v>
      </c>
      <c r="AE54" s="35">
        <v>2.5974239555441838</v>
      </c>
      <c r="AF54" s="35">
        <v>1.5796528421348963</v>
      </c>
      <c r="AG54" s="35">
        <v>1.5583666646734615</v>
      </c>
      <c r="AH54" s="35">
        <v>2.0696250265894953</v>
      </c>
      <c r="AI54" s="35">
        <v>3.4299904101493883</v>
      </c>
      <c r="AJ54" s="35">
        <v>-10.456496693441112</v>
      </c>
      <c r="AK54" s="35">
        <v>-7.5110419290023804</v>
      </c>
      <c r="AL54" s="35">
        <v>-3.0969655242399048</v>
      </c>
      <c r="AM54" s="35"/>
      <c r="AN54" s="35"/>
      <c r="AO54" s="35"/>
      <c r="AP54" s="35"/>
      <c r="AQ54" s="35"/>
      <c r="AR54" s="35"/>
      <c r="AS54" s="35"/>
      <c r="AT54" s="35"/>
      <c r="AU54" s="35"/>
      <c r="AV54" s="35">
        <f>AV53/AV10*100</f>
        <v>3.0570962538615283</v>
      </c>
    </row>
    <row r="55" spans="1:49" ht="15" customHeight="1">
      <c r="A55" s="15"/>
      <c r="B55" s="10" t="s">
        <v>54</v>
      </c>
      <c r="C55" s="35">
        <v>28.320984623155894</v>
      </c>
      <c r="D55" s="35">
        <v>15.109908986308577</v>
      </c>
      <c r="E55" s="35">
        <v>27.777846680474767</v>
      </c>
      <c r="F55" s="35">
        <v>29.061881479088864</v>
      </c>
      <c r="G55" s="35">
        <v>37.352852162485476</v>
      </c>
      <c r="H55" s="35">
        <v>20.33623265027062</v>
      </c>
      <c r="I55" s="35">
        <v>26.966276565792985</v>
      </c>
      <c r="J55" s="35">
        <v>14.726934788626567</v>
      </c>
      <c r="K55" s="35">
        <v>18.499139573324161</v>
      </c>
      <c r="L55" s="35">
        <v>38.295433884587588</v>
      </c>
      <c r="M55" s="35">
        <v>33.994100477922522</v>
      </c>
      <c r="N55" s="35">
        <v>14.306856476430371</v>
      </c>
      <c r="O55" s="35">
        <v>42.763717762840969</v>
      </c>
      <c r="P55" s="35">
        <v>27.65480571289207</v>
      </c>
      <c r="Q55" s="35">
        <v>31.851906679252345</v>
      </c>
      <c r="R55" s="35">
        <v>47.571621598829083</v>
      </c>
      <c r="S55" s="35">
        <v>43.097796321100788</v>
      </c>
      <c r="T55" s="35">
        <v>13.82192310693539</v>
      </c>
      <c r="U55" s="35">
        <v>3.6706743960661323</v>
      </c>
      <c r="V55" s="35">
        <v>4.457946184354296</v>
      </c>
      <c r="W55" s="35">
        <v>5.6876226756038104</v>
      </c>
      <c r="X55" s="35">
        <v>41.754793818270983</v>
      </c>
      <c r="Y55" s="35">
        <v>21.745847561889693</v>
      </c>
      <c r="Z55" s="35">
        <v>45.229706833697549</v>
      </c>
      <c r="AA55" s="35">
        <v>23.358086064893531</v>
      </c>
      <c r="AB55" s="35">
        <v>45.897262441274961</v>
      </c>
      <c r="AC55" s="35">
        <v>18.337735773053613</v>
      </c>
      <c r="AD55" s="35">
        <v>22.555765863916815</v>
      </c>
      <c r="AE55" s="35">
        <v>24.481038643797209</v>
      </c>
      <c r="AF55" s="35">
        <v>12.441716736664977</v>
      </c>
      <c r="AG55" s="35">
        <v>23.770917497964682</v>
      </c>
      <c r="AH55" s="35">
        <v>12.251464056345696</v>
      </c>
      <c r="AI55" s="35">
        <v>211.01396441001526</v>
      </c>
      <c r="AJ55" s="35">
        <v>-11.072742857142856</v>
      </c>
      <c r="AK55" s="35">
        <v>-39.166016020357993</v>
      </c>
      <c r="AL55" s="35">
        <v>-19.641593092783079</v>
      </c>
      <c r="AM55" s="35"/>
      <c r="AN55" s="35"/>
      <c r="AO55" s="35"/>
      <c r="AP55" s="35"/>
      <c r="AQ55" s="35"/>
      <c r="AR55" s="35"/>
      <c r="AS55" s="35"/>
      <c r="AT55" s="35"/>
      <c r="AU55" s="35"/>
      <c r="AV55" s="35">
        <f>AV53/AV7*100</f>
        <v>26.659517533056142</v>
      </c>
    </row>
    <row r="56" spans="1:49" ht="15" customHeight="1">
      <c r="A56" s="633">
        <v>29</v>
      </c>
      <c r="B56" s="634" t="s">
        <v>55</v>
      </c>
      <c r="C56" s="33">
        <v>852882.75422999985</v>
      </c>
      <c r="D56" s="27">
        <v>1297601.1299999999</v>
      </c>
      <c r="E56" s="27">
        <v>437808</v>
      </c>
      <c r="F56" s="27">
        <v>744969.15173999988</v>
      </c>
      <c r="G56" s="27">
        <v>566880.24838250014</v>
      </c>
      <c r="H56" s="27">
        <v>718212.8</v>
      </c>
      <c r="I56" s="5">
        <v>274416.89309999999</v>
      </c>
      <c r="J56" s="27">
        <v>24744</v>
      </c>
      <c r="K56" s="27">
        <v>37635.722079999992</v>
      </c>
      <c r="L56" s="27">
        <v>74620.765740000003</v>
      </c>
      <c r="M56" s="27">
        <v>39375.476109090916</v>
      </c>
      <c r="N56" s="27">
        <v>197645.71089272728</v>
      </c>
      <c r="O56" s="27">
        <v>42265.447100000005</v>
      </c>
      <c r="P56" s="27">
        <v>106704.84</v>
      </c>
      <c r="Q56" s="27">
        <v>21517.15131780822</v>
      </c>
      <c r="R56" s="27">
        <v>22128.92</v>
      </c>
      <c r="S56" s="27">
        <v>27161.36002</v>
      </c>
      <c r="T56" s="27">
        <v>115355.85858999999</v>
      </c>
      <c r="U56" s="27">
        <v>66381.23</v>
      </c>
      <c r="V56" s="27">
        <v>85347.295040909099</v>
      </c>
      <c r="W56" s="27">
        <v>108723.61</v>
      </c>
      <c r="X56" s="27">
        <v>18152.75</v>
      </c>
      <c r="Y56" s="27">
        <v>38712.199999999997</v>
      </c>
      <c r="Z56" s="27">
        <v>242197.78357999999</v>
      </c>
      <c r="AA56" s="27">
        <v>40939.637828181818</v>
      </c>
      <c r="AB56" s="27">
        <v>65725.229300000006</v>
      </c>
      <c r="AC56" s="27">
        <v>29875.824130000001</v>
      </c>
      <c r="AD56" s="27">
        <v>169708.51047454544</v>
      </c>
      <c r="AE56" s="27">
        <v>12325.99886</v>
      </c>
      <c r="AF56" s="27">
        <v>66241.94</v>
      </c>
      <c r="AG56" s="27">
        <v>19768.257089999999</v>
      </c>
      <c r="AH56" s="27">
        <v>75852.639999999999</v>
      </c>
      <c r="AI56" s="27">
        <v>43505.75217000008</v>
      </c>
      <c r="AJ56" s="27">
        <v>10500</v>
      </c>
      <c r="AK56" s="27">
        <v>13036.43</v>
      </c>
      <c r="AL56" s="27">
        <v>66072.259999999995</v>
      </c>
      <c r="AM56" s="27"/>
      <c r="AN56" s="27"/>
      <c r="AO56" s="27"/>
      <c r="AP56" s="27"/>
      <c r="AQ56" s="27"/>
      <c r="AR56" s="27"/>
      <c r="AS56" s="27"/>
      <c r="AT56" s="27"/>
      <c r="AU56" s="27"/>
      <c r="AV56" s="43">
        <f>SUM(C56:AU56)</f>
        <v>6774993.5777757624</v>
      </c>
    </row>
    <row r="57" spans="1:49" ht="15" customHeight="1">
      <c r="A57" s="633">
        <v>30</v>
      </c>
      <c r="B57" s="634" t="s">
        <v>594</v>
      </c>
      <c r="C57" s="33">
        <v>3911612.5602100003</v>
      </c>
      <c r="D57" s="33">
        <v>3729887.75</v>
      </c>
      <c r="E57" s="33">
        <v>1621424</v>
      </c>
      <c r="F57" s="27">
        <v>2875100.1060999995</v>
      </c>
      <c r="G57" s="27">
        <v>2742275.8084100005</v>
      </c>
      <c r="H57" s="27">
        <v>7103256.6799999997</v>
      </c>
      <c r="I57" s="5">
        <v>855774.11508999998</v>
      </c>
      <c r="J57" s="27">
        <v>90290</v>
      </c>
      <c r="K57" s="27">
        <v>173425.05868000002</v>
      </c>
      <c r="L57" s="27">
        <v>251889.24246000001</v>
      </c>
      <c r="M57" s="33">
        <v>251889.24246000001</v>
      </c>
      <c r="N57" s="33">
        <v>1906496.6642400001</v>
      </c>
      <c r="O57" s="33">
        <v>227668.78266</v>
      </c>
      <c r="P57" s="33">
        <v>248128.24</v>
      </c>
      <c r="Q57" s="33">
        <v>180637.45903</v>
      </c>
      <c r="R57" s="33">
        <v>170490.58</v>
      </c>
      <c r="S57" s="33">
        <v>207038.61676</v>
      </c>
      <c r="T57" s="33">
        <v>437858.88770999998</v>
      </c>
      <c r="U57" s="33">
        <v>60000</v>
      </c>
      <c r="V57" s="27">
        <v>149125</v>
      </c>
      <c r="W57" s="33">
        <v>208797.74</v>
      </c>
      <c r="X57" s="45">
        <v>142022.51</v>
      </c>
      <c r="Y57" s="45">
        <v>437891.33</v>
      </c>
      <c r="Z57" s="45">
        <v>1715797.25755</v>
      </c>
      <c r="AA57" s="27">
        <v>227201.9583</v>
      </c>
      <c r="AB57" s="45">
        <v>262445</v>
      </c>
      <c r="AC57" s="45">
        <v>169680.96294</v>
      </c>
      <c r="AD57" s="33">
        <v>870040.56357000011</v>
      </c>
      <c r="AE57" s="33">
        <v>47882.014880000002</v>
      </c>
      <c r="AF57" s="33">
        <v>435519.12</v>
      </c>
      <c r="AG57" s="33">
        <v>248200.61687999999</v>
      </c>
      <c r="AH57" s="33">
        <v>385312.5</v>
      </c>
      <c r="AI57" s="33">
        <v>3644008.8579500001</v>
      </c>
      <c r="AJ57" s="33">
        <v>0</v>
      </c>
      <c r="AK57" s="33">
        <v>22500</v>
      </c>
      <c r="AL57" s="33">
        <v>115000</v>
      </c>
      <c r="AM57" s="33"/>
      <c r="AN57" s="33"/>
      <c r="AO57" s="33"/>
      <c r="AP57" s="33"/>
      <c r="AQ57" s="33"/>
      <c r="AR57" s="33"/>
      <c r="AS57" s="33"/>
      <c r="AT57" s="33"/>
      <c r="AU57" s="33"/>
      <c r="AV57" s="43">
        <f>SUM(C57:AU57)</f>
        <v>36126569.225880004</v>
      </c>
    </row>
    <row r="58" spans="1:49" ht="16.5">
      <c r="A58" s="290" t="s">
        <v>108</v>
      </c>
      <c r="B58" s="290" t="s">
        <v>108</v>
      </c>
      <c r="C58" s="27">
        <v>378717.21527000004</v>
      </c>
      <c r="D58" s="27">
        <v>20111.900000000001</v>
      </c>
      <c r="E58" s="27">
        <v>110791</v>
      </c>
      <c r="F58" s="27">
        <v>233771.90445000003</v>
      </c>
      <c r="G58" s="27">
        <v>286863.25908600003</v>
      </c>
      <c r="H58" s="27">
        <v>35877.24</v>
      </c>
      <c r="I58" s="27">
        <v>107199.74825999999</v>
      </c>
      <c r="J58" s="27">
        <v>4805</v>
      </c>
      <c r="K58" s="27">
        <v>9333.8314099999989</v>
      </c>
      <c r="L58" s="27">
        <v>25383.598000000002</v>
      </c>
      <c r="M58" s="27">
        <v>15160.082419999999</v>
      </c>
      <c r="N58" s="27">
        <v>11107.637840000001</v>
      </c>
      <c r="O58" s="27">
        <v>9396.393</v>
      </c>
      <c r="P58" s="27">
        <v>14485.26</v>
      </c>
      <c r="Q58" s="27">
        <v>8620.3580100000017</v>
      </c>
      <c r="R58" s="27">
        <v>6978.83</v>
      </c>
      <c r="S58" s="27">
        <v>8147.1795099999999</v>
      </c>
      <c r="T58" s="27">
        <v>36833.38205</v>
      </c>
      <c r="U58" s="27">
        <v>5752.29</v>
      </c>
      <c r="V58" s="27">
        <v>7609.4807900000005</v>
      </c>
      <c r="W58" s="27">
        <v>11165.41</v>
      </c>
      <c r="X58" s="27">
        <v>8418.26</v>
      </c>
      <c r="Y58" s="27">
        <v>20056.77</v>
      </c>
      <c r="Z58" s="27">
        <v>104740.09248000001</v>
      </c>
      <c r="AA58" s="27">
        <v>7862.8472199999997</v>
      </c>
      <c r="AB58" s="27">
        <v>42336.500239999994</v>
      </c>
      <c r="AC58" s="27">
        <v>8802.4387999999999</v>
      </c>
      <c r="AD58" s="27">
        <v>27948.435939999999</v>
      </c>
      <c r="AE58" s="27">
        <v>2518.9169999999999</v>
      </c>
      <c r="AF58" s="27">
        <v>3977.23</v>
      </c>
      <c r="AG58" s="27">
        <v>22571.061800000003</v>
      </c>
      <c r="AH58" s="27">
        <v>10216.620000000001</v>
      </c>
      <c r="AI58" s="27">
        <v>423589.67821000004</v>
      </c>
      <c r="AJ58" s="27">
        <v>1129.8</v>
      </c>
      <c r="AK58" s="27">
        <v>2521.8200000000002</v>
      </c>
      <c r="AL58" s="27">
        <v>8773.66</v>
      </c>
      <c r="AM58" s="27"/>
      <c r="AN58" s="27"/>
      <c r="AO58" s="27"/>
      <c r="AP58" s="27"/>
      <c r="AQ58" s="27"/>
      <c r="AR58" s="27"/>
      <c r="AS58" s="27"/>
      <c r="AT58" s="27"/>
      <c r="AU58" s="27"/>
      <c r="AV58" s="43">
        <f>SUM(C58:AU58)</f>
        <v>2043575.1317860004</v>
      </c>
      <c r="AW58" s="536">
        <f>AV58/AV60</f>
        <v>0.5909099392733127</v>
      </c>
    </row>
    <row r="59" spans="1:49" ht="16.5">
      <c r="A59" s="290" t="s">
        <v>109</v>
      </c>
      <c r="B59" s="290" t="s">
        <v>109</v>
      </c>
      <c r="C59" s="27">
        <v>1232644.5649799998</v>
      </c>
      <c r="D59" s="27">
        <v>434257.71</v>
      </c>
      <c r="E59" s="27">
        <v>517659</v>
      </c>
      <c r="F59" s="27">
        <v>1399038.8951300001</v>
      </c>
      <c r="G59" s="27">
        <v>1019709.28506</v>
      </c>
      <c r="H59" s="27">
        <v>561012.18999999994</v>
      </c>
      <c r="I59" s="27">
        <v>354952.85820000002</v>
      </c>
      <c r="J59" s="27">
        <v>23617</v>
      </c>
      <c r="K59" s="27">
        <v>38300.439159999994</v>
      </c>
      <c r="L59" s="27">
        <v>110326.28135</v>
      </c>
      <c r="M59" s="27">
        <v>77959.204329999993</v>
      </c>
      <c r="N59" s="27">
        <v>144402.91846000002</v>
      </c>
      <c r="O59" s="27">
        <v>59504.764560000011</v>
      </c>
      <c r="P59" s="27">
        <v>114606.03</v>
      </c>
      <c r="Q59" s="27">
        <v>42983.425600000002</v>
      </c>
      <c r="R59" s="27">
        <v>37665.620000000003</v>
      </c>
      <c r="S59" s="27">
        <v>49098.691749999991</v>
      </c>
      <c r="T59" s="27">
        <v>111085.43051000001</v>
      </c>
      <c r="U59" s="27">
        <v>22140.400000000001</v>
      </c>
      <c r="V59" s="27">
        <v>35744.050189999994</v>
      </c>
      <c r="W59" s="27">
        <v>50181.18</v>
      </c>
      <c r="X59" s="27">
        <v>46557.79</v>
      </c>
      <c r="Y59" s="27">
        <v>95216.514349999998</v>
      </c>
      <c r="Z59" s="27">
        <v>522793.39900999999</v>
      </c>
      <c r="AA59" s="27">
        <v>40085.268120000008</v>
      </c>
      <c r="AB59" s="27">
        <v>139021.55648999999</v>
      </c>
      <c r="AC59" s="27">
        <v>32736.863640000003</v>
      </c>
      <c r="AD59" s="27">
        <v>162306.28711</v>
      </c>
      <c r="AE59" s="27">
        <v>13278.980250000001</v>
      </c>
      <c r="AF59" s="27">
        <v>39905.82</v>
      </c>
      <c r="AG59" s="27">
        <v>62153.038179999996</v>
      </c>
      <c r="AH59" s="27">
        <v>49122.16</v>
      </c>
      <c r="AI59" s="27">
        <v>1381326.0363999999</v>
      </c>
      <c r="AJ59" s="27">
        <v>451.47399999999999</v>
      </c>
      <c r="AK59" s="27">
        <v>3076</v>
      </c>
      <c r="AL59" s="27">
        <v>10240.091109999999</v>
      </c>
      <c r="AM59" s="27"/>
      <c r="AN59" s="27"/>
      <c r="AO59" s="27"/>
      <c r="AP59" s="27"/>
      <c r="AQ59" s="27"/>
      <c r="AR59" s="27"/>
      <c r="AS59" s="27"/>
      <c r="AT59" s="27"/>
      <c r="AU59" s="27"/>
      <c r="AV59" s="43">
        <f>SUM(C59:AU59)</f>
        <v>9035161.2179400008</v>
      </c>
      <c r="AW59" s="536">
        <f>AV50/AV59*100</f>
        <v>90.256436069541252</v>
      </c>
    </row>
    <row r="60" spans="1:49" ht="16.5">
      <c r="A60" s="290" t="s">
        <v>110</v>
      </c>
      <c r="B60" s="290" t="s">
        <v>110</v>
      </c>
      <c r="C60" s="27">
        <v>493244.55329000001</v>
      </c>
      <c r="D60" s="27">
        <v>41255.370000000003</v>
      </c>
      <c r="E60" s="27">
        <v>181729</v>
      </c>
      <c r="F60" s="27">
        <v>376477.36945</v>
      </c>
      <c r="G60" s="27">
        <v>392134.52572600002</v>
      </c>
      <c r="H60" s="27">
        <v>120017.79</v>
      </c>
      <c r="I60" s="27">
        <v>137192.49656</v>
      </c>
      <c r="J60" s="27">
        <v>11227</v>
      </c>
      <c r="K60" s="27">
        <v>18363.643519999998</v>
      </c>
      <c r="L60" s="27">
        <v>37643.154000000002</v>
      </c>
      <c r="M60" s="27">
        <v>24472.735140000001</v>
      </c>
      <c r="N60" s="27">
        <v>29932.32531</v>
      </c>
      <c r="O60" s="27">
        <v>16425.891029999999</v>
      </c>
      <c r="P60" s="27">
        <v>46500.82</v>
      </c>
      <c r="Q60" s="27">
        <v>19932.12371</v>
      </c>
      <c r="R60" s="27">
        <v>13407.32</v>
      </c>
      <c r="S60" s="27">
        <v>17390.692719999999</v>
      </c>
      <c r="T60" s="27">
        <v>60903.841800000009</v>
      </c>
      <c r="U60" s="27">
        <v>11306.75</v>
      </c>
      <c r="V60" s="27">
        <v>18899.670509999996</v>
      </c>
      <c r="W60" s="27">
        <v>28033.08</v>
      </c>
      <c r="X60" s="27">
        <v>16951.060000000001</v>
      </c>
      <c r="Y60" s="27">
        <v>33605.67</v>
      </c>
      <c r="Z60" s="27">
        <v>163478.95440000002</v>
      </c>
      <c r="AA60" s="27">
        <v>14805.65892</v>
      </c>
      <c r="AB60" s="27">
        <v>54357.569909999991</v>
      </c>
      <c r="AC60" s="27">
        <v>14632.01935</v>
      </c>
      <c r="AD60" s="27">
        <v>61676.329239999999</v>
      </c>
      <c r="AE60" s="27">
        <v>6645.467889999999</v>
      </c>
      <c r="AF60" s="27">
        <v>11187.03</v>
      </c>
      <c r="AG60" s="27">
        <v>32488.51468</v>
      </c>
      <c r="AH60" s="27">
        <v>23898.14</v>
      </c>
      <c r="AI60" s="27">
        <v>900641.44293000002</v>
      </c>
      <c r="AJ60" s="27">
        <v>1574.89</v>
      </c>
      <c r="AK60" s="27">
        <v>6821.92</v>
      </c>
      <c r="AL60" s="27">
        <v>19098.130109999998</v>
      </c>
      <c r="AM60" s="27"/>
      <c r="AN60" s="27"/>
      <c r="AO60" s="27"/>
      <c r="AP60" s="27"/>
      <c r="AQ60" s="27"/>
      <c r="AR60" s="27"/>
      <c r="AS60" s="27"/>
      <c r="AT60" s="27"/>
      <c r="AU60" s="27"/>
      <c r="AV60" s="43">
        <f>SUM(C60:AU60)</f>
        <v>3458352.9501960003</v>
      </c>
      <c r="AW60" s="536">
        <f>AV60/AV59</f>
        <v>0.38276604775232753</v>
      </c>
    </row>
    <row r="61" spans="1:49">
      <c r="A61" s="290" t="s">
        <v>111</v>
      </c>
      <c r="B61" s="59" t="s">
        <v>111</v>
      </c>
      <c r="C61" s="597">
        <v>0.88737711385418516</v>
      </c>
      <c r="D61" s="597">
        <v>0.76807842974163887</v>
      </c>
      <c r="E61" s="597">
        <v>0.89848336453147726</v>
      </c>
      <c r="F61" s="597">
        <v>0.916748742522146</v>
      </c>
      <c r="G61" s="597">
        <v>0.99077970178584107</v>
      </c>
      <c r="H61" s="597">
        <v>0.99536325583228413</v>
      </c>
      <c r="I61" s="597">
        <v>0.90376519343097372</v>
      </c>
      <c r="J61" s="597">
        <v>0.8650124910022442</v>
      </c>
      <c r="K61" s="597">
        <v>76.95625860667387</v>
      </c>
      <c r="L61" s="635">
        <v>83.245735902083055</v>
      </c>
      <c r="M61" s="635">
        <v>92.046772815552728</v>
      </c>
      <c r="N61" s="635">
        <v>89.318936461856566</v>
      </c>
      <c r="O61" s="635">
        <v>87.975789152150725</v>
      </c>
      <c r="P61" s="635">
        <v>65.49508417746911</v>
      </c>
      <c r="Q61" s="635">
        <v>0.7509246284921508</v>
      </c>
      <c r="R61" s="597">
        <v>0.80633745043888827</v>
      </c>
      <c r="S61" s="597">
        <v>0.89274126209279292</v>
      </c>
      <c r="T61" s="597">
        <v>0.85256080752618935</v>
      </c>
      <c r="U61" s="597">
        <v>0.94686997524886629</v>
      </c>
      <c r="V61" s="597">
        <v>0.89004974984341589</v>
      </c>
      <c r="W61" s="597">
        <v>2.2728210417741104</v>
      </c>
      <c r="X61" s="597">
        <v>5.5090844317776986</v>
      </c>
      <c r="Y61" s="597">
        <v>4.4475979509898931</v>
      </c>
      <c r="Z61" s="597">
        <v>2.6500917539809388</v>
      </c>
      <c r="AA61" s="597">
        <v>2.0904400606980271</v>
      </c>
      <c r="AB61" s="597">
        <v>3.0387315968289919</v>
      </c>
      <c r="AC61" s="597">
        <v>0.87076015935654849</v>
      </c>
      <c r="AD61" s="597">
        <v>0.7962834840920785</v>
      </c>
      <c r="AE61" s="597">
        <v>0.83749559458829681</v>
      </c>
      <c r="AF61" s="597">
        <v>0.88300052473548973</v>
      </c>
      <c r="AG61" s="597">
        <v>0.95887838704524608</v>
      </c>
      <c r="AH61" s="597">
        <v>0.73322386474861856</v>
      </c>
      <c r="AI61" s="597">
        <v>0.87593140456785501</v>
      </c>
      <c r="AJ61" s="597">
        <v>0.56379547880941094</v>
      </c>
      <c r="AK61" s="597">
        <v>0.77461963589076721</v>
      </c>
      <c r="AL61" s="597">
        <v>0.93351415503177115</v>
      </c>
      <c r="AM61" s="597"/>
      <c r="AN61" s="597"/>
      <c r="AO61" s="597"/>
      <c r="AP61" s="597"/>
      <c r="AQ61" s="597"/>
      <c r="AR61" s="597"/>
      <c r="AS61" s="597"/>
      <c r="AT61" s="597"/>
      <c r="AU61" s="597"/>
      <c r="AV61" s="597">
        <f>AV50/AV59</f>
        <v>0.90256436069541246</v>
      </c>
    </row>
    <row r="62" spans="1:49">
      <c r="A62" s="290" t="s">
        <v>748</v>
      </c>
      <c r="B62" s="290" t="s">
        <v>115</v>
      </c>
      <c r="C62" s="599">
        <v>3002853.6529099983</v>
      </c>
      <c r="D62" s="599">
        <v>324931.25</v>
      </c>
      <c r="E62" s="599">
        <v>1225553</v>
      </c>
      <c r="F62" s="599">
        <v>4739019.0399000011</v>
      </c>
      <c r="G62" s="599">
        <v>2363380.4965899992</v>
      </c>
      <c r="H62" s="599">
        <v>993493.60000000056</v>
      </c>
      <c r="I62" s="599">
        <v>795788.46990999999</v>
      </c>
      <c r="J62" s="599">
        <v>41490</v>
      </c>
      <c r="K62" s="599">
        <v>65746.514319999958</v>
      </c>
      <c r="L62" s="599">
        <v>341908.01154000009</v>
      </c>
      <c r="M62" s="599">
        <v>203115.27254000001</v>
      </c>
      <c r="N62" s="599">
        <v>162804.26175999991</v>
      </c>
      <c r="O62" s="599">
        <v>111669.53634000008</v>
      </c>
      <c r="P62" s="599">
        <v>109159.13</v>
      </c>
      <c r="Q62" s="599">
        <v>49970.419089999981</v>
      </c>
      <c r="R62" s="599">
        <v>38798.25</v>
      </c>
      <c r="S62" s="599">
        <v>100531.55626999994</v>
      </c>
      <c r="T62" s="599">
        <v>271298.27283999993</v>
      </c>
      <c r="U62" s="599">
        <v>37807.275000000009</v>
      </c>
      <c r="V62" s="599">
        <v>2933.4940599999973</v>
      </c>
      <c r="W62" s="599">
        <v>37181.670110000065</v>
      </c>
      <c r="X62" s="599">
        <v>69149.784000000014</v>
      </c>
      <c r="Y62" s="599">
        <v>10273.59</v>
      </c>
      <c r="Z62" s="599">
        <v>1390983.5171524251</v>
      </c>
      <c r="AA62" s="599">
        <v>34847.90029000002</v>
      </c>
      <c r="AB62" s="599">
        <v>483927.89500000002</v>
      </c>
      <c r="AC62" s="599">
        <v>53801.157959999982</v>
      </c>
      <c r="AD62" s="599">
        <v>313920.43933999969</v>
      </c>
      <c r="AE62" s="599">
        <v>58037.12132000002</v>
      </c>
      <c r="AF62" s="599">
        <v>75079.522460000007</v>
      </c>
      <c r="AG62" s="599">
        <v>71183.507120000024</v>
      </c>
      <c r="AH62" s="599">
        <v>83175.990000000005</v>
      </c>
      <c r="AI62" s="599">
        <v>1578430.0245200004</v>
      </c>
      <c r="AJ62" s="599">
        <v>8466.0400000000009</v>
      </c>
      <c r="AK62" s="599">
        <v>15508.8</v>
      </c>
      <c r="AL62" s="599">
        <v>125127.93</v>
      </c>
      <c r="AM62" s="599"/>
      <c r="AN62" s="599"/>
      <c r="AO62" s="599"/>
      <c r="AP62" s="599"/>
      <c r="AQ62" s="599"/>
      <c r="AR62" s="599"/>
      <c r="AS62" s="599"/>
      <c r="AT62" s="599"/>
      <c r="AU62" s="599"/>
      <c r="AV62" s="599">
        <f>AV22-AV15</f>
        <v>17023537.256962419</v>
      </c>
    </row>
    <row r="63" spans="1:49">
      <c r="A63" s="193" t="s">
        <v>117</v>
      </c>
      <c r="B63" s="290" t="s">
        <v>116</v>
      </c>
      <c r="C63" s="601">
        <v>176.76766567977239</v>
      </c>
      <c r="D63" s="601">
        <v>108.71155572979374</v>
      </c>
      <c r="E63" s="601">
        <v>175.58497962285006</v>
      </c>
      <c r="F63" s="601">
        <v>264.82970557600379</v>
      </c>
      <c r="G63" s="601">
        <v>186.18318001938366</v>
      </c>
      <c r="H63" s="601">
        <v>113.98645219730396</v>
      </c>
      <c r="I63" s="601">
        <v>192.99048146908586</v>
      </c>
      <c r="J63" s="601">
        <v>145.95193266142431</v>
      </c>
      <c r="K63" s="601">
        <v>137.91061961888329</v>
      </c>
      <c r="L63" s="601">
        <v>235.73744086919274</v>
      </c>
      <c r="M63" s="601">
        <v>180.63673960679552</v>
      </c>
      <c r="N63" s="601">
        <v>108.53944645242271</v>
      </c>
      <c r="O63" s="601">
        <v>149.0491208479676</v>
      </c>
      <c r="P63" s="601">
        <v>143.99302957212771</v>
      </c>
      <c r="Q63" s="601">
        <v>127.66337577949487</v>
      </c>
      <c r="R63" s="601">
        <v>122.75682914563373</v>
      </c>
      <c r="S63" s="601">
        <v>148.55691070740517</v>
      </c>
      <c r="T63" s="601">
        <v>161.96020691937733</v>
      </c>
      <c r="U63" s="601">
        <v>163.01212500000003</v>
      </c>
      <c r="V63" s="601">
        <v>101.96713767644594</v>
      </c>
      <c r="W63" s="601">
        <v>117.80750601515135</v>
      </c>
      <c r="X63" s="601">
        <v>148.68931270120493</v>
      </c>
      <c r="Y63" s="601">
        <v>102.34615058489511</v>
      </c>
      <c r="Z63" s="601">
        <v>181.0692237111173</v>
      </c>
      <c r="AA63" s="601">
        <v>115.33785208135683</v>
      </c>
      <c r="AB63" s="601">
        <v>284.39211834860635</v>
      </c>
      <c r="AC63" s="601">
        <v>131.70724460057684</v>
      </c>
      <c r="AD63" s="601">
        <v>136.08112684446613</v>
      </c>
      <c r="AE63" s="601">
        <v>221.20860299101938</v>
      </c>
      <c r="AF63" s="601">
        <v>117.23908756520265</v>
      </c>
      <c r="AG63" s="601">
        <v>128.67982683315239</v>
      </c>
      <c r="AH63" s="601">
        <v>121.58663163017032</v>
      </c>
      <c r="AI63" s="601">
        <v>143.31575707003012</v>
      </c>
      <c r="AJ63" s="601" t="e">
        <v>#DIV/0!</v>
      </c>
      <c r="AK63" s="601">
        <v>168.928</v>
      </c>
      <c r="AL63" s="601">
        <v>208.80689565217389</v>
      </c>
      <c r="AM63" s="601"/>
      <c r="AN63" s="601"/>
      <c r="AO63" s="601"/>
      <c r="AP63" s="601"/>
      <c r="AQ63" s="601"/>
      <c r="AR63" s="601"/>
      <c r="AS63" s="601"/>
      <c r="AT63" s="601"/>
      <c r="AU63" s="601"/>
      <c r="AV63" s="599">
        <f>AV22/AV15*100</f>
        <v>144.22343724374718</v>
      </c>
    </row>
    <row r="64" spans="1:49" ht="19.5">
      <c r="A64" s="193" t="s">
        <v>118</v>
      </c>
      <c r="B64" s="44" t="s">
        <v>117</v>
      </c>
      <c r="C64" s="27">
        <v>176</v>
      </c>
      <c r="D64" s="27">
        <v>0</v>
      </c>
      <c r="E64" s="27">
        <v>68</v>
      </c>
      <c r="F64" s="27">
        <v>88</v>
      </c>
      <c r="G64" s="27">
        <v>109</v>
      </c>
      <c r="H64" s="27">
        <v>9</v>
      </c>
      <c r="I64" s="27">
        <v>48</v>
      </c>
      <c r="J64" s="27">
        <v>6</v>
      </c>
      <c r="K64" s="27">
        <v>13</v>
      </c>
      <c r="L64" s="27">
        <v>18</v>
      </c>
      <c r="M64" s="27">
        <v>10</v>
      </c>
      <c r="N64" s="27">
        <v>2</v>
      </c>
      <c r="O64" s="27">
        <v>9</v>
      </c>
      <c r="P64" s="27">
        <v>19</v>
      </c>
      <c r="Q64" s="27">
        <v>11</v>
      </c>
      <c r="R64" s="27">
        <v>8</v>
      </c>
      <c r="S64" s="27">
        <v>14</v>
      </c>
      <c r="T64" s="27">
        <v>34</v>
      </c>
      <c r="U64" s="27">
        <v>3</v>
      </c>
      <c r="V64" s="27">
        <v>11</v>
      </c>
      <c r="W64" s="27">
        <v>15</v>
      </c>
      <c r="X64" s="27">
        <v>14</v>
      </c>
      <c r="Y64" s="27">
        <v>26</v>
      </c>
      <c r="Z64" s="27">
        <v>72</v>
      </c>
      <c r="AA64" s="27">
        <v>9</v>
      </c>
      <c r="AB64" s="27">
        <v>25</v>
      </c>
      <c r="AC64" s="27">
        <v>12</v>
      </c>
      <c r="AD64" s="27">
        <v>30</v>
      </c>
      <c r="AE64" s="27">
        <v>5</v>
      </c>
      <c r="AF64" s="27">
        <v>0</v>
      </c>
      <c r="AG64" s="27">
        <v>24</v>
      </c>
      <c r="AH64" s="27">
        <v>16</v>
      </c>
      <c r="AI64" s="27">
        <v>186</v>
      </c>
      <c r="AJ64" s="27">
        <v>1</v>
      </c>
      <c r="AK64" s="27">
        <v>10</v>
      </c>
      <c r="AL64" s="27">
        <v>23</v>
      </c>
      <c r="AM64" s="27"/>
      <c r="AN64" s="27"/>
      <c r="AO64" s="27"/>
      <c r="AP64" s="27"/>
      <c r="AQ64" s="27"/>
      <c r="AR64" s="27"/>
      <c r="AS64" s="27"/>
      <c r="AT64" s="27"/>
      <c r="AU64" s="27"/>
      <c r="AV64" s="43">
        <f t="shared" ref="AV64:AV69" si="0">SUM(C64:AU64)</f>
        <v>1124</v>
      </c>
    </row>
    <row r="65" spans="1:49" ht="19.5">
      <c r="A65" s="193" t="s">
        <v>119</v>
      </c>
      <c r="B65" s="44" t="s">
        <v>132</v>
      </c>
      <c r="C65" s="27">
        <v>75</v>
      </c>
      <c r="D65" s="27">
        <v>68</v>
      </c>
      <c r="E65" s="27">
        <v>36</v>
      </c>
      <c r="F65" s="27">
        <v>47</v>
      </c>
      <c r="G65" s="27">
        <v>46</v>
      </c>
      <c r="H65" s="27">
        <v>57</v>
      </c>
      <c r="I65" s="27">
        <v>17</v>
      </c>
      <c r="J65" s="27">
        <v>5</v>
      </c>
      <c r="K65" s="27">
        <v>8</v>
      </c>
      <c r="L65" s="27">
        <v>7</v>
      </c>
      <c r="M65" s="27">
        <v>3</v>
      </c>
      <c r="N65" s="27">
        <v>45</v>
      </c>
      <c r="O65" s="27">
        <v>3</v>
      </c>
      <c r="P65" s="27">
        <v>10</v>
      </c>
      <c r="Q65" s="27">
        <v>7</v>
      </c>
      <c r="R65" s="27">
        <v>7</v>
      </c>
      <c r="S65" s="27">
        <v>10</v>
      </c>
      <c r="T65" s="27">
        <v>34</v>
      </c>
      <c r="U65" s="27">
        <v>5</v>
      </c>
      <c r="V65" s="27">
        <v>6</v>
      </c>
      <c r="W65" s="27">
        <v>12</v>
      </c>
      <c r="X65" s="27">
        <v>10</v>
      </c>
      <c r="Y65" s="27">
        <v>15</v>
      </c>
      <c r="Z65" s="27">
        <v>30</v>
      </c>
      <c r="AA65" s="27">
        <v>8</v>
      </c>
      <c r="AB65" s="27">
        <v>8</v>
      </c>
      <c r="AC65" s="27">
        <v>6</v>
      </c>
      <c r="AD65" s="27">
        <v>24</v>
      </c>
      <c r="AE65" s="27">
        <v>1</v>
      </c>
      <c r="AF65" s="27">
        <v>24</v>
      </c>
      <c r="AG65" s="27">
        <v>10</v>
      </c>
      <c r="AH65" s="27">
        <v>17</v>
      </c>
      <c r="AI65" s="27">
        <v>53</v>
      </c>
      <c r="AJ65" s="27">
        <v>1</v>
      </c>
      <c r="AK65" s="27">
        <v>4</v>
      </c>
      <c r="AL65" s="27">
        <v>21</v>
      </c>
      <c r="AM65" s="27"/>
      <c r="AN65" s="27"/>
      <c r="AO65" s="27"/>
      <c r="AP65" s="27"/>
      <c r="AQ65" s="27"/>
      <c r="AR65" s="27"/>
      <c r="AS65" s="27"/>
      <c r="AT65" s="27"/>
      <c r="AU65" s="27"/>
      <c r="AV65" s="43">
        <v>75</v>
      </c>
    </row>
    <row r="66" spans="1:49" ht="19.5">
      <c r="A66" s="194" t="s">
        <v>120</v>
      </c>
      <c r="B66" s="44" t="s">
        <v>119</v>
      </c>
      <c r="C66" s="27">
        <v>11890</v>
      </c>
      <c r="D66" s="27">
        <v>0</v>
      </c>
      <c r="E66" s="27">
        <v>5814</v>
      </c>
      <c r="F66" s="27">
        <v>12267</v>
      </c>
      <c r="G66" s="27">
        <v>8382</v>
      </c>
      <c r="H66" s="27">
        <v>0</v>
      </c>
      <c r="I66" s="27">
        <v>4454</v>
      </c>
      <c r="J66" s="27">
        <v>324</v>
      </c>
      <c r="K66" s="27">
        <v>508.2</v>
      </c>
      <c r="L66" s="27">
        <v>1581</v>
      </c>
      <c r="M66" s="27">
        <v>1328</v>
      </c>
      <c r="N66" s="27">
        <v>0</v>
      </c>
      <c r="O66" s="27">
        <v>1033</v>
      </c>
      <c r="P66" s="27">
        <v>989</v>
      </c>
      <c r="Q66" s="27">
        <v>592</v>
      </c>
      <c r="R66" s="27">
        <v>0</v>
      </c>
      <c r="S66" s="27">
        <v>732</v>
      </c>
      <c r="T66" s="27">
        <v>2065</v>
      </c>
      <c r="U66" s="27">
        <v>239</v>
      </c>
      <c r="V66" s="27">
        <v>397</v>
      </c>
      <c r="W66" s="27">
        <v>469</v>
      </c>
      <c r="X66" s="27">
        <v>621</v>
      </c>
      <c r="Y66" s="27">
        <v>1370</v>
      </c>
      <c r="Z66" s="27">
        <v>7540</v>
      </c>
      <c r="AA66" s="27">
        <v>588</v>
      </c>
      <c r="AB66" s="27">
        <v>2199</v>
      </c>
      <c r="AC66" s="27">
        <v>0</v>
      </c>
      <c r="AD66" s="27">
        <v>1945</v>
      </c>
      <c r="AE66" s="27">
        <v>240</v>
      </c>
      <c r="AF66" s="27">
        <v>0</v>
      </c>
      <c r="AG66" s="27">
        <v>1600</v>
      </c>
      <c r="AH66" s="27">
        <v>835</v>
      </c>
      <c r="AI66" s="27">
        <v>7108</v>
      </c>
      <c r="AJ66" s="27">
        <v>93</v>
      </c>
      <c r="AK66" s="27">
        <v>198</v>
      </c>
      <c r="AL66" s="27">
        <v>614</v>
      </c>
      <c r="AM66" s="27"/>
      <c r="AN66" s="27"/>
      <c r="AO66" s="27"/>
      <c r="AP66" s="27"/>
      <c r="AQ66" s="27"/>
      <c r="AR66" s="27"/>
      <c r="AS66" s="27"/>
      <c r="AT66" s="27"/>
      <c r="AU66" s="27"/>
      <c r="AV66" s="43">
        <f t="shared" si="0"/>
        <v>78015.199999999997</v>
      </c>
    </row>
    <row r="67" spans="1:49" ht="19.5">
      <c r="A67" s="194" t="s">
        <v>121</v>
      </c>
      <c r="B67" s="44" t="s">
        <v>120</v>
      </c>
      <c r="C67" s="27">
        <v>35240</v>
      </c>
      <c r="D67" s="27">
        <v>0</v>
      </c>
      <c r="E67" s="27">
        <v>21853</v>
      </c>
      <c r="F67" s="27">
        <v>47924</v>
      </c>
      <c r="G67" s="27">
        <v>43519</v>
      </c>
      <c r="H67" s="27">
        <v>0</v>
      </c>
      <c r="I67" s="27">
        <v>19377</v>
      </c>
      <c r="J67" s="27">
        <v>957</v>
      </c>
      <c r="K67" s="27">
        <v>2034.6</v>
      </c>
      <c r="L67" s="27">
        <v>5047</v>
      </c>
      <c r="M67" s="27">
        <v>3849</v>
      </c>
      <c r="N67" s="27">
        <v>0</v>
      </c>
      <c r="O67" s="27">
        <v>2618</v>
      </c>
      <c r="P67" s="27">
        <v>2980</v>
      </c>
      <c r="Q67" s="27">
        <v>1788</v>
      </c>
      <c r="R67" s="27">
        <v>937</v>
      </c>
      <c r="S67" s="27">
        <v>732</v>
      </c>
      <c r="T67" s="27">
        <v>5158</v>
      </c>
      <c r="U67" s="27">
        <v>705</v>
      </c>
      <c r="V67" s="27">
        <v>1444</v>
      </c>
      <c r="W67" s="27">
        <v>469</v>
      </c>
      <c r="X67" s="27">
        <v>2669</v>
      </c>
      <c r="Y67" s="27">
        <v>4183</v>
      </c>
      <c r="Z67" s="27">
        <v>28431.8</v>
      </c>
      <c r="AA67" s="27">
        <v>1593</v>
      </c>
      <c r="AB67" s="27">
        <v>8914</v>
      </c>
      <c r="AC67" s="27">
        <v>652</v>
      </c>
      <c r="AD67" s="27">
        <v>6965</v>
      </c>
      <c r="AE67" s="27">
        <v>935</v>
      </c>
      <c r="AF67" s="27">
        <v>0</v>
      </c>
      <c r="AG67" s="27">
        <v>5455</v>
      </c>
      <c r="AH67" s="27">
        <v>835</v>
      </c>
      <c r="AI67" s="27">
        <v>45810</v>
      </c>
      <c r="AJ67" s="27">
        <v>298</v>
      </c>
      <c r="AK67" s="27">
        <v>198</v>
      </c>
      <c r="AL67" s="27">
        <v>1584</v>
      </c>
      <c r="AM67" s="27"/>
      <c r="AN67" s="27"/>
      <c r="AO67" s="27"/>
      <c r="AP67" s="27"/>
      <c r="AQ67" s="27"/>
      <c r="AR67" s="27"/>
      <c r="AS67" s="27"/>
      <c r="AT67" s="27"/>
      <c r="AU67" s="27"/>
      <c r="AV67" s="43">
        <f t="shared" si="0"/>
        <v>305154.40000000002</v>
      </c>
    </row>
    <row r="68" spans="1:49" ht="19.5">
      <c r="A68" s="194" t="s">
        <v>122</v>
      </c>
      <c r="B68" s="44" t="s">
        <v>121</v>
      </c>
      <c r="C68" s="27">
        <v>242632</v>
      </c>
      <c r="D68" s="27">
        <v>0</v>
      </c>
      <c r="E68" s="27">
        <v>106707</v>
      </c>
      <c r="F68" s="27">
        <v>243482</v>
      </c>
      <c r="G68" s="27">
        <v>197075</v>
      </c>
      <c r="H68" s="27">
        <v>510</v>
      </c>
      <c r="I68" s="27">
        <v>80225</v>
      </c>
      <c r="J68" s="27">
        <v>4968</v>
      </c>
      <c r="K68" s="27">
        <v>8901</v>
      </c>
      <c r="L68" s="27">
        <v>22676</v>
      </c>
      <c r="M68" s="27">
        <v>19083</v>
      </c>
      <c r="N68" s="27">
        <v>0</v>
      </c>
      <c r="O68" s="27">
        <v>12013</v>
      </c>
      <c r="P68" s="27">
        <v>14890</v>
      </c>
      <c r="Q68" s="27">
        <v>9313</v>
      </c>
      <c r="R68" s="27">
        <v>9514</v>
      </c>
      <c r="S68" s="27">
        <v>10162</v>
      </c>
      <c r="T68" s="27">
        <v>29331</v>
      </c>
      <c r="U68" s="27">
        <v>3485</v>
      </c>
      <c r="V68" s="27">
        <v>6840</v>
      </c>
      <c r="W68" s="27">
        <v>8098</v>
      </c>
      <c r="X68" s="27">
        <v>12472</v>
      </c>
      <c r="Y68" s="27">
        <v>18791</v>
      </c>
      <c r="Z68" s="27">
        <v>142157</v>
      </c>
      <c r="AA68" s="27">
        <v>8728</v>
      </c>
      <c r="AB68" s="27">
        <v>46764</v>
      </c>
      <c r="AC68" s="27">
        <v>9649</v>
      </c>
      <c r="AD68" s="27">
        <v>34425</v>
      </c>
      <c r="AE68" s="27">
        <v>4241</v>
      </c>
      <c r="AF68" s="27">
        <v>0</v>
      </c>
      <c r="AG68" s="27">
        <v>24944</v>
      </c>
      <c r="AH68" s="27">
        <v>13143</v>
      </c>
      <c r="AI68" s="27">
        <v>191787</v>
      </c>
      <c r="AJ68" s="27">
        <v>1523</v>
      </c>
      <c r="AK68" s="27">
        <v>2887</v>
      </c>
      <c r="AL68" s="27">
        <v>7571</v>
      </c>
      <c r="AM68" s="27"/>
      <c r="AN68" s="27"/>
      <c r="AO68" s="27"/>
      <c r="AP68" s="27"/>
      <c r="AQ68" s="27"/>
      <c r="AR68" s="27"/>
      <c r="AS68" s="27"/>
      <c r="AT68" s="27"/>
      <c r="AU68" s="27"/>
      <c r="AV68" s="43">
        <f t="shared" si="0"/>
        <v>1548987</v>
      </c>
    </row>
    <row r="69" spans="1:49" ht="19.5">
      <c r="A69" s="194" t="s">
        <v>124</v>
      </c>
      <c r="B69" s="44" t="s">
        <v>122</v>
      </c>
      <c r="C69" s="27">
        <v>161264</v>
      </c>
      <c r="D69" s="27">
        <v>165</v>
      </c>
      <c r="E69" s="27">
        <v>75092</v>
      </c>
      <c r="F69" s="27">
        <v>193733</v>
      </c>
      <c r="G69" s="27">
        <v>131798</v>
      </c>
      <c r="H69" s="27">
        <v>435</v>
      </c>
      <c r="I69" s="27">
        <v>57070</v>
      </c>
      <c r="J69" s="27">
        <v>3784</v>
      </c>
      <c r="K69" s="27">
        <v>7220</v>
      </c>
      <c r="L69" s="27">
        <v>15588</v>
      </c>
      <c r="M69" s="27">
        <v>13787</v>
      </c>
      <c r="N69" s="27">
        <v>148</v>
      </c>
      <c r="O69" s="27">
        <v>9399</v>
      </c>
      <c r="P69" s="27">
        <v>9598</v>
      </c>
      <c r="Q69" s="27">
        <v>7659</v>
      </c>
      <c r="R69" s="27">
        <v>6416</v>
      </c>
      <c r="S69" s="27">
        <v>8068</v>
      </c>
      <c r="T69" s="27">
        <v>17144</v>
      </c>
      <c r="U69" s="27">
        <v>2363</v>
      </c>
      <c r="V69" s="27">
        <v>3993</v>
      </c>
      <c r="W69" s="27">
        <v>6037</v>
      </c>
      <c r="X69" s="27">
        <v>5719</v>
      </c>
      <c r="Y69" s="27">
        <v>11393</v>
      </c>
      <c r="Z69" s="27">
        <v>93759</v>
      </c>
      <c r="AA69" s="27">
        <v>5625</v>
      </c>
      <c r="AB69" s="27">
        <v>41475</v>
      </c>
      <c r="AC69" s="27">
        <v>5676</v>
      </c>
      <c r="AD69" s="27">
        <v>26213</v>
      </c>
      <c r="AE69" s="27">
        <v>2695</v>
      </c>
      <c r="AF69" s="27">
        <v>130</v>
      </c>
      <c r="AG69" s="27">
        <v>10841</v>
      </c>
      <c r="AH69" s="27">
        <v>10506</v>
      </c>
      <c r="AI69" s="27">
        <v>131086</v>
      </c>
      <c r="AJ69" s="27">
        <v>381</v>
      </c>
      <c r="AK69" s="27">
        <v>1142</v>
      </c>
      <c r="AL69" s="27">
        <v>4503</v>
      </c>
      <c r="AM69" s="27"/>
      <c r="AN69" s="27"/>
      <c r="AO69" s="27"/>
      <c r="AP69" s="27"/>
      <c r="AQ69" s="27"/>
      <c r="AR69" s="27"/>
      <c r="AS69" s="27"/>
      <c r="AT69" s="27"/>
      <c r="AU69" s="27"/>
      <c r="AV69" s="43">
        <f t="shared" si="0"/>
        <v>1081905</v>
      </c>
    </row>
    <row r="70" spans="1:49" ht="19.5">
      <c r="B70" s="44" t="s">
        <v>124</v>
      </c>
      <c r="C70" s="635">
        <v>42.876687996825076</v>
      </c>
      <c r="D70" s="635">
        <v>24574.660606060606</v>
      </c>
      <c r="E70" s="635">
        <v>37.913186491237418</v>
      </c>
      <c r="F70" s="635">
        <v>39.30212790799709</v>
      </c>
      <c r="G70" s="635">
        <v>38.738496069743093</v>
      </c>
      <c r="H70" s="635">
        <v>18613.219034482758</v>
      </c>
      <c r="I70" s="635">
        <v>28.939242772034344</v>
      </c>
      <c r="J70" s="635">
        <v>34.825581395348834</v>
      </c>
      <c r="K70" s="635">
        <v>33.126256648199444</v>
      </c>
      <c r="L70" s="635">
        <v>38.09322902232487</v>
      </c>
      <c r="M70" s="635">
        <v>33.002430913179083</v>
      </c>
      <c r="N70" s="635">
        <v>13981.763013513513</v>
      </c>
      <c r="O70" s="635">
        <v>36.103661985317594</v>
      </c>
      <c r="P70" s="635">
        <v>37.225189622838094</v>
      </c>
      <c r="Q70" s="635">
        <v>30.109397848283063</v>
      </c>
      <c r="R70" s="635">
        <v>32.619830112219447</v>
      </c>
      <c r="S70" s="635">
        <v>38.122232651214667</v>
      </c>
      <c r="T70" s="635">
        <v>41.364743382524495</v>
      </c>
      <c r="U70" s="635">
        <v>41.391144731273805</v>
      </c>
      <c r="V70" s="635">
        <v>38.081265730027546</v>
      </c>
      <c r="W70" s="635">
        <v>40.745305633592857</v>
      </c>
      <c r="X70" s="635">
        <v>36.924688581919924</v>
      </c>
      <c r="Y70" s="635">
        <v>39.336866496971822</v>
      </c>
      <c r="Z70" s="635">
        <v>33.135813892025567</v>
      </c>
      <c r="AA70" s="635">
        <v>46.586641527111112</v>
      </c>
      <c r="AB70" s="635">
        <v>17.995729837251357</v>
      </c>
      <c r="AC70" s="635">
        <v>39.373171405919656</v>
      </c>
      <c r="AD70" s="635">
        <v>45.16694017891885</v>
      </c>
      <c r="AE70" s="635">
        <v>39.302091354359938</v>
      </c>
      <c r="AF70" s="635">
        <v>3927.6818650769233</v>
      </c>
      <c r="AG70" s="635">
        <v>29.460762291301542</v>
      </c>
      <c r="AH70" s="635">
        <v>44.592470017133067</v>
      </c>
      <c r="AI70" s="635">
        <v>39.839791300901702</v>
      </c>
      <c r="AJ70" s="635">
        <v>22.220577427821524</v>
      </c>
      <c r="AK70" s="635">
        <v>33.282661996497374</v>
      </c>
      <c r="AL70" s="635">
        <v>53.32621141461248</v>
      </c>
      <c r="AM70" s="635"/>
      <c r="AN70" s="635"/>
      <c r="AO70" s="635"/>
      <c r="AP70" s="635"/>
      <c r="AQ70" s="635"/>
      <c r="AR70" s="635"/>
      <c r="AS70" s="635"/>
      <c r="AT70" s="635"/>
      <c r="AU70" s="635"/>
      <c r="AV70" s="635">
        <f>AV22/AV69</f>
        <v>51.314963530275222</v>
      </c>
      <c r="AW70" s="636"/>
    </row>
    <row r="71" spans="1:49" ht="19.5">
      <c r="B71" s="54" t="s">
        <v>131</v>
      </c>
      <c r="C71" s="238">
        <v>922</v>
      </c>
      <c r="D71" s="238">
        <v>24</v>
      </c>
      <c r="E71" s="238">
        <v>224</v>
      </c>
      <c r="F71" s="238">
        <v>473</v>
      </c>
      <c r="G71" s="238">
        <v>554</v>
      </c>
      <c r="H71" s="238">
        <v>57</v>
      </c>
      <c r="I71" s="238">
        <v>309</v>
      </c>
      <c r="J71" s="238">
        <v>29</v>
      </c>
      <c r="K71" s="238">
        <v>52</v>
      </c>
      <c r="L71" s="238">
        <v>116</v>
      </c>
      <c r="M71" s="238">
        <v>74</v>
      </c>
      <c r="N71" s="238">
        <v>18</v>
      </c>
      <c r="O71" s="238">
        <v>57</v>
      </c>
      <c r="P71" s="238">
        <v>82</v>
      </c>
      <c r="Q71" s="238">
        <v>54</v>
      </c>
      <c r="R71" s="238">
        <v>51</v>
      </c>
      <c r="S71" s="238">
        <v>79</v>
      </c>
      <c r="T71" s="238">
        <v>135</v>
      </c>
      <c r="U71" s="238">
        <v>29</v>
      </c>
      <c r="V71" s="238">
        <v>52</v>
      </c>
      <c r="W71" s="238">
        <v>59</v>
      </c>
      <c r="X71" s="238">
        <v>59</v>
      </c>
      <c r="Y71" s="238">
        <v>132</v>
      </c>
      <c r="Z71" s="238">
        <v>398</v>
      </c>
      <c r="AA71" s="238">
        <v>39</v>
      </c>
      <c r="AB71" s="238">
        <v>147</v>
      </c>
      <c r="AC71" s="238">
        <v>75</v>
      </c>
      <c r="AD71" s="238">
        <v>156</v>
      </c>
      <c r="AE71" s="238">
        <v>27</v>
      </c>
      <c r="AF71" s="238">
        <v>8</v>
      </c>
      <c r="AG71" s="238">
        <v>115</v>
      </c>
      <c r="AH71" s="238">
        <v>80</v>
      </c>
      <c r="AI71" s="238">
        <v>921</v>
      </c>
      <c r="AJ71" s="238">
        <v>10</v>
      </c>
      <c r="AK71" s="238">
        <v>34</v>
      </c>
      <c r="AL71" s="238">
        <v>98</v>
      </c>
      <c r="AM71" s="238"/>
      <c r="AN71" s="238"/>
      <c r="AO71" s="238"/>
      <c r="AP71" s="238"/>
      <c r="AQ71" s="238"/>
      <c r="AR71" s="238"/>
      <c r="AS71" s="238"/>
      <c r="AT71" s="238"/>
      <c r="AU71" s="238"/>
      <c r="AV71" s="43">
        <f>SUM(C71:AU71)</f>
        <v>5749</v>
      </c>
    </row>
    <row r="72" spans="1:49" ht="16.5">
      <c r="B72" s="52"/>
      <c r="AV72" s="43">
        <f>SUM(C72:AU72)</f>
        <v>0</v>
      </c>
    </row>
    <row r="73" spans="1:49" ht="16.5">
      <c r="B73" s="10" t="s">
        <v>54</v>
      </c>
      <c r="C73" s="21">
        <f>C53/C6*100</f>
        <v>82.840805583333236</v>
      </c>
      <c r="D73" s="21">
        <f t="shared" ref="D73:AV73" si="1">D53/D6*100</f>
        <v>37.626552447552449</v>
      </c>
      <c r="E73" s="21">
        <f t="shared" si="1"/>
        <v>78.152242816183872</v>
      </c>
      <c r="F73" s="21">
        <f t="shared" si="1"/>
        <v>101.41317915281387</v>
      </c>
      <c r="G73" s="21">
        <f t="shared" si="1"/>
        <v>108.40498318746825</v>
      </c>
      <c r="H73" s="21">
        <f t="shared" si="1"/>
        <v>66.72544880990003</v>
      </c>
      <c r="I73" s="21">
        <f t="shared" si="1"/>
        <v>67.005623711999988</v>
      </c>
      <c r="J73" s="21">
        <f t="shared" si="1"/>
        <v>18.62</v>
      </c>
      <c r="K73" s="21">
        <f t="shared" si="1"/>
        <v>27.780670445708406</v>
      </c>
      <c r="L73" s="21">
        <f t="shared" si="1"/>
        <v>78.894694586167816</v>
      </c>
      <c r="M73" s="21">
        <f t="shared" si="1"/>
        <v>91.471556018181801</v>
      </c>
      <c r="N73" s="21">
        <f t="shared" si="1"/>
        <v>18.301110895454549</v>
      </c>
      <c r="O73" s="21">
        <f t="shared" si="1"/>
        <v>88.196172600000082</v>
      </c>
      <c r="P73" s="21">
        <f t="shared" si="1"/>
        <v>57.421620000000004</v>
      </c>
      <c r="Q73" s="21">
        <f t="shared" si="1"/>
        <v>42.430986399999995</v>
      </c>
      <c r="R73" s="21">
        <f t="shared" si="1"/>
        <v>115.38345454545455</v>
      </c>
      <c r="S73" s="21">
        <f t="shared" si="1"/>
        <v>83.72182169340455</v>
      </c>
      <c r="T73" s="21">
        <f t="shared" si="1"/>
        <v>16.434782509090915</v>
      </c>
      <c r="U73" s="21">
        <f t="shared" si="1"/>
        <v>3.94997</v>
      </c>
      <c r="V73" s="21">
        <f t="shared" si="1"/>
        <v>6.8202528016528863</v>
      </c>
      <c r="W73" s="21">
        <f t="shared" si="1"/>
        <v>6.2213499999999957</v>
      </c>
      <c r="X73" s="21">
        <f t="shared" si="1"/>
        <v>73.370166666666677</v>
      </c>
      <c r="Y73" s="21">
        <f t="shared" si="1"/>
        <v>39.071509886363614</v>
      </c>
      <c r="Z73" s="21">
        <f t="shared" si="1"/>
        <v>121.39137201030299</v>
      </c>
      <c r="AA73" s="21">
        <f t="shared" si="1"/>
        <v>29.909445984415601</v>
      </c>
      <c r="AB73" s="21">
        <f t="shared" si="1"/>
        <v>230.91527314285725</v>
      </c>
      <c r="AC73" s="21">
        <f t="shared" si="1"/>
        <v>19.875545470454547</v>
      </c>
      <c r="AD73" s="21">
        <f t="shared" si="1"/>
        <v>29.714502228844641</v>
      </c>
      <c r="AE73" s="21">
        <f t="shared" si="1"/>
        <v>31.03995949367091</v>
      </c>
      <c r="AF73" s="21">
        <f t="shared" si="1"/>
        <v>14.381436363636363</v>
      </c>
      <c r="AG73" s="21">
        <f t="shared" si="1"/>
        <v>44.592596142857069</v>
      </c>
      <c r="AH73" s="21">
        <f t="shared" si="1"/>
        <v>14.83183766233766</v>
      </c>
      <c r="AI73" s="21">
        <f t="shared" si="1"/>
        <v>42.807260990134495</v>
      </c>
      <c r="AJ73" s="21">
        <f t="shared" si="1"/>
        <v>-11.072742857142856</v>
      </c>
      <c r="AK73" s="21">
        <f t="shared" si="1"/>
        <v>-28.143376623376621</v>
      </c>
      <c r="AL73" s="21">
        <f t="shared" si="1"/>
        <v>-16.417027142857144</v>
      </c>
      <c r="AM73" s="21"/>
      <c r="AN73" s="21"/>
      <c r="AO73" s="21"/>
      <c r="AP73" s="21"/>
      <c r="AQ73" s="21"/>
      <c r="AR73" s="21"/>
      <c r="AS73" s="21"/>
      <c r="AT73" s="21"/>
      <c r="AU73" s="21"/>
      <c r="AV73" s="21">
        <f t="shared" si="1"/>
        <v>52.918426395458084</v>
      </c>
    </row>
    <row r="74" spans="1:49">
      <c r="A74" s="666" t="s">
        <v>602</v>
      </c>
      <c r="B74" s="666"/>
      <c r="AV74" s="283"/>
    </row>
    <row r="75" spans="1:49">
      <c r="A75" s="247"/>
      <c r="B75" s="247" t="s">
        <v>603</v>
      </c>
      <c r="AV75" s="637">
        <f>AV12</f>
        <v>13.876229512785326</v>
      </c>
    </row>
    <row r="76" spans="1:49">
      <c r="A76" s="247"/>
      <c r="B76" s="247" t="s">
        <v>604</v>
      </c>
      <c r="AV76" s="637">
        <f>AV11</f>
        <v>12.856051899886786</v>
      </c>
    </row>
    <row r="77" spans="1:49">
      <c r="A77" s="666" t="s">
        <v>605</v>
      </c>
      <c r="B77" s="666"/>
    </row>
    <row r="78" spans="1:49">
      <c r="A78" s="247"/>
      <c r="B78" s="247" t="s">
        <v>606</v>
      </c>
    </row>
    <row r="79" spans="1:49">
      <c r="A79" s="247"/>
      <c r="B79" s="247" t="s">
        <v>607</v>
      </c>
    </row>
    <row r="80" spans="1:49">
      <c r="A80" s="247"/>
      <c r="B80" s="247"/>
    </row>
    <row r="81" spans="1:2">
      <c r="A81" s="666" t="s">
        <v>608</v>
      </c>
      <c r="B81" s="666"/>
    </row>
    <row r="82" spans="1:2">
      <c r="A82" s="247"/>
      <c r="B82" s="247" t="s">
        <v>609</v>
      </c>
    </row>
    <row r="83" spans="1:2">
      <c r="A83" s="247"/>
      <c r="B83" s="247" t="s">
        <v>610</v>
      </c>
    </row>
    <row r="84" spans="1:2">
      <c r="A84" s="247"/>
      <c r="B84" s="247" t="s">
        <v>611</v>
      </c>
    </row>
    <row r="85" spans="1:2">
      <c r="A85" s="247"/>
      <c r="B85" s="247" t="s">
        <v>612</v>
      </c>
    </row>
    <row r="86" spans="1:2">
      <c r="A86" s="247"/>
      <c r="B86" s="247" t="s">
        <v>613</v>
      </c>
    </row>
    <row r="87" spans="1:2">
      <c r="A87" s="247"/>
      <c r="B87" s="247"/>
    </row>
    <row r="88" spans="1:2">
      <c r="A88" s="247"/>
      <c r="B88" s="247"/>
    </row>
    <row r="89" spans="1:2">
      <c r="A89" s="666" t="s">
        <v>614</v>
      </c>
      <c r="B89" s="666"/>
    </row>
    <row r="90" spans="1:2">
      <c r="A90" s="247"/>
      <c r="B90" s="247" t="s">
        <v>615</v>
      </c>
    </row>
    <row r="91" spans="1:2">
      <c r="A91" s="247"/>
      <c r="B91" s="247" t="s">
        <v>616</v>
      </c>
    </row>
    <row r="92" spans="1:2">
      <c r="A92" s="247"/>
      <c r="B92" s="247" t="s">
        <v>617</v>
      </c>
    </row>
    <row r="93" spans="1:2">
      <c r="A93" s="247"/>
      <c r="B93" s="247"/>
    </row>
    <row r="94" spans="1:2">
      <c r="A94" s="666" t="s">
        <v>618</v>
      </c>
      <c r="B94" s="666"/>
    </row>
    <row r="95" spans="1:2">
      <c r="A95" s="247"/>
      <c r="B95" s="247" t="s">
        <v>619</v>
      </c>
    </row>
    <row r="96" spans="1:2">
      <c r="A96" s="247"/>
      <c r="B96" s="247" t="s">
        <v>620</v>
      </c>
    </row>
  </sheetData>
  <mergeCells count="5">
    <mergeCell ref="A74:B74"/>
    <mergeCell ref="A77:B77"/>
    <mergeCell ref="A81:B81"/>
    <mergeCell ref="A89:B89"/>
    <mergeCell ref="A94:B94"/>
  </mergeCells>
  <phoneticPr fontId="0" type="noConversion"/>
  <conditionalFormatting sqref="C28:AV29">
    <cfRule type="cellIs" dxfId="25" priority="10" stopIfTrue="1" operator="greaterThan">
      <formula>90</formula>
    </cfRule>
  </conditionalFormatting>
  <conditionalFormatting sqref="C18:AV18">
    <cfRule type="cellIs" dxfId="24" priority="9" stopIfTrue="1" operator="greaterThan">
      <formula>30</formula>
    </cfRule>
  </conditionalFormatting>
  <conditionalFormatting sqref="A30 C30:AV30">
    <cfRule type="cellIs" dxfId="23" priority="8" stopIfTrue="1" operator="greaterThan">
      <formula>5</formula>
    </cfRule>
  </conditionalFormatting>
  <conditionalFormatting sqref="C19:AV19">
    <cfRule type="cellIs" dxfId="22" priority="7" stopIfTrue="1" operator="greaterThan">
      <formula>0.333333</formula>
    </cfRule>
  </conditionalFormatting>
  <conditionalFormatting sqref="C24:AV24">
    <cfRule type="cellIs" dxfId="21" priority="6" stopIfTrue="1" operator="greaterThan">
      <formula>25</formula>
    </cfRule>
  </conditionalFormatting>
  <conditionalFormatting sqref="C49:AV49">
    <cfRule type="cellIs" dxfId="20" priority="5" stopIfTrue="1" operator="lessThan">
      <formula>25</formula>
    </cfRule>
  </conditionalFormatting>
  <conditionalFormatting sqref="C11:AV11">
    <cfRule type="cellIs" dxfId="19" priority="4" stopIfTrue="1" operator="lessThan">
      <formula>4</formula>
    </cfRule>
  </conditionalFormatting>
  <conditionalFormatting sqref="C12:AV12">
    <cfRule type="cellIs" dxfId="18" priority="3" stopIfTrue="1" operator="lessThan">
      <formula>8</formula>
    </cfRule>
  </conditionalFormatting>
  <conditionalFormatting sqref="C37:AV37">
    <cfRule type="cellIs" dxfId="17" priority="2" stopIfTrue="1" operator="lessThan">
      <formula>0.5</formula>
    </cfRule>
  </conditionalFormatting>
  <conditionalFormatting sqref="C39:AW39">
    <cfRule type="cellIs" dxfId="16" priority="1" stopIfTrue="1" operator="lessThan">
      <formula>2.5</formula>
    </cfRule>
  </conditionalFormatting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CM74"/>
  <sheetViews>
    <sheetView workbookViewId="0">
      <pane xSplit="2" ySplit="5" topLeftCell="AW20" activePane="bottomRight" state="frozen"/>
      <selection pane="topRight" activeCell="C1" sqref="C1"/>
      <selection pane="bottomLeft" activeCell="A6" sqref="A6"/>
      <selection pane="bottomRight" activeCell="BK22" sqref="BK22"/>
    </sheetView>
  </sheetViews>
  <sheetFormatPr defaultRowHeight="12.75"/>
  <cols>
    <col min="1" max="1" width="6" style="22" bestFit="1" customWidth="1"/>
    <col min="2" max="2" width="75" style="22" customWidth="1"/>
    <col min="3" max="3" width="14.85546875" style="21" bestFit="1" customWidth="1"/>
    <col min="4" max="5" width="14" style="30" bestFit="1" customWidth="1"/>
    <col min="6" max="6" width="14.85546875" style="30" bestFit="1" customWidth="1"/>
    <col min="7" max="7" width="14" style="30" bestFit="1" customWidth="1"/>
    <col min="8" max="8" width="15.85546875" style="30" customWidth="1"/>
    <col min="9" max="9" width="14" style="22" bestFit="1" customWidth="1"/>
    <col min="10" max="10" width="14" style="30" bestFit="1" customWidth="1"/>
    <col min="11" max="11" width="13.85546875" style="22" bestFit="1" customWidth="1"/>
    <col min="12" max="14" width="13.85546875" style="30" bestFit="1" customWidth="1"/>
    <col min="15" max="15" width="14" style="30" bestFit="1" customWidth="1"/>
    <col min="16" max="21" width="13.85546875" style="30" bestFit="1" customWidth="1"/>
    <col min="22" max="22" width="13.85546875" style="38" bestFit="1" customWidth="1"/>
    <col min="23" max="24" width="13.85546875" style="30" bestFit="1" customWidth="1"/>
    <col min="25" max="25" width="12.7109375" style="30" bestFit="1" customWidth="1"/>
    <col min="26" max="26" width="14.5703125" style="30" customWidth="1"/>
    <col min="27" max="27" width="14" style="30" bestFit="1" customWidth="1"/>
    <col min="28" max="35" width="13.85546875" style="30" bestFit="1" customWidth="1"/>
    <col min="36" max="36" width="12.7109375" style="30" bestFit="1" customWidth="1"/>
    <col min="37" max="38" width="12.140625" style="30" bestFit="1" customWidth="1"/>
    <col min="39" max="39" width="13.28515625" style="30" customWidth="1"/>
    <col min="40" max="50" width="12.140625" style="30" customWidth="1"/>
    <col min="51" max="62" width="12.140625" style="30" hidden="1" customWidth="1"/>
    <col min="63" max="63" width="15.5703125" style="30" bestFit="1" customWidth="1"/>
    <col min="64" max="64" width="10.140625" style="30" bestFit="1" customWidth="1"/>
    <col min="65" max="91" width="9.140625" style="30"/>
    <col min="92" max="16384" width="9.140625" style="22"/>
  </cols>
  <sheetData>
    <row r="1" spans="1:91" ht="16.5" customHeight="1">
      <c r="A1" s="1"/>
      <c r="B1" s="2" t="s">
        <v>0</v>
      </c>
      <c r="C1" s="239"/>
      <c r="D1" s="32"/>
      <c r="E1" s="32"/>
      <c r="F1" s="32"/>
      <c r="G1" s="32"/>
      <c r="H1" s="32"/>
      <c r="I1" s="1"/>
      <c r="J1" s="32"/>
      <c r="K1" s="1"/>
      <c r="L1" s="32"/>
      <c r="M1" s="32"/>
      <c r="N1" s="32"/>
      <c r="O1" s="32"/>
      <c r="P1" s="32"/>
      <c r="Q1" s="32"/>
      <c r="R1" s="32"/>
      <c r="S1" s="32"/>
      <c r="T1" s="32"/>
      <c r="U1" s="32"/>
      <c r="V1" s="4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</row>
    <row r="2" spans="1:91" ht="16.5">
      <c r="A2" s="1"/>
      <c r="B2" s="2" t="s">
        <v>1</v>
      </c>
      <c r="C2" s="20"/>
      <c r="D2" s="32"/>
      <c r="E2" s="32"/>
      <c r="F2" s="32"/>
      <c r="G2" s="32"/>
      <c r="H2" s="32"/>
      <c r="I2" s="1"/>
      <c r="J2" s="32"/>
      <c r="K2" s="1"/>
      <c r="L2" s="32"/>
      <c r="M2" s="32"/>
      <c r="N2" s="32"/>
      <c r="O2" s="32"/>
      <c r="P2" s="32"/>
      <c r="Q2" s="32"/>
      <c r="R2" s="32"/>
      <c r="S2" s="32"/>
      <c r="T2" s="32"/>
      <c r="U2" s="32"/>
      <c r="V2" s="4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</row>
    <row r="3" spans="1:91" ht="16.5">
      <c r="A3" s="1"/>
      <c r="B3" s="2" t="s">
        <v>2</v>
      </c>
      <c r="C3" s="20"/>
      <c r="D3" s="32"/>
      <c r="E3" s="32"/>
      <c r="F3" s="32"/>
      <c r="G3" s="32"/>
      <c r="H3" s="32"/>
      <c r="I3" s="1"/>
      <c r="J3" s="32"/>
      <c r="K3" s="1"/>
      <c r="L3" s="32"/>
      <c r="M3" s="32"/>
      <c r="N3" s="32"/>
      <c r="O3" s="32"/>
      <c r="P3" s="32"/>
      <c r="Q3" s="32"/>
      <c r="R3" s="32"/>
      <c r="S3" s="32"/>
      <c r="T3" s="32"/>
      <c r="U3" s="32"/>
      <c r="V3" s="4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</row>
    <row r="4" spans="1:91" ht="16.5">
      <c r="A4" s="1"/>
      <c r="B4" s="2" t="s">
        <v>654</v>
      </c>
      <c r="C4" s="1">
        <v>1</v>
      </c>
      <c r="D4" s="32">
        <v>2</v>
      </c>
      <c r="E4" s="1">
        <v>3</v>
      </c>
      <c r="F4" s="1">
        <v>4</v>
      </c>
      <c r="G4" s="32">
        <v>5</v>
      </c>
      <c r="H4" s="1">
        <v>6</v>
      </c>
      <c r="I4" s="1">
        <v>7</v>
      </c>
      <c r="J4" s="32">
        <v>8</v>
      </c>
      <c r="K4" s="1">
        <v>9</v>
      </c>
      <c r="L4" s="1">
        <v>10</v>
      </c>
      <c r="M4" s="32">
        <v>11</v>
      </c>
      <c r="N4" s="1">
        <v>12</v>
      </c>
      <c r="O4" s="1">
        <v>13</v>
      </c>
      <c r="P4" s="32">
        <v>14</v>
      </c>
      <c r="Q4" s="1">
        <v>15</v>
      </c>
      <c r="R4" s="1">
        <v>16</v>
      </c>
      <c r="S4" s="32">
        <v>17</v>
      </c>
      <c r="T4" s="1">
        <v>18</v>
      </c>
      <c r="U4" s="1">
        <v>19</v>
      </c>
      <c r="V4" s="32">
        <v>20</v>
      </c>
      <c r="W4" s="1">
        <v>21</v>
      </c>
      <c r="X4" s="1">
        <v>22</v>
      </c>
      <c r="Y4" s="32">
        <v>23</v>
      </c>
      <c r="Z4" s="1">
        <v>24</v>
      </c>
      <c r="AA4" s="1">
        <v>25</v>
      </c>
      <c r="AB4" s="32">
        <v>26</v>
      </c>
      <c r="AC4" s="1">
        <v>27</v>
      </c>
      <c r="AD4" s="1">
        <v>28</v>
      </c>
      <c r="AE4" s="32">
        <v>29</v>
      </c>
      <c r="AF4" s="1">
        <v>30</v>
      </c>
      <c r="AG4" s="1">
        <v>31</v>
      </c>
      <c r="AH4" s="32">
        <v>32</v>
      </c>
      <c r="AI4" s="1">
        <v>33</v>
      </c>
      <c r="AJ4" s="1">
        <v>34</v>
      </c>
      <c r="AK4" s="32">
        <v>35</v>
      </c>
      <c r="AL4" s="1">
        <v>36</v>
      </c>
      <c r="AM4" s="1">
        <v>37</v>
      </c>
      <c r="AN4" s="32">
        <v>38</v>
      </c>
      <c r="AO4" s="1">
        <v>39</v>
      </c>
      <c r="AP4" s="1">
        <v>40</v>
      </c>
      <c r="AQ4" s="32">
        <v>41</v>
      </c>
      <c r="AR4" s="1">
        <v>42</v>
      </c>
      <c r="AS4" s="32">
        <v>43</v>
      </c>
      <c r="AT4" s="1">
        <v>44</v>
      </c>
      <c r="AU4" s="32">
        <v>45</v>
      </c>
      <c r="AV4" s="1">
        <v>46</v>
      </c>
      <c r="AW4" s="32">
        <v>47</v>
      </c>
      <c r="AX4" s="1">
        <v>48</v>
      </c>
      <c r="AY4" s="32">
        <v>49</v>
      </c>
      <c r="AZ4" s="1">
        <v>50</v>
      </c>
      <c r="BA4" s="32">
        <v>51</v>
      </c>
      <c r="BB4" s="1">
        <v>52</v>
      </c>
      <c r="BC4" s="32">
        <v>53</v>
      </c>
      <c r="BD4" s="1">
        <v>54</v>
      </c>
      <c r="BE4" s="32">
        <v>55</v>
      </c>
      <c r="BF4" s="1">
        <v>56</v>
      </c>
      <c r="BG4" s="32">
        <v>57</v>
      </c>
      <c r="BH4" s="1">
        <v>58</v>
      </c>
      <c r="BI4" s="32">
        <v>59</v>
      </c>
      <c r="BJ4" s="1">
        <v>60</v>
      </c>
      <c r="BK4" s="32"/>
    </row>
    <row r="5" spans="1:91" ht="148.5" customHeight="1">
      <c r="A5" s="526" t="s">
        <v>4</v>
      </c>
      <c r="B5" s="526" t="s">
        <v>5</v>
      </c>
      <c r="C5" s="501" t="str">
        <f>'2074 Asar'!C5</f>
        <v>1. Nirdhan</v>
      </c>
      <c r="D5" s="501" t="str">
        <f>'2074 Asar'!D5</f>
        <v>2. RMDC</v>
      </c>
      <c r="E5" s="501" t="str">
        <f>'2074 Asar'!E5</f>
        <v xml:space="preserve">3. Deprosc </v>
      </c>
      <c r="F5" s="501" t="str">
        <f>'2074 Asar'!F5</f>
        <v xml:space="preserve">4. Chhimek </v>
      </c>
      <c r="G5" s="501" t="str">
        <f>'2074 Asar'!G5</f>
        <v>5. Swabalamban</v>
      </c>
      <c r="H5" s="501" t="str">
        <f>'2074 Asar'!H5</f>
        <v xml:space="preserve">6 Sana Kisan </v>
      </c>
      <c r="I5" s="501" t="str">
        <f>'2074 Asar'!I5</f>
        <v xml:space="preserve">7. Nerude </v>
      </c>
      <c r="J5" s="501" t="str">
        <f>'2074 Asar'!J5</f>
        <v xml:space="preserve">8. Naya Nepal </v>
      </c>
      <c r="K5" s="501" t="str">
        <f>'2074 Asar'!K5</f>
        <v>9. Mithila</v>
      </c>
      <c r="L5" s="501" t="str">
        <f>'2074 Asar'!L5</f>
        <v>10. Summit</v>
      </c>
      <c r="M5" s="501" t="str">
        <f>'2074 Asar'!M5</f>
        <v>11. Swarojgar</v>
      </c>
      <c r="N5" s="501" t="str">
        <f>'2074 Asar'!N5</f>
        <v>12. First</v>
      </c>
      <c r="O5" s="501" t="str">
        <f>'2074 Asar'!O5</f>
        <v>13. Nagbeli</v>
      </c>
      <c r="P5" s="501" t="str">
        <f>'2074 Asar'!P5</f>
        <v>14. Kalika</v>
      </c>
      <c r="Q5" s="501" t="str">
        <f>'2074 Asar'!Q5</f>
        <v xml:space="preserve">15. Mirmire      </v>
      </c>
      <c r="R5" s="501" t="str">
        <f>'2074 Asar'!R5</f>
        <v xml:space="preserve">16. Jana Utthan </v>
      </c>
      <c r="S5" s="501" t="str">
        <f>'2074 Asar'!S5</f>
        <v>17. Womi</v>
      </c>
      <c r="T5" s="501" t="str">
        <f>'2074 Asar'!T5</f>
        <v xml:space="preserve">18. Laxmi </v>
      </c>
      <c r="U5" s="501" t="str">
        <f>'2074 Asar'!U5</f>
        <v>19. ILFCOM</v>
      </c>
      <c r="V5" s="501" t="str">
        <f>'2074 Asar'!V5</f>
        <v>20. Mahila Sahayatra</v>
      </c>
      <c r="W5" s="501" t="str">
        <f>'2074 Asar'!W5</f>
        <v xml:space="preserve">21. Kishan </v>
      </c>
      <c r="X5" s="501" t="str">
        <f>'2074 Asar'!X5</f>
        <v xml:space="preserve">22. Vijaya </v>
      </c>
      <c r="Y5" s="501" t="str">
        <f>'2074 Asar'!Y5</f>
        <v>23. NMB MF</v>
      </c>
      <c r="Z5" s="501" t="str">
        <f>'2074 Asar'!Z5</f>
        <v xml:space="preserve">24. Forward </v>
      </c>
      <c r="AA5" s="501" t="str">
        <f>'2074 Asar'!AA5</f>
        <v>25. Reliable MF</v>
      </c>
      <c r="AB5" s="501" t="str">
        <f>'2074 Asar'!AB5</f>
        <v xml:space="preserve">26. Mahuli Community </v>
      </c>
      <c r="AC5" s="501" t="str">
        <f>'2074 Asar'!AC5</f>
        <v>27. Suryodaya</v>
      </c>
      <c r="AD5" s="501" t="str">
        <f>'2074 Asar'!AD5</f>
        <v>28. Mero</v>
      </c>
      <c r="AE5" s="501" t="str">
        <f>'2074 Asar'!AE5</f>
        <v>29. Samata</v>
      </c>
      <c r="AF5" s="501" t="str">
        <f>'2074 Asar'!AF5</f>
        <v>30. RSDC</v>
      </c>
      <c r="AG5" s="501" t="str">
        <f>'2074 Asar'!AG5</f>
        <v>31. Samudayik</v>
      </c>
      <c r="AH5" s="501" t="str">
        <f>'2074 Asar'!AH5</f>
        <v>32. National</v>
      </c>
      <c r="AI5" s="501" t="str">
        <f>'2074 Asar'!AI5</f>
        <v>33.Nepal Grameen Bikas Bank</v>
      </c>
      <c r="AJ5" s="501" t="str">
        <f>'2074 Asar'!AJ5</f>
        <v>34. Nepal Sewa MF</v>
      </c>
      <c r="AK5" s="501" t="str">
        <f>'2074 Asar'!AK5</f>
        <v>35. Unnati MF</v>
      </c>
      <c r="AL5" s="501" t="str">
        <f>'2074 Asar'!AL5</f>
        <v>36. Swedeshi MF</v>
      </c>
      <c r="AM5" s="501" t="str">
        <f>'2074 Asar'!AM5</f>
        <v xml:space="preserve">37. Nadep </v>
      </c>
      <c r="AN5" s="501" t="str">
        <f>'2074 Asar'!AN5</f>
        <v>38. Support MF</v>
      </c>
      <c r="AO5" s="501" t="str">
        <f>'2074 Asar'!AO5</f>
        <v>39. Aarambha MF</v>
      </c>
      <c r="AP5" s="501" t="str">
        <f>'2074 Asar'!AP5</f>
        <v xml:space="preserve">40. Janasewi </v>
      </c>
      <c r="AQ5" s="501" t="str">
        <f>'2074 Asar'!AQ5</f>
        <v xml:space="preserve">41.Choutari </v>
      </c>
      <c r="AR5" s="501" t="str">
        <f>'2074 Asar'!AR5</f>
        <v>42.Ghodi Ghoda</v>
      </c>
      <c r="AS5" s="501" t="str">
        <f>'2074 Asar'!AS5</f>
        <v xml:space="preserve">43. Asha </v>
      </c>
      <c r="AT5" s="501" t="str">
        <f>'2074 Asar'!AT5</f>
        <v>44. Nepal Agro</v>
      </c>
      <c r="AU5" s="501" t="str">
        <f>'2074 Asar'!AU5</f>
        <v>45. Rama Roshan</v>
      </c>
      <c r="AV5" s="501" t="str">
        <f>'2074 Asar'!AV5</f>
        <v>46. Creative</v>
      </c>
      <c r="AW5" s="501" t="str">
        <f>'2074 Asar'!AW5</f>
        <v xml:space="preserve">47. Gurash </v>
      </c>
      <c r="AX5" s="501" t="str">
        <f>'2074 Asar'!AX5</f>
        <v>48. Ganapati MF</v>
      </c>
      <c r="AY5" s="26" t="str">
        <f>'2074 Asar'!AY5</f>
        <v>49. Infinity MF</v>
      </c>
      <c r="AZ5" s="26" t="str">
        <f>'2074 Asar'!AZ5</f>
        <v>50. Adhikhola Laghubitta</v>
      </c>
      <c r="BA5" s="26" t="str">
        <f>'2074 Asar'!BA5</f>
        <v>51. Swabhiman</v>
      </c>
      <c r="BB5" s="26" t="str">
        <f>'2074 Asar'!BB5</f>
        <v>52. Sparsh</v>
      </c>
      <c r="BC5" s="26" t="str">
        <f>'2074 Asar'!BC5</f>
        <v>53. Sabaiko</v>
      </c>
      <c r="BD5" s="26">
        <f>'2074 Asar'!BD5</f>
        <v>0</v>
      </c>
      <c r="BE5" s="26">
        <f>'2074 Asar'!BE5</f>
        <v>0</v>
      </c>
      <c r="BF5" s="26">
        <f>'2074 Asar'!BF5</f>
        <v>0</v>
      </c>
      <c r="BG5" s="26">
        <f>'2074 Asar'!BG5</f>
        <v>0</v>
      </c>
      <c r="BH5" s="26">
        <f>'2074 Asar'!BH5</f>
        <v>0</v>
      </c>
      <c r="BI5" s="26">
        <f>'2074 Asar'!BI5</f>
        <v>0</v>
      </c>
      <c r="BJ5" s="26">
        <f>'2074 Asar'!BJ5</f>
        <v>0</v>
      </c>
      <c r="BK5" s="53" t="s">
        <v>6</v>
      </c>
    </row>
    <row r="6" spans="1:91" s="21" customFormat="1" ht="15" customHeight="1">
      <c r="A6" s="23">
        <v>1</v>
      </c>
      <c r="B6" s="24" t="s">
        <v>7</v>
      </c>
      <c r="C6" s="27">
        <v>500000</v>
      </c>
      <c r="D6" s="27">
        <v>629200</v>
      </c>
      <c r="E6" s="27">
        <v>257924</v>
      </c>
      <c r="F6" s="27">
        <v>595747.6</v>
      </c>
      <c r="G6" s="27">
        <v>312380</v>
      </c>
      <c r="H6" s="27">
        <v>402449.87</v>
      </c>
      <c r="I6" s="27">
        <v>180000</v>
      </c>
      <c r="J6" s="27">
        <v>20000</v>
      </c>
      <c r="K6" s="27">
        <v>33948</v>
      </c>
      <c r="L6" s="27">
        <v>50000</v>
      </c>
      <c r="M6" s="27">
        <v>53680</v>
      </c>
      <c r="N6" s="27">
        <v>230000</v>
      </c>
      <c r="O6" s="27">
        <v>25000</v>
      </c>
      <c r="P6" s="27">
        <v>50000</v>
      </c>
      <c r="Q6" s="27">
        <v>20000</v>
      </c>
      <c r="R6" s="27">
        <v>20000</v>
      </c>
      <c r="S6" s="27">
        <v>36000</v>
      </c>
      <c r="T6" s="27">
        <v>110000</v>
      </c>
      <c r="U6" s="27">
        <v>100000</v>
      </c>
      <c r="V6" s="27">
        <v>110000</v>
      </c>
      <c r="W6" s="27">
        <v>20000</v>
      </c>
      <c r="X6" s="27">
        <v>140000</v>
      </c>
      <c r="Y6" s="27">
        <v>46000</v>
      </c>
      <c r="Z6" s="27">
        <v>140000</v>
      </c>
      <c r="AA6" s="27">
        <v>56500</v>
      </c>
      <c r="AB6" s="27">
        <v>14000</v>
      </c>
      <c r="AC6" s="27">
        <v>28000</v>
      </c>
      <c r="AD6" s="27">
        <v>200000</v>
      </c>
      <c r="AE6" s="27">
        <v>22120</v>
      </c>
      <c r="AF6" s="27">
        <v>60000</v>
      </c>
      <c r="AG6" s="27">
        <v>14000</v>
      </c>
      <c r="AH6" s="27">
        <v>70000</v>
      </c>
      <c r="AI6" s="27">
        <v>557500</v>
      </c>
      <c r="AJ6" s="27">
        <v>10500</v>
      </c>
      <c r="AK6" s="27">
        <v>30800</v>
      </c>
      <c r="AL6" s="27">
        <v>70000</v>
      </c>
      <c r="AM6" s="27">
        <v>112000</v>
      </c>
      <c r="AN6" s="27">
        <v>42000</v>
      </c>
      <c r="AO6" s="27">
        <v>10200</v>
      </c>
      <c r="AP6" s="27">
        <v>24500</v>
      </c>
      <c r="AQ6" s="27">
        <v>21000</v>
      </c>
      <c r="AR6" s="27">
        <v>0</v>
      </c>
      <c r="AS6" s="27">
        <v>0</v>
      </c>
      <c r="AT6" s="27">
        <v>0</v>
      </c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>
        <v>0</v>
      </c>
      <c r="BK6" s="43">
        <f>SUM(C6:BJ6)</f>
        <v>5425449.4700000007</v>
      </c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</row>
    <row r="7" spans="1:91" ht="15" customHeight="1">
      <c r="A7" s="3">
        <v>2</v>
      </c>
      <c r="B7" s="4" t="s">
        <v>8</v>
      </c>
      <c r="C7" s="33">
        <v>1408429.9293500001</v>
      </c>
      <c r="D7" s="33">
        <v>1412443.04</v>
      </c>
      <c r="E7" s="33">
        <v>701392</v>
      </c>
      <c r="F7" s="33">
        <v>1327819.6688699999</v>
      </c>
      <c r="G7" s="33">
        <v>858584.04526618379</v>
      </c>
      <c r="H7" s="33">
        <v>1038714.61</v>
      </c>
      <c r="I7" s="33">
        <v>378787.91211999999</v>
      </c>
      <c r="J7" s="33">
        <v>31554</v>
      </c>
      <c r="K7" s="33">
        <v>51669.677659999987</v>
      </c>
      <c r="L7" s="33">
        <v>108928.04703</v>
      </c>
      <c r="M7" s="33">
        <v>90712.505199909079</v>
      </c>
      <c r="N7" s="33">
        <v>308097.30082909088</v>
      </c>
      <c r="O7" s="33">
        <v>76985.798250000007</v>
      </c>
      <c r="P7" s="33">
        <v>126458</v>
      </c>
      <c r="Q7" s="33">
        <v>37790.344060000003</v>
      </c>
      <c r="R7" s="33">
        <v>50216.08</v>
      </c>
      <c r="S7" s="33">
        <v>61174.915131818183</v>
      </c>
      <c r="T7" s="33">
        <v>180884.97478727272</v>
      </c>
      <c r="U7" s="33">
        <v>107227.73027909092</v>
      </c>
      <c r="V7" s="33">
        <v>123238.12400272727</v>
      </c>
      <c r="W7" s="33">
        <v>45964.627000000008</v>
      </c>
      <c r="X7" s="33">
        <v>177248.19</v>
      </c>
      <c r="Y7" s="33">
        <v>106032.03448</v>
      </c>
      <c r="Z7" s="33">
        <v>500746.85391200002</v>
      </c>
      <c r="AA7" s="33">
        <v>78235.945009090909</v>
      </c>
      <c r="AB7" s="33">
        <v>116438.96208999999</v>
      </c>
      <c r="AC7" s="33">
        <v>45373.593055454548</v>
      </c>
      <c r="AD7" s="33">
        <v>317800.43926454545</v>
      </c>
      <c r="AE7" s="33">
        <v>33921.677880000003</v>
      </c>
      <c r="AF7" s="33">
        <v>84366.044292727267</v>
      </c>
      <c r="AG7" s="33">
        <v>33967.257699999995</v>
      </c>
      <c r="AH7" s="33">
        <v>143849.91</v>
      </c>
      <c r="AI7" s="33">
        <v>302883.67482807272</v>
      </c>
      <c r="AJ7" s="33">
        <v>11911.76</v>
      </c>
      <c r="AK7" s="33">
        <v>28883.81</v>
      </c>
      <c r="AL7" s="33">
        <v>74557.287880000003</v>
      </c>
      <c r="AM7" s="33">
        <v>154119</v>
      </c>
      <c r="AN7" s="33">
        <v>38568.033799999997</v>
      </c>
      <c r="AO7" s="33">
        <v>3975.7916399999986</v>
      </c>
      <c r="AP7" s="33">
        <v>24040.45</v>
      </c>
      <c r="AQ7" s="33">
        <v>18979.137360000001</v>
      </c>
      <c r="AR7" s="33">
        <v>0</v>
      </c>
      <c r="AS7" s="33">
        <v>0</v>
      </c>
      <c r="AT7" s="33">
        <v>0</v>
      </c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>
        <v>0</v>
      </c>
      <c r="BK7" s="43">
        <f>SUM(C7:BJ7)</f>
        <v>10822973.183027985</v>
      </c>
    </row>
    <row r="8" spans="1:91" ht="15" customHeight="1">
      <c r="A8" s="3">
        <v>3</v>
      </c>
      <c r="B8" s="4" t="s">
        <v>9</v>
      </c>
      <c r="C8" s="27">
        <v>1511342.3473169652</v>
      </c>
      <c r="D8" s="27">
        <v>1507375.86</v>
      </c>
      <c r="E8" s="27">
        <v>741941</v>
      </c>
      <c r="F8" s="27">
        <v>1430785.52</v>
      </c>
      <c r="G8" s="27">
        <v>853455.585558936</v>
      </c>
      <c r="H8" s="27">
        <v>1181124.8400000001</v>
      </c>
      <c r="I8" s="27">
        <v>399870.10813999997</v>
      </c>
      <c r="J8" s="27">
        <v>32801</v>
      </c>
      <c r="K8" s="27">
        <v>54482.41829999999</v>
      </c>
      <c r="L8" s="27">
        <v>111624.66403</v>
      </c>
      <c r="M8" s="27">
        <v>96464.287909909079</v>
      </c>
      <c r="N8" s="27">
        <v>334491.30082909088</v>
      </c>
      <c r="O8" s="27">
        <v>82012.600330000001</v>
      </c>
      <c r="P8" s="27">
        <v>131251</v>
      </c>
      <c r="Q8" s="27">
        <v>41830.242730000005</v>
      </c>
      <c r="R8" s="27">
        <v>53557</v>
      </c>
      <c r="S8" s="27">
        <v>66336.028412468178</v>
      </c>
      <c r="T8" s="27">
        <v>194853.18922727273</v>
      </c>
      <c r="U8" s="27">
        <v>108933.36921909092</v>
      </c>
      <c r="V8" s="27">
        <v>125557.50128272727</v>
      </c>
      <c r="W8" s="27">
        <v>46999.539000000004</v>
      </c>
      <c r="X8" s="27">
        <v>181592.65</v>
      </c>
      <c r="Y8" s="27">
        <v>115343.71722000001</v>
      </c>
      <c r="Z8" s="27">
        <v>543548.57626200002</v>
      </c>
      <c r="AA8" s="27">
        <v>81773.771359090912</v>
      </c>
      <c r="AB8" s="27">
        <v>128586.48696654999</v>
      </c>
      <c r="AC8" s="27">
        <v>49692.696835454553</v>
      </c>
      <c r="AD8" s="27">
        <v>335717.81871454546</v>
      </c>
      <c r="AE8" s="27">
        <v>36223.977210000005</v>
      </c>
      <c r="AF8" s="27">
        <v>91542.612652727272</v>
      </c>
      <c r="AG8" s="27">
        <v>39693.257699999995</v>
      </c>
      <c r="AH8" s="27">
        <v>152687.71</v>
      </c>
      <c r="AI8" s="27">
        <v>364242.3473580727</v>
      </c>
      <c r="AJ8" s="27">
        <v>12724.085000000001</v>
      </c>
      <c r="AK8" s="27">
        <v>31255.22</v>
      </c>
      <c r="AL8" s="27">
        <v>81916.737880000001</v>
      </c>
      <c r="AM8" s="27">
        <v>174933.005</v>
      </c>
      <c r="AN8" s="27">
        <v>39662.54449</v>
      </c>
      <c r="AO8" s="27">
        <v>4598.4334499999986</v>
      </c>
      <c r="AP8" s="27">
        <v>24638.77</v>
      </c>
      <c r="AQ8" s="27">
        <v>20169.517360000002</v>
      </c>
      <c r="AR8" s="27">
        <v>0</v>
      </c>
      <c r="AS8" s="27">
        <v>0</v>
      </c>
      <c r="AT8" s="27">
        <v>0</v>
      </c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>
        <v>0</v>
      </c>
      <c r="BK8" s="43">
        <f>SUM(C8:BJ8)</f>
        <v>11617633.337744908</v>
      </c>
    </row>
    <row r="9" spans="1:91" ht="15" customHeight="1">
      <c r="A9" s="3">
        <v>4</v>
      </c>
      <c r="B9" s="4" t="s">
        <v>10</v>
      </c>
      <c r="C9" s="27">
        <v>11179214.071988</v>
      </c>
      <c r="D9" s="27">
        <v>5203999.9420699989</v>
      </c>
      <c r="E9" s="27">
        <v>4270694.4000000004</v>
      </c>
      <c r="F9" s="27">
        <v>10441711.277217999</v>
      </c>
      <c r="G9" s="27">
        <v>7016327.4676750023</v>
      </c>
      <c r="H9" s="27">
        <v>11392018.149999999</v>
      </c>
      <c r="I9" s="27">
        <v>2254753.6888000001</v>
      </c>
      <c r="J9" s="27">
        <v>161032.20000000001</v>
      </c>
      <c r="K9" s="27">
        <v>305204.00579200004</v>
      </c>
      <c r="L9" s="27">
        <v>806667.95173800003</v>
      </c>
      <c r="M9" s="27">
        <v>615248.783818</v>
      </c>
      <c r="N9" s="27">
        <v>2743854.7034900002</v>
      </c>
      <c r="O9" s="27">
        <v>534668.54474799999</v>
      </c>
      <c r="P9" s="27">
        <v>470769</v>
      </c>
      <c r="Q9" s="27">
        <v>446527.86857200006</v>
      </c>
      <c r="R9" s="27">
        <v>361629.69399999996</v>
      </c>
      <c r="S9" s="27">
        <v>412889.06245199998</v>
      </c>
      <c r="T9" s="27">
        <v>1525657.4617334544</v>
      </c>
      <c r="U9" s="27">
        <v>196041.38270400002</v>
      </c>
      <c r="V9" s="27">
        <v>283897.58431000001</v>
      </c>
      <c r="W9" s="27">
        <v>440944.84500000003</v>
      </c>
      <c r="X9" s="27">
        <v>497449.33</v>
      </c>
      <c r="Y9" s="27">
        <v>1002636.3949339999</v>
      </c>
      <c r="Z9" s="27">
        <v>4622491.7299490003</v>
      </c>
      <c r="AA9" s="27">
        <v>475401.06374200003</v>
      </c>
      <c r="AB9" s="27">
        <v>971801.99012399989</v>
      </c>
      <c r="AC9" s="27">
        <v>453556.6837259999</v>
      </c>
      <c r="AD9" s="27">
        <v>1539642.2905419995</v>
      </c>
      <c r="AE9" s="27">
        <v>277621.05261199997</v>
      </c>
      <c r="AF9" s="27">
        <v>729910.30826600001</v>
      </c>
      <c r="AG9" s="27">
        <v>458095.76004999998</v>
      </c>
      <c r="AH9" s="27">
        <v>906171.38800000004</v>
      </c>
      <c r="AI9" s="27">
        <v>7616645.6492900001</v>
      </c>
      <c r="AJ9" s="27">
        <v>85756.484660000016</v>
      </c>
      <c r="AK9" s="27">
        <v>251221.80200000003</v>
      </c>
      <c r="AL9" s="27">
        <v>805437.53399999999</v>
      </c>
      <c r="AM9" s="27">
        <v>1665120.4</v>
      </c>
      <c r="AN9" s="27">
        <v>117130.42641</v>
      </c>
      <c r="AO9" s="27">
        <v>73703.272766000009</v>
      </c>
      <c r="AP9" s="27">
        <v>63299.794000000002</v>
      </c>
      <c r="AQ9" s="27">
        <v>129166.352166</v>
      </c>
      <c r="AR9" s="27">
        <v>0</v>
      </c>
      <c r="AS9" s="27">
        <v>0</v>
      </c>
      <c r="AT9" s="27">
        <v>0</v>
      </c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>
        <v>0</v>
      </c>
      <c r="BK9" s="43">
        <f>SUM(C9:BJ9)</f>
        <v>83806011.793345451</v>
      </c>
    </row>
    <row r="10" spans="1:91" s="21" customFormat="1" ht="15" customHeight="1">
      <c r="A10" s="23">
        <v>5</v>
      </c>
      <c r="B10" s="24" t="s">
        <v>11</v>
      </c>
      <c r="C10" s="27">
        <v>12025794.86534</v>
      </c>
      <c r="D10" s="27">
        <v>6730636.9020699998</v>
      </c>
      <c r="E10" s="27">
        <v>4451348</v>
      </c>
      <c r="F10" s="27">
        <v>12626378.463079</v>
      </c>
      <c r="G10" s="27">
        <v>7735290.7411170034</v>
      </c>
      <c r="H10" s="27">
        <v>12114096.439999999</v>
      </c>
      <c r="I10" s="27">
        <v>2515183.1626899997</v>
      </c>
      <c r="J10" s="27">
        <v>200852</v>
      </c>
      <c r="K10" s="27">
        <v>329912.70101000002</v>
      </c>
      <c r="L10" s="27">
        <v>928786.07787000004</v>
      </c>
      <c r="M10" s="27">
        <v>721049.82569999993</v>
      </c>
      <c r="N10" s="27">
        <v>3075237.3420000002</v>
      </c>
      <c r="O10" s="27">
        <v>615443.32653000008</v>
      </c>
      <c r="P10" s="27">
        <v>566380</v>
      </c>
      <c r="Q10" s="27">
        <v>487669.01075999998</v>
      </c>
      <c r="R10" s="27">
        <v>400305.99</v>
      </c>
      <c r="S10" s="27">
        <v>465319.95005999994</v>
      </c>
      <c r="T10" s="27">
        <v>1543264.2167654545</v>
      </c>
      <c r="U10" s="27">
        <v>256749.28249500532</v>
      </c>
      <c r="V10" s="27">
        <v>404818.94472999999</v>
      </c>
      <c r="W10" s="27">
        <v>476476.54700000002</v>
      </c>
      <c r="X10" s="27">
        <v>642552.37</v>
      </c>
      <c r="Y10" s="27">
        <v>1176881.7623999999</v>
      </c>
      <c r="Z10" s="27">
        <v>5244319.6758050006</v>
      </c>
      <c r="AA10" s="27">
        <v>533028.76401000004</v>
      </c>
      <c r="AB10" s="27">
        <v>1068187.8376200001</v>
      </c>
      <c r="AC10" s="27">
        <v>523497.43118999997</v>
      </c>
      <c r="AD10" s="27">
        <v>2156758.9468799997</v>
      </c>
      <c r="AE10" s="27">
        <v>263017.44417999999</v>
      </c>
      <c r="AF10" s="27">
        <v>764516.81586454553</v>
      </c>
      <c r="AG10" s="27">
        <v>523028.62172999996</v>
      </c>
      <c r="AH10" s="27">
        <v>992268.24</v>
      </c>
      <c r="AI10" s="27">
        <v>8581368.6039399989</v>
      </c>
      <c r="AJ10" s="27">
        <v>91955.975940000004</v>
      </c>
      <c r="AK10" s="27">
        <v>281393.38</v>
      </c>
      <c r="AL10" s="27">
        <v>970223.68</v>
      </c>
      <c r="AM10" s="27">
        <v>1848003</v>
      </c>
      <c r="AN10" s="27">
        <v>131510.71321000002</v>
      </c>
      <c r="AO10" s="27">
        <v>104909.46927</v>
      </c>
      <c r="AP10" s="27">
        <v>69630.55</v>
      </c>
      <c r="AQ10" s="27">
        <v>158315.17291999998</v>
      </c>
      <c r="AR10" s="27">
        <v>0</v>
      </c>
      <c r="AS10" s="27">
        <v>0</v>
      </c>
      <c r="AT10" s="27">
        <v>0</v>
      </c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>
        <v>0</v>
      </c>
      <c r="BK10" s="43">
        <f>SUM(C10:BJ10)</f>
        <v>94796362.24417603</v>
      </c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</row>
    <row r="11" spans="1:91" ht="15" customHeight="1">
      <c r="A11" s="6"/>
      <c r="B11" s="7" t="s">
        <v>12</v>
      </c>
      <c r="C11" s="31">
        <v>12.598648887842067</v>
      </c>
      <c r="D11" s="31">
        <v>27.141488388221841</v>
      </c>
      <c r="E11" s="31">
        <v>16.423371337457439</v>
      </c>
      <c r="F11" s="31">
        <v>12.716494773869796</v>
      </c>
      <c r="G11" s="31">
        <v>12.236943746166004</v>
      </c>
      <c r="H11" s="31">
        <v>9.1179156873095408</v>
      </c>
      <c r="I11" s="31">
        <v>16.799525110061769</v>
      </c>
      <c r="J11" s="31">
        <v>19.59483879621591</v>
      </c>
      <c r="K11" s="31">
        <v>16.929554225842452</v>
      </c>
      <c r="L11" s="31">
        <v>13.503455392681705</v>
      </c>
      <c r="M11" s="31">
        <v>14.744036491544406</v>
      </c>
      <c r="N11" s="31">
        <v>11.22863030747261</v>
      </c>
      <c r="O11" s="31">
        <v>14.398789494206166</v>
      </c>
      <c r="P11" s="31">
        <v>26.862006631702595</v>
      </c>
      <c r="Q11" s="31">
        <v>8.4631546471788752</v>
      </c>
      <c r="R11" s="31">
        <v>13.886049965797334</v>
      </c>
      <c r="S11" s="31">
        <v>14.81630798561781</v>
      </c>
      <c r="T11" s="31">
        <v>11.856198348858133</v>
      </c>
      <c r="U11" s="31">
        <v>54.696477243783001</v>
      </c>
      <c r="V11" s="31">
        <v>43.409359858503855</v>
      </c>
      <c r="W11" s="31">
        <v>10.424121638160893</v>
      </c>
      <c r="X11" s="31">
        <v>35.631405916256838</v>
      </c>
      <c r="Y11" s="31">
        <v>10.575322720753592</v>
      </c>
      <c r="Z11" s="31">
        <v>10.832833959824622</v>
      </c>
      <c r="AA11" s="31">
        <v>16.456830027530085</v>
      </c>
      <c r="AB11" s="31">
        <v>11.981757937657919</v>
      </c>
      <c r="AC11" s="31">
        <v>10.003952027055869</v>
      </c>
      <c r="AD11" s="31">
        <v>20.641186671526821</v>
      </c>
      <c r="AE11" s="31">
        <v>12.218697955665688</v>
      </c>
      <c r="AF11" s="31">
        <v>11.558412497714977</v>
      </c>
      <c r="AG11" s="31">
        <v>7.414881485978511</v>
      </c>
      <c r="AH11" s="31">
        <v>15.874470536692778</v>
      </c>
      <c r="AI11" s="31">
        <v>3.9766018897873581</v>
      </c>
      <c r="AJ11" s="31">
        <v>13.890214888386259</v>
      </c>
      <c r="AK11" s="31">
        <v>11.497334136628794</v>
      </c>
      <c r="AL11" s="31">
        <v>9.2567436620106669</v>
      </c>
      <c r="AM11" s="31">
        <v>9.2557270933681437</v>
      </c>
      <c r="AN11" s="31">
        <v>32.927425419760318</v>
      </c>
      <c r="AO11" s="31">
        <v>5.3943217048484549</v>
      </c>
      <c r="AP11" s="31">
        <v>37.978717592667053</v>
      </c>
      <c r="AQ11" s="31">
        <v>14.693561474592617</v>
      </c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>
        <f>BK7/BK9*100</f>
        <v>12.914315991692824</v>
      </c>
    </row>
    <row r="12" spans="1:91" ht="15" customHeight="1">
      <c r="A12" s="6"/>
      <c r="B12" s="7" t="s">
        <v>13</v>
      </c>
      <c r="C12" s="31">
        <v>13.519218234705502</v>
      </c>
      <c r="D12" s="31">
        <v>28.965716310142962</v>
      </c>
      <c r="E12" s="31">
        <v>17.372842224440127</v>
      </c>
      <c r="F12" s="31">
        <v>13.702596078496496</v>
      </c>
      <c r="G12" s="31">
        <v>12.163850525661758</v>
      </c>
      <c r="H12" s="31">
        <v>10.368003495500052</v>
      </c>
      <c r="I12" s="31">
        <v>17.734536154714725</v>
      </c>
      <c r="J12" s="31">
        <v>20.369218081849468</v>
      </c>
      <c r="K12" s="31">
        <v>17.851147844085101</v>
      </c>
      <c r="L12" s="31">
        <v>13.8377462237715</v>
      </c>
      <c r="M12" s="31">
        <v>15.67890753254129</v>
      </c>
      <c r="N12" s="31">
        <v>12.190561708812069</v>
      </c>
      <c r="O12" s="31">
        <v>15.338961144357985</v>
      </c>
      <c r="P12" s="31">
        <v>27.880128045814402</v>
      </c>
      <c r="Q12" s="31">
        <v>9.3678907127954805</v>
      </c>
      <c r="R12" s="31">
        <v>14.809901091805807</v>
      </c>
      <c r="S12" s="31">
        <v>16.066307985617808</v>
      </c>
      <c r="T12" s="31">
        <v>12.771752120943336</v>
      </c>
      <c r="U12" s="31">
        <v>55.566517495730892</v>
      </c>
      <c r="V12" s="31">
        <v>44.226336616385446</v>
      </c>
      <c r="W12" s="31">
        <v>10.658824914939192</v>
      </c>
      <c r="X12" s="31">
        <v>36.504753157472337</v>
      </c>
      <c r="Y12" s="31">
        <v>11.50404252257297</v>
      </c>
      <c r="Z12" s="31">
        <v>11.758778771638752</v>
      </c>
      <c r="AA12" s="31">
        <v>17.201007232804493</v>
      </c>
      <c r="AB12" s="31">
        <v>13.231757937657921</v>
      </c>
      <c r="AC12" s="31">
        <v>10.956226336965331</v>
      </c>
      <c r="AD12" s="31">
        <v>21.804923180978804</v>
      </c>
      <c r="AE12" s="31">
        <v>13.047993611862797</v>
      </c>
      <c r="AF12" s="31">
        <v>12.541624856648353</v>
      </c>
      <c r="AG12" s="31">
        <v>8.6648384817330726</v>
      </c>
      <c r="AH12" s="31">
        <v>16.849760654769206</v>
      </c>
      <c r="AI12" s="31">
        <v>4.7821884347741221</v>
      </c>
      <c r="AJ12" s="31">
        <v>14.837461039182479</v>
      </c>
      <c r="AK12" s="31">
        <v>12.441284853135476</v>
      </c>
      <c r="AL12" s="31">
        <v>10.170464427350613</v>
      </c>
      <c r="AM12" s="31">
        <v>10.505727093368144</v>
      </c>
      <c r="AN12" s="31">
        <v>33.861862972449501</v>
      </c>
      <c r="AO12" s="31">
        <v>6.2391170397541673</v>
      </c>
      <c r="AP12" s="31">
        <v>38.923933938868743</v>
      </c>
      <c r="AQ12" s="31">
        <v>15.615148234641524</v>
      </c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>
        <f>BK8/BK9*100</f>
        <v>13.862529774585214</v>
      </c>
    </row>
    <row r="13" spans="1:91" ht="15" customHeight="1">
      <c r="A13" s="6"/>
      <c r="B13" s="7" t="s">
        <v>14</v>
      </c>
      <c r="C13" s="31">
        <v>92.960292414500074</v>
      </c>
      <c r="D13" s="31">
        <v>77.318090661962685</v>
      </c>
      <c r="E13" s="31">
        <v>95.941597915957161</v>
      </c>
      <c r="F13" s="31">
        <v>82.69759462502077</v>
      </c>
      <c r="G13" s="31">
        <v>90.705413700607977</v>
      </c>
      <c r="H13" s="31">
        <v>94.039354948374495</v>
      </c>
      <c r="I13" s="31">
        <v>89.645705420058988</v>
      </c>
      <c r="J13" s="31">
        <v>80.174556389779553</v>
      </c>
      <c r="K13" s="31">
        <v>92.510535319690206</v>
      </c>
      <c r="L13" s="31">
        <v>86.851856520927257</v>
      </c>
      <c r="M13" s="31">
        <v>85.32680570593196</v>
      </c>
      <c r="N13" s="31">
        <v>89.224160555539981</v>
      </c>
      <c r="O13" s="31">
        <v>86.875350125668689</v>
      </c>
      <c r="P13" s="31">
        <v>83.118930753204566</v>
      </c>
      <c r="Q13" s="31">
        <v>91.563716110670185</v>
      </c>
      <c r="R13" s="31">
        <v>90.338316945994237</v>
      </c>
      <c r="S13" s="31">
        <v>88.73229321002907</v>
      </c>
      <c r="T13" s="31">
        <v>98.859122447036171</v>
      </c>
      <c r="U13" s="31">
        <v>76.355182300388208</v>
      </c>
      <c r="V13" s="31">
        <v>70.129520370977133</v>
      </c>
      <c r="W13" s="31">
        <v>92.542822469707005</v>
      </c>
      <c r="X13" s="31">
        <v>77.417709937012617</v>
      </c>
      <c r="Y13" s="31">
        <v>85.194318322117283</v>
      </c>
      <c r="Z13" s="31">
        <v>88.142829112328087</v>
      </c>
      <c r="AA13" s="31">
        <v>89.188632179159683</v>
      </c>
      <c r="AB13" s="31">
        <v>90.976694912502012</v>
      </c>
      <c r="AC13" s="31">
        <v>86.639715250366621</v>
      </c>
      <c r="AD13" s="31">
        <v>71.386850754428039</v>
      </c>
      <c r="AE13" s="31">
        <v>105.55233455238269</v>
      </c>
      <c r="AF13" s="31">
        <v>95.473414465133615</v>
      </c>
      <c r="AG13" s="31">
        <v>87.585218287820609</v>
      </c>
      <c r="AH13" s="31">
        <v>91.323228081954937</v>
      </c>
      <c r="AI13" s="31">
        <v>88.757935951998817</v>
      </c>
      <c r="AJ13" s="31">
        <v>93.258196417767266</v>
      </c>
      <c r="AK13" s="31">
        <v>89.277793955209617</v>
      </c>
      <c r="AL13" s="31">
        <v>83.015654080922857</v>
      </c>
      <c r="AM13" s="31">
        <v>90.103771476561462</v>
      </c>
      <c r="AN13" s="31">
        <v>89.065311525581052</v>
      </c>
      <c r="AO13" s="31">
        <v>70.254166071809749</v>
      </c>
      <c r="AP13" s="31">
        <v>90.908076986322811</v>
      </c>
      <c r="AQ13" s="31">
        <v>81.5881066758336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>
        <f>BK9/BK10*100</f>
        <v>88.406358439660707</v>
      </c>
    </row>
    <row r="14" spans="1:91" s="21" customFormat="1" ht="15" customHeight="1">
      <c r="A14" s="23">
        <v>6</v>
      </c>
      <c r="B14" s="24" t="s">
        <v>15</v>
      </c>
      <c r="C14" s="33">
        <v>4272711.011655001</v>
      </c>
      <c r="D14" s="33">
        <v>0</v>
      </c>
      <c r="E14" s="33">
        <v>1163489</v>
      </c>
      <c r="F14" s="33">
        <v>6929533.65833</v>
      </c>
      <c r="G14" s="33">
        <v>3042111.4350000001</v>
      </c>
      <c r="H14" s="33">
        <v>0</v>
      </c>
      <c r="I14" s="33">
        <v>810895.24401000002</v>
      </c>
      <c r="J14" s="33">
        <v>47922</v>
      </c>
      <c r="K14" s="33">
        <v>62044.417999999998</v>
      </c>
      <c r="L14" s="33">
        <v>328117.11849999998</v>
      </c>
      <c r="M14" s="33">
        <v>293289.17</v>
      </c>
      <c r="N14" s="33">
        <v>0</v>
      </c>
      <c r="O14" s="33">
        <v>114402.435</v>
      </c>
      <c r="P14" s="33">
        <v>209255</v>
      </c>
      <c r="Q14" s="33">
        <v>85700.459239999996</v>
      </c>
      <c r="R14" s="33">
        <v>79759.960000000006</v>
      </c>
      <c r="S14" s="33">
        <v>135963.53396999999</v>
      </c>
      <c r="T14" s="33">
        <v>397656.10547000001</v>
      </c>
      <c r="U14" s="33">
        <v>53549.004630000003</v>
      </c>
      <c r="V14" s="33">
        <v>36921.672489999997</v>
      </c>
      <c r="W14" s="33">
        <v>84527.35</v>
      </c>
      <c r="X14" s="33">
        <v>58600.74</v>
      </c>
      <c r="Y14" s="33">
        <v>192734.64206000001</v>
      </c>
      <c r="Z14" s="33">
        <v>1835588.48517</v>
      </c>
      <c r="AA14" s="33">
        <v>81599.352719999995</v>
      </c>
      <c r="AB14" s="33">
        <v>481004.28899999999</v>
      </c>
      <c r="AC14" s="33">
        <v>139304.40440000003</v>
      </c>
      <c r="AD14" s="33">
        <v>247882.47703000001</v>
      </c>
      <c r="AE14" s="33">
        <v>63883.736299999997</v>
      </c>
      <c r="AF14" s="33">
        <v>0</v>
      </c>
      <c r="AG14" s="33">
        <v>158854.644</v>
      </c>
      <c r="AH14" s="33">
        <v>102529.91</v>
      </c>
      <c r="AI14" s="33">
        <v>1819314.4107299999</v>
      </c>
      <c r="AJ14" s="33">
        <v>9452.8819999999996</v>
      </c>
      <c r="AK14" s="33">
        <v>44951.7</v>
      </c>
      <c r="AL14" s="33">
        <v>128312.71</v>
      </c>
      <c r="AM14" s="33">
        <v>550004</v>
      </c>
      <c r="AN14" s="33">
        <v>6481.8077300000004</v>
      </c>
      <c r="AO14" s="33">
        <v>3606.8529999999996</v>
      </c>
      <c r="AP14" s="33">
        <v>6711.44</v>
      </c>
      <c r="AQ14" s="33">
        <v>16635.865999999998</v>
      </c>
      <c r="AR14" s="33">
        <v>0</v>
      </c>
      <c r="AS14" s="33">
        <v>0</v>
      </c>
      <c r="AT14" s="33">
        <v>0</v>
      </c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>
        <v>0</v>
      </c>
      <c r="BK14" s="43">
        <f>SUM(C14:BJ14)</f>
        <v>24095302.926435005</v>
      </c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</row>
    <row r="15" spans="1:91" s="21" customFormat="1" ht="15" customHeight="1">
      <c r="A15" s="23">
        <v>7</v>
      </c>
      <c r="B15" s="25" t="s">
        <v>16</v>
      </c>
      <c r="C15" s="33">
        <v>5935786.9076000005</v>
      </c>
      <c r="D15" s="33">
        <v>4675930.1500000004</v>
      </c>
      <c r="E15" s="33">
        <v>2508074</v>
      </c>
      <c r="F15" s="33">
        <v>3787262.0328700002</v>
      </c>
      <c r="G15" s="33">
        <v>3152886.8818899989</v>
      </c>
      <c r="H15" s="33">
        <v>9670194.0700000003</v>
      </c>
      <c r="I15" s="33">
        <v>1008400.41776</v>
      </c>
      <c r="J15" s="33">
        <v>88324</v>
      </c>
      <c r="K15" s="33">
        <v>198262.85963999998</v>
      </c>
      <c r="L15" s="33">
        <v>414712.87307999999</v>
      </c>
      <c r="M15" s="33">
        <v>289346.54402999999</v>
      </c>
      <c r="N15" s="33">
        <v>2751453.5917699998</v>
      </c>
      <c r="O15" s="33">
        <v>389310.76299999998</v>
      </c>
      <c r="P15" s="33">
        <v>187359</v>
      </c>
      <c r="Q15" s="33">
        <v>333549.46116999997</v>
      </c>
      <c r="R15" s="33">
        <v>256904.97</v>
      </c>
      <c r="S15" s="33">
        <v>228355.18701000002</v>
      </c>
      <c r="T15" s="33">
        <v>934929.52757999999</v>
      </c>
      <c r="U15" s="33">
        <v>89978.874769999995</v>
      </c>
      <c r="V15" s="33">
        <v>206000</v>
      </c>
      <c r="W15" s="33">
        <v>343496.68</v>
      </c>
      <c r="X15" s="33">
        <v>400123.56</v>
      </c>
      <c r="Y15" s="33">
        <v>860507.96437000006</v>
      </c>
      <c r="Z15" s="33">
        <v>2788970.4767399998</v>
      </c>
      <c r="AA15" s="33">
        <v>345358.55764000007</v>
      </c>
      <c r="AB15" s="33">
        <v>402324.12029000005</v>
      </c>
      <c r="AC15" s="33">
        <v>324855.02921000007</v>
      </c>
      <c r="AD15" s="33">
        <v>1484048.9774299997</v>
      </c>
      <c r="AE15" s="33">
        <v>156702.4412</v>
      </c>
      <c r="AF15" s="33">
        <v>676663.50176000001</v>
      </c>
      <c r="AG15" s="33">
        <v>256932.77137</v>
      </c>
      <c r="AH15" s="33">
        <v>734582.49</v>
      </c>
      <c r="AI15" s="33">
        <v>4296155.8634000001</v>
      </c>
      <c r="AJ15" s="33">
        <v>68760.096000000005</v>
      </c>
      <c r="AK15" s="33">
        <v>206500</v>
      </c>
      <c r="AL15" s="33">
        <v>726394.21</v>
      </c>
      <c r="AM15" s="33">
        <v>916037</v>
      </c>
      <c r="AN15" s="33">
        <v>83718.944029999999</v>
      </c>
      <c r="AO15" s="33">
        <v>95915.438930000004</v>
      </c>
      <c r="AP15" s="33">
        <v>38010.75</v>
      </c>
      <c r="AQ15" s="33">
        <v>118332.22</v>
      </c>
      <c r="AR15" s="33">
        <v>0</v>
      </c>
      <c r="AS15" s="33">
        <v>0</v>
      </c>
      <c r="AT15" s="33">
        <v>0</v>
      </c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>
        <v>0</v>
      </c>
      <c r="BK15" s="43">
        <f>SUM(C15:BJ15)</f>
        <v>52431413.204540007</v>
      </c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</row>
    <row r="16" spans="1:91" s="21" customFormat="1" ht="15" customHeight="1">
      <c r="A16" s="23">
        <v>8</v>
      </c>
      <c r="B16" s="25" t="s">
        <v>17</v>
      </c>
      <c r="C16" s="33">
        <v>465521.15847609087</v>
      </c>
      <c r="D16" s="33">
        <v>125233.65</v>
      </c>
      <c r="E16" s="33">
        <v>188511</v>
      </c>
      <c r="F16" s="33">
        <v>566985.39228289993</v>
      </c>
      <c r="G16" s="33">
        <v>499765.65688081912</v>
      </c>
      <c r="H16" s="33">
        <v>1123270.44</v>
      </c>
      <c r="I16" s="33">
        <v>317089.58880000003</v>
      </c>
      <c r="J16" s="33">
        <v>26301</v>
      </c>
      <c r="K16" s="33">
        <v>17532.17004545455</v>
      </c>
      <c r="L16" s="33">
        <v>61070.221100000002</v>
      </c>
      <c r="M16" s="33">
        <v>37097.509997272733</v>
      </c>
      <c r="N16" s="33">
        <v>15141.811460909077</v>
      </c>
      <c r="O16" s="33">
        <v>30696.738569999998</v>
      </c>
      <c r="P16" s="33">
        <v>43308</v>
      </c>
      <c r="Q16" s="33">
        <v>30628.745880000002</v>
      </c>
      <c r="R16" s="33">
        <v>13424.98</v>
      </c>
      <c r="S16" s="33">
        <v>32123.523684545456</v>
      </c>
      <c r="T16" s="33">
        <v>29793.60892818182</v>
      </c>
      <c r="U16" s="33">
        <v>4385.381722363637</v>
      </c>
      <c r="V16" s="33">
        <v>35001.416047272724</v>
      </c>
      <c r="W16" s="33">
        <v>2487.89</v>
      </c>
      <c r="X16" s="33">
        <v>5432.07</v>
      </c>
      <c r="Y16" s="33">
        <v>15775.69</v>
      </c>
      <c r="Z16" s="33">
        <v>113408.58997600019</v>
      </c>
      <c r="AA16" s="33">
        <v>19762.960822727277</v>
      </c>
      <c r="AB16" s="33">
        <v>62774.368240000003</v>
      </c>
      <c r="AC16" s="33">
        <v>13964.404524545454</v>
      </c>
      <c r="AD16" s="33">
        <v>74618.534026363632</v>
      </c>
      <c r="AE16" s="33">
        <v>19853.45768</v>
      </c>
      <c r="AF16" s="33">
        <v>3487.2686899999999</v>
      </c>
      <c r="AG16" s="33">
        <v>45023.108290000004</v>
      </c>
      <c r="AH16" s="33">
        <v>17142.29</v>
      </c>
      <c r="AI16" s="33">
        <v>1910028.7346122249</v>
      </c>
      <c r="AJ16" s="33">
        <v>2967.44</v>
      </c>
      <c r="AK16" s="33">
        <v>1057.8699999999999</v>
      </c>
      <c r="AL16" s="33">
        <v>38945.440000000002</v>
      </c>
      <c r="AM16" s="33">
        <v>212593</v>
      </c>
      <c r="AN16" s="33">
        <v>2741.9276500000001</v>
      </c>
      <c r="AO16" s="33">
        <v>1411.3857</v>
      </c>
      <c r="AP16" s="33">
        <v>1119.67</v>
      </c>
      <c r="AQ16" s="33">
        <v>4447.95748</v>
      </c>
      <c r="AR16" s="33">
        <v>0</v>
      </c>
      <c r="AS16" s="33">
        <v>0</v>
      </c>
      <c r="AT16" s="33">
        <v>0</v>
      </c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>
        <v>0</v>
      </c>
      <c r="BK16" s="43">
        <f>SUM(C16:BJ16)</f>
        <v>6231926.0515676728</v>
      </c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</row>
    <row r="17" spans="1:63" ht="15" customHeight="1">
      <c r="A17" s="6"/>
      <c r="B17" s="10" t="s">
        <v>18</v>
      </c>
      <c r="C17" s="29">
        <v>10208497.919255001</v>
      </c>
      <c r="D17" s="29">
        <v>4675930.1500000004</v>
      </c>
      <c r="E17" s="29">
        <v>3671563</v>
      </c>
      <c r="F17" s="29">
        <v>10716795.691199999</v>
      </c>
      <c r="G17" s="29">
        <v>6194998.3168899994</v>
      </c>
      <c r="H17" s="29">
        <v>9670194.0700000003</v>
      </c>
      <c r="I17" s="29">
        <v>1819295.6617700001</v>
      </c>
      <c r="J17" s="29">
        <v>136246</v>
      </c>
      <c r="K17" s="29">
        <v>260307.27763999999</v>
      </c>
      <c r="L17" s="29">
        <v>742829.99157999991</v>
      </c>
      <c r="M17" s="29">
        <v>582635.71402999992</v>
      </c>
      <c r="N17" s="29">
        <v>2751453.5917699998</v>
      </c>
      <c r="O17" s="29">
        <v>503713.19799999997</v>
      </c>
      <c r="P17" s="29">
        <v>396614</v>
      </c>
      <c r="Q17" s="29">
        <v>419249.92040999996</v>
      </c>
      <c r="R17" s="29">
        <v>336664.93</v>
      </c>
      <c r="S17" s="29">
        <v>364318.72097999998</v>
      </c>
      <c r="T17" s="29">
        <v>1332585.6330500001</v>
      </c>
      <c r="U17" s="29">
        <v>143527.87940000001</v>
      </c>
      <c r="V17" s="29">
        <v>242921.67249</v>
      </c>
      <c r="W17" s="29">
        <v>428024.03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1731931.4544599997</v>
      </c>
      <c r="AE17" s="29">
        <v>220586.17749999999</v>
      </c>
      <c r="AF17" s="29">
        <v>676663.50176000001</v>
      </c>
      <c r="AG17" s="29">
        <v>415787.41537</v>
      </c>
      <c r="AH17" s="29">
        <v>837112.4</v>
      </c>
      <c r="AI17" s="29">
        <v>6115470.2741299998</v>
      </c>
      <c r="AJ17" s="29">
        <v>78212.978000000003</v>
      </c>
      <c r="AK17" s="29">
        <v>251451.7</v>
      </c>
      <c r="AL17" s="29">
        <v>854706.92</v>
      </c>
      <c r="AM17" s="29">
        <v>1466041</v>
      </c>
      <c r="AN17" s="29">
        <v>90200.751759999999</v>
      </c>
      <c r="AO17" s="29">
        <v>99522.291930000007</v>
      </c>
      <c r="AP17" s="29">
        <v>44722.19</v>
      </c>
      <c r="AQ17" s="29">
        <v>134968.08600000001</v>
      </c>
      <c r="AR17" s="29">
        <v>0</v>
      </c>
      <c r="AS17" s="29">
        <v>0</v>
      </c>
      <c r="AT17" s="29">
        <v>0</v>
      </c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>
        <v>0</v>
      </c>
      <c r="BK17" s="29">
        <f>BK14+BK15</f>
        <v>76526716.130975008</v>
      </c>
    </row>
    <row r="18" spans="1:63" ht="15" customHeight="1">
      <c r="A18" s="6"/>
      <c r="B18" s="10" t="s">
        <v>19</v>
      </c>
      <c r="C18" s="34">
        <v>8.7244363913421381</v>
      </c>
      <c r="D18" s="34">
        <v>3.4230269717471611</v>
      </c>
      <c r="E18" s="34">
        <v>5.7711102064297695</v>
      </c>
      <c r="F18" s="34">
        <v>7.7694253409745855</v>
      </c>
      <c r="G18" s="34">
        <v>8.2440592413201141</v>
      </c>
      <c r="H18" s="34">
        <v>9.3094527749699161</v>
      </c>
      <c r="I18" s="34">
        <v>5.36849087525525</v>
      </c>
      <c r="J18" s="34">
        <v>4.9060530769507764</v>
      </c>
      <c r="K18" s="34">
        <v>5.2878964316330466</v>
      </c>
      <c r="L18" s="34">
        <v>6.5592631421027994</v>
      </c>
      <c r="M18" s="34">
        <v>6.8173232475662253</v>
      </c>
      <c r="N18" s="34">
        <v>9.4359384202295651</v>
      </c>
      <c r="O18" s="34">
        <v>5.9729073790805494</v>
      </c>
      <c r="P18" s="34">
        <v>3.5576824750405898</v>
      </c>
      <c r="Q18" s="34">
        <v>10.701429931082011</v>
      </c>
      <c r="R18" s="34">
        <v>7.6525192071646133</v>
      </c>
      <c r="S18" s="34">
        <v>6.2698984782982823</v>
      </c>
      <c r="T18" s="34">
        <v>8.349324785406381</v>
      </c>
      <c r="U18" s="34">
        <v>1.341595201106718</v>
      </c>
      <c r="V18" s="34">
        <v>1.9641779527960155</v>
      </c>
      <c r="W18" s="34">
        <v>2.5606721386992759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7.2255936922075632</v>
      </c>
      <c r="AE18" s="34">
        <v>7.6227167565139258</v>
      </c>
      <c r="AF18" s="34">
        <v>8.4815119108559678</v>
      </c>
      <c r="AG18" s="34">
        <v>16.068457851677231</v>
      </c>
      <c r="AH18" s="34">
        <v>6.8319532518832276</v>
      </c>
      <c r="AI18" s="34">
        <v>36.306951365665704</v>
      </c>
      <c r="AJ18" s="34">
        <v>10.587921754433465</v>
      </c>
      <c r="AK18" s="34">
        <v>15.989552333714867</v>
      </c>
      <c r="AL18" s="34">
        <v>11.98982857784137</v>
      </c>
      <c r="AM18" s="34">
        <v>9.5583525668609575</v>
      </c>
      <c r="AN18" s="34">
        <v>8.186671969504447</v>
      </c>
      <c r="AO18" s="34">
        <v>16.428242312644439</v>
      </c>
      <c r="AP18" s="34">
        <v>1.8620280622866185</v>
      </c>
      <c r="AQ18" s="34">
        <v>6.8414479927007301</v>
      </c>
      <c r="AR18" s="34" t="e">
        <v>#DIV/0!</v>
      </c>
      <c r="AS18" s="34" t="e">
        <v>#DIV/0!</v>
      </c>
      <c r="AT18" s="34" t="e">
        <v>#DIV/0!</v>
      </c>
      <c r="AU18" s="34" t="e">
        <v>#DIV/0!</v>
      </c>
      <c r="AV18" s="34" t="e">
        <v>#DIV/0!</v>
      </c>
      <c r="AW18" s="34" t="e">
        <v>#DIV/0!</v>
      </c>
      <c r="AX18" s="34" t="e">
        <v>#DIV/0!</v>
      </c>
      <c r="AY18" s="34" t="e">
        <v>#DIV/0!</v>
      </c>
      <c r="AZ18" s="34" t="e">
        <v>#DIV/0!</v>
      </c>
      <c r="BA18" s="34" t="e">
        <v>#DIV/0!</v>
      </c>
      <c r="BB18" s="34" t="e">
        <v>#DIV/0!</v>
      </c>
      <c r="BC18" s="34" t="e">
        <v>#DIV/0!</v>
      </c>
      <c r="BD18" s="34" t="e">
        <v>#DIV/0!</v>
      </c>
      <c r="BE18" s="34" t="e">
        <v>#DIV/0!</v>
      </c>
      <c r="BF18" s="34" t="e">
        <v>#DIV/0!</v>
      </c>
      <c r="BG18" s="34" t="e">
        <v>#DIV/0!</v>
      </c>
      <c r="BH18" s="34" t="e">
        <v>#DIV/0!</v>
      </c>
      <c r="BI18" s="34" t="e">
        <v>#DIV/0!</v>
      </c>
      <c r="BJ18" s="34" t="e">
        <v>#DIV/0!</v>
      </c>
      <c r="BK18" s="34">
        <f>BK17/BK56</f>
        <v>7.7526615656403468</v>
      </c>
    </row>
    <row r="19" spans="1:63" ht="15" customHeight="1">
      <c r="A19" s="6"/>
      <c r="B19" s="10" t="s">
        <v>20</v>
      </c>
      <c r="C19" s="34">
        <v>1.389232010170709</v>
      </c>
      <c r="D19" s="34" t="e">
        <v>#DIV/0!</v>
      </c>
      <c r="E19" s="34">
        <v>2.1556490864975948</v>
      </c>
      <c r="F19" s="34">
        <v>0.54653923620348221</v>
      </c>
      <c r="G19" s="34">
        <v>1.0364140003602462</v>
      </c>
      <c r="H19" s="34" t="e">
        <v>#DIV/0!</v>
      </c>
      <c r="I19" s="34">
        <v>1.2435643508935963</v>
      </c>
      <c r="J19" s="34">
        <v>1.8430783356287299</v>
      </c>
      <c r="K19" s="34">
        <v>3.1954987415628588</v>
      </c>
      <c r="L19" s="34">
        <v>1.2639172103420748</v>
      </c>
      <c r="M19" s="34">
        <v>0.98655720574339656</v>
      </c>
      <c r="N19" s="34" t="e">
        <v>#DIV/0!</v>
      </c>
      <c r="O19" s="34">
        <v>3.4029936775384195</v>
      </c>
      <c r="P19" s="34">
        <v>0.8953621179900122</v>
      </c>
      <c r="Q19" s="34">
        <v>3.8920382005878267</v>
      </c>
      <c r="R19" s="34">
        <v>3.2209766654847867</v>
      </c>
      <c r="S19" s="34">
        <v>1.6795325948234474</v>
      </c>
      <c r="T19" s="34">
        <v>2.3511006488256547</v>
      </c>
      <c r="U19" s="34">
        <v>1.6803090065205566</v>
      </c>
      <c r="V19" s="34">
        <v>5.5793788879903481</v>
      </c>
      <c r="W19" s="34">
        <v>4.0637341641492366</v>
      </c>
      <c r="X19" s="34">
        <v>6.8279608755793868</v>
      </c>
      <c r="Y19" s="34">
        <v>4.4647290968175621</v>
      </c>
      <c r="Z19" s="34">
        <v>1.5193876510299116</v>
      </c>
      <c r="AA19" s="34">
        <v>4.2323688378394788</v>
      </c>
      <c r="AB19" s="34">
        <v>0.8364252242457656</v>
      </c>
      <c r="AC19" s="34">
        <v>2.3319795997060377</v>
      </c>
      <c r="AD19" s="34">
        <v>5.9869055498037183</v>
      </c>
      <c r="AE19" s="34">
        <v>2.4529316892819248</v>
      </c>
      <c r="AF19" s="34" t="e">
        <v>#DIV/0!</v>
      </c>
      <c r="AG19" s="34">
        <v>1.6174079957649838</v>
      </c>
      <c r="AH19" s="34">
        <v>7.1645677831961425</v>
      </c>
      <c r="AI19" s="34">
        <v>2.3614147384652262</v>
      </c>
      <c r="AJ19" s="34">
        <v>7.2739822627638864</v>
      </c>
      <c r="AK19" s="34">
        <v>4.5938195885806321</v>
      </c>
      <c r="AL19" s="34">
        <v>5.6611243734155403</v>
      </c>
      <c r="AM19" s="34">
        <v>1.6655097053839609</v>
      </c>
      <c r="AN19" s="34">
        <v>12.915986946437856</v>
      </c>
      <c r="AO19" s="34">
        <v>26.592555596249699</v>
      </c>
      <c r="AP19" s="34">
        <v>5.6635759240937862</v>
      </c>
      <c r="AQ19" s="34">
        <v>7.1130784535052163</v>
      </c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>
        <f>BK15/BK14</f>
        <v>2.1760014125830889</v>
      </c>
    </row>
    <row r="20" spans="1:63" ht="15" customHeight="1">
      <c r="A20" s="3">
        <v>9</v>
      </c>
      <c r="B20" s="11" t="s">
        <v>21</v>
      </c>
      <c r="C20" s="27">
        <v>10190894.715696501</v>
      </c>
      <c r="D20" s="27">
        <v>4743281.5</v>
      </c>
      <c r="E20" s="27">
        <v>3956724</v>
      </c>
      <c r="F20" s="27">
        <v>9676585.1129999999</v>
      </c>
      <c r="G20" s="27">
        <v>6330704.3130000001</v>
      </c>
      <c r="H20" s="27">
        <v>11025872.17</v>
      </c>
      <c r="I20" s="27">
        <v>2108219.4224</v>
      </c>
      <c r="J20" s="27">
        <v>124698</v>
      </c>
      <c r="K20" s="27">
        <v>281313.19799999997</v>
      </c>
      <c r="L20" s="27">
        <v>766405.79599999997</v>
      </c>
      <c r="M20" s="27">
        <v>575124.35</v>
      </c>
      <c r="N20" s="27">
        <v>2639354.3640000001</v>
      </c>
      <c r="O20" s="27">
        <v>497947.53700000001</v>
      </c>
      <c r="P20" s="27">
        <v>424914</v>
      </c>
      <c r="Q20" s="27">
        <v>403989.90694000002</v>
      </c>
      <c r="R20" s="27">
        <v>334092</v>
      </c>
      <c r="S20" s="27">
        <v>388209.04139999999</v>
      </c>
      <c r="T20" s="27">
        <v>1396877.85571</v>
      </c>
      <c r="U20" s="27">
        <v>170563.86674</v>
      </c>
      <c r="V20" s="27">
        <v>231850.57427999997</v>
      </c>
      <c r="W20" s="27">
        <v>413958.85</v>
      </c>
      <c r="X20" s="27">
        <v>434446.37220999994</v>
      </c>
      <c r="Y20" s="27">
        <v>931168.26799999992</v>
      </c>
      <c r="Z20" s="27">
        <v>4272839.0782060204</v>
      </c>
      <c r="AA20" s="27">
        <v>353754.12035999994</v>
      </c>
      <c r="AB20" s="27">
        <v>930825.14199999999</v>
      </c>
      <c r="AC20" s="27">
        <v>431910.38077999995</v>
      </c>
      <c r="AD20" s="27">
        <v>1314077.49541</v>
      </c>
      <c r="AE20" s="27">
        <v>230207.64776999995</v>
      </c>
      <c r="AF20" s="27">
        <v>717656.84</v>
      </c>
      <c r="AG20" s="27">
        <v>379906.745</v>
      </c>
      <c r="AH20" s="27">
        <v>883779.74151999992</v>
      </c>
      <c r="AI20" s="27">
        <v>6135867.5063199997</v>
      </c>
      <c r="AJ20" s="27">
        <v>81232.553</v>
      </c>
      <c r="AK20" s="27">
        <v>237140.63</v>
      </c>
      <c r="AL20" s="27">
        <v>735945.03</v>
      </c>
      <c r="AM20" s="27">
        <v>1466768</v>
      </c>
      <c r="AN20" s="27">
        <v>109451.069</v>
      </c>
      <c r="AO20" s="27">
        <v>61430.881000000001</v>
      </c>
      <c r="AP20" s="27">
        <v>59831.97</v>
      </c>
      <c r="AQ20" s="27">
        <v>119037.99099999999</v>
      </c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43">
        <f>SUM(C20:BJ20)</f>
        <v>76568858.035742521</v>
      </c>
    </row>
    <row r="21" spans="1:63" ht="15" customHeight="1">
      <c r="A21" s="3">
        <v>10</v>
      </c>
      <c r="B21" s="9" t="s">
        <v>22</v>
      </c>
      <c r="C21" s="27">
        <v>40056.034473499996</v>
      </c>
      <c r="D21" s="27">
        <v>0</v>
      </c>
      <c r="E21" s="27">
        <v>32601</v>
      </c>
      <c r="F21" s="27">
        <v>9361.3760000000002</v>
      </c>
      <c r="G21" s="27">
        <v>71090.362999999998</v>
      </c>
      <c r="H21" s="27">
        <v>8254.34</v>
      </c>
      <c r="I21" s="27">
        <v>23281.846600000001</v>
      </c>
      <c r="J21" s="27">
        <v>14108</v>
      </c>
      <c r="K21" s="27">
        <v>11581.419000000002</v>
      </c>
      <c r="L21" s="27">
        <v>3122.3240000000001</v>
      </c>
      <c r="M21" s="27">
        <v>1548.1979999999999</v>
      </c>
      <c r="N21" s="27">
        <v>0</v>
      </c>
      <c r="O21" s="27">
        <v>5257.94</v>
      </c>
      <c r="P21" s="27">
        <v>6808</v>
      </c>
      <c r="Q21" s="27">
        <v>5913.0023000000001</v>
      </c>
      <c r="R21" s="27">
        <v>7549.9</v>
      </c>
      <c r="S21" s="27">
        <v>7146.1679999999997</v>
      </c>
      <c r="T21" s="27">
        <v>4246.63022</v>
      </c>
      <c r="U21" s="27">
        <v>1473.1678999999999</v>
      </c>
      <c r="V21" s="27">
        <v>6108.4073800000006</v>
      </c>
      <c r="W21" s="27">
        <v>2382.357</v>
      </c>
      <c r="X21" s="27">
        <v>3642.0383499999998</v>
      </c>
      <c r="Y21" s="27">
        <v>10828.26341</v>
      </c>
      <c r="Z21" s="27">
        <v>15793.195899999999</v>
      </c>
      <c r="AA21" s="27">
        <v>4618.3942399999996</v>
      </c>
      <c r="AB21" s="27">
        <v>4845.308</v>
      </c>
      <c r="AC21" s="27">
        <v>0</v>
      </c>
      <c r="AD21" s="27">
        <v>24378.721460000001</v>
      </c>
      <c r="AE21" s="27">
        <v>1569.8532399999999</v>
      </c>
      <c r="AF21" s="27">
        <v>19.5</v>
      </c>
      <c r="AG21" s="27">
        <v>8063.7550000000001</v>
      </c>
      <c r="AH21" s="27">
        <v>6183.6344799999997</v>
      </c>
      <c r="AI21" s="27">
        <v>276106.58818999998</v>
      </c>
      <c r="AJ21" s="27">
        <v>0</v>
      </c>
      <c r="AK21" s="27">
        <v>0</v>
      </c>
      <c r="AL21" s="27">
        <v>0</v>
      </c>
      <c r="AM21" s="27">
        <v>46061</v>
      </c>
      <c r="AN21" s="27">
        <v>0</v>
      </c>
      <c r="AO21" s="27">
        <v>33.332000000000001</v>
      </c>
      <c r="AP21" s="27">
        <v>0</v>
      </c>
      <c r="AQ21" s="27">
        <v>0</v>
      </c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43">
        <f>SUM(C21:BJ21)</f>
        <v>664034.05814350001</v>
      </c>
    </row>
    <row r="22" spans="1:63" ht="15" customHeight="1">
      <c r="A22" s="6"/>
      <c r="B22" s="12" t="s">
        <v>23</v>
      </c>
      <c r="C22" s="29">
        <v>10230950.75017</v>
      </c>
      <c r="D22" s="29">
        <v>4743281.5</v>
      </c>
      <c r="E22" s="29">
        <v>3989325</v>
      </c>
      <c r="F22" s="29">
        <v>9685946.4890000001</v>
      </c>
      <c r="G22" s="29">
        <v>6401794.676</v>
      </c>
      <c r="H22" s="29">
        <v>11034126.51</v>
      </c>
      <c r="I22" s="29">
        <v>2131501.2689999999</v>
      </c>
      <c r="J22" s="29">
        <v>138806</v>
      </c>
      <c r="K22" s="29">
        <v>292894.61699999997</v>
      </c>
      <c r="L22" s="29">
        <v>769528.12</v>
      </c>
      <c r="M22" s="29">
        <v>576672.54799999995</v>
      </c>
      <c r="N22" s="29">
        <v>2639354.3640000001</v>
      </c>
      <c r="O22" s="29">
        <v>503205.47700000001</v>
      </c>
      <c r="P22" s="29">
        <v>431722</v>
      </c>
      <c r="Q22" s="29">
        <v>409902.90924000001</v>
      </c>
      <c r="R22" s="29">
        <v>341641.9</v>
      </c>
      <c r="S22" s="29">
        <v>395355.20939999999</v>
      </c>
      <c r="T22" s="29">
        <v>1401124.48593</v>
      </c>
      <c r="U22" s="29">
        <v>172037.03464</v>
      </c>
      <c r="V22" s="29">
        <v>237958.98165999996</v>
      </c>
      <c r="W22" s="29">
        <v>416341.20699999999</v>
      </c>
      <c r="X22" s="29">
        <v>438088.41055999993</v>
      </c>
      <c r="Y22" s="29">
        <v>941996.53140999994</v>
      </c>
      <c r="Z22" s="29">
        <v>4288632.2741060201</v>
      </c>
      <c r="AA22" s="29">
        <v>358372.51459999994</v>
      </c>
      <c r="AB22" s="29">
        <v>935670.45</v>
      </c>
      <c r="AC22" s="29">
        <v>431910.38077999995</v>
      </c>
      <c r="AD22" s="29">
        <v>1338456.2168699999</v>
      </c>
      <c r="AE22" s="29">
        <v>231777.50100999995</v>
      </c>
      <c r="AF22" s="29">
        <v>717676.34</v>
      </c>
      <c r="AG22" s="29">
        <v>387970.5</v>
      </c>
      <c r="AH22" s="29">
        <v>889963.37599999993</v>
      </c>
      <c r="AI22" s="29">
        <v>6411974.0945099993</v>
      </c>
      <c r="AJ22" s="29">
        <v>81232.553</v>
      </c>
      <c r="AK22" s="29">
        <v>237140.63</v>
      </c>
      <c r="AL22" s="29">
        <v>735945.03</v>
      </c>
      <c r="AM22" s="29">
        <v>1512829</v>
      </c>
      <c r="AN22" s="29">
        <v>109451.069</v>
      </c>
      <c r="AO22" s="29">
        <v>61464.213000000003</v>
      </c>
      <c r="AP22" s="29">
        <v>59831.97</v>
      </c>
      <c r="AQ22" s="29">
        <v>119037.99099999999</v>
      </c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>
        <f>SUM(BK20:BK21)</f>
        <v>77232892.093886018</v>
      </c>
    </row>
    <row r="23" spans="1:63" ht="17.25" customHeight="1">
      <c r="A23" s="3">
        <v>11</v>
      </c>
      <c r="B23" s="9" t="s">
        <v>24</v>
      </c>
      <c r="C23" s="27">
        <v>1120212.128</v>
      </c>
      <c r="D23" s="27">
        <v>0</v>
      </c>
      <c r="E23" s="27">
        <v>44876</v>
      </c>
      <c r="F23" s="27">
        <v>2343971.9130000002</v>
      </c>
      <c r="G23" s="27">
        <v>963823.54399999999</v>
      </c>
      <c r="H23" s="27">
        <v>0</v>
      </c>
      <c r="I23" s="27">
        <v>420461.45</v>
      </c>
      <c r="J23" s="27">
        <v>22456</v>
      </c>
      <c r="K23" s="27">
        <v>45680.190999999999</v>
      </c>
      <c r="L23" s="27">
        <v>121427.04800000002</v>
      </c>
      <c r="M23" s="27">
        <v>143777.75400000002</v>
      </c>
      <c r="N23" s="27">
        <v>0</v>
      </c>
      <c r="O23" s="27">
        <v>124790.25600000002</v>
      </c>
      <c r="P23" s="27">
        <v>10136.133000000009</v>
      </c>
      <c r="Q23" s="27">
        <v>36307.829729999998</v>
      </c>
      <c r="R23" s="27">
        <v>50962.25</v>
      </c>
      <c r="S23" s="27">
        <v>74709.108000000007</v>
      </c>
      <c r="T23" s="27">
        <v>116428.15095</v>
      </c>
      <c r="U23" s="27">
        <v>684.94506000000001</v>
      </c>
      <c r="V23" s="27">
        <v>0</v>
      </c>
      <c r="W23" s="27">
        <v>32697.567000000003</v>
      </c>
      <c r="X23" s="27">
        <v>21921.22208</v>
      </c>
      <c r="Y23" s="27">
        <v>59851.178999999996</v>
      </c>
      <c r="Z23" s="27">
        <v>350788.98100000003</v>
      </c>
      <c r="AA23" s="27">
        <v>57081.273390000002</v>
      </c>
      <c r="AB23" s="27">
        <v>12828.804</v>
      </c>
      <c r="AC23" s="27">
        <v>5897.6103699999994</v>
      </c>
      <c r="AD23" s="27">
        <v>10583.932000000001</v>
      </c>
      <c r="AE23" s="27">
        <v>59839.906000000003</v>
      </c>
      <c r="AF23" s="27">
        <v>0</v>
      </c>
      <c r="AG23" s="27">
        <v>0</v>
      </c>
      <c r="AH23" s="27">
        <v>0</v>
      </c>
      <c r="AI23" s="27">
        <v>822451.75</v>
      </c>
      <c r="AJ23" s="27">
        <v>0</v>
      </c>
      <c r="AK23" s="27">
        <v>28195.45</v>
      </c>
      <c r="AL23" s="27">
        <v>31649.87</v>
      </c>
      <c r="AM23" s="27">
        <v>21695</v>
      </c>
      <c r="AN23" s="27">
        <v>0</v>
      </c>
      <c r="AO23" s="27">
        <v>500</v>
      </c>
      <c r="AP23" s="27">
        <v>0</v>
      </c>
      <c r="AQ23" s="27">
        <v>0</v>
      </c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43">
        <f>SUM(C23:BJ23)</f>
        <v>7156687.2455799989</v>
      </c>
    </row>
    <row r="24" spans="1:63" ht="15" customHeight="1">
      <c r="A24" s="6"/>
      <c r="B24" s="10" t="s">
        <v>25</v>
      </c>
      <c r="C24" s="34">
        <v>10.949247585630166</v>
      </c>
      <c r="D24" s="34">
        <v>0</v>
      </c>
      <c r="E24" s="34">
        <v>1.1249020824324918</v>
      </c>
      <c r="F24" s="34">
        <v>24.199719827710894</v>
      </c>
      <c r="G24" s="34">
        <v>15.055521034020741</v>
      </c>
      <c r="H24" s="34">
        <v>0</v>
      </c>
      <c r="I24" s="34">
        <v>19.726070826936954</v>
      </c>
      <c r="J24" s="34">
        <v>16.177975015489242</v>
      </c>
      <c r="K24" s="34">
        <v>15.596118313092797</v>
      </c>
      <c r="L24" s="34">
        <v>15.7794166118322</v>
      </c>
      <c r="M24" s="34">
        <v>24.932304216430296</v>
      </c>
      <c r="N24" s="34">
        <v>0</v>
      </c>
      <c r="O24" s="34">
        <v>24.799065531633715</v>
      </c>
      <c r="P24" s="34">
        <v>2.3478379605394233</v>
      </c>
      <c r="Q24" s="34">
        <v>8.8576657817135906</v>
      </c>
      <c r="R24" s="34">
        <v>14.91686177837086</v>
      </c>
      <c r="S24" s="34">
        <v>18.896705095496337</v>
      </c>
      <c r="T24" s="34">
        <v>8.3096221727022712</v>
      </c>
      <c r="U24" s="34">
        <v>0.39813814591334784</v>
      </c>
      <c r="V24" s="34">
        <v>0</v>
      </c>
      <c r="W24" s="34">
        <v>7.8535505134374084</v>
      </c>
      <c r="X24" s="34">
        <v>5.003835196639538</v>
      </c>
      <c r="Y24" s="34">
        <v>6.3536517390794964</v>
      </c>
      <c r="Z24" s="34">
        <v>8.179507091759767</v>
      </c>
      <c r="AA24" s="34">
        <v>15.927916082993049</v>
      </c>
      <c r="AB24" s="34">
        <v>1.3710814528769184</v>
      </c>
      <c r="AC24" s="34">
        <v>1.365470855168919</v>
      </c>
      <c r="AD24" s="34">
        <v>0.79075668420074929</v>
      </c>
      <c r="AE24" s="34">
        <v>25.817823446728006</v>
      </c>
      <c r="AF24" s="34">
        <v>0</v>
      </c>
      <c r="AG24" s="34">
        <v>0</v>
      </c>
      <c r="AH24" s="34">
        <v>0</v>
      </c>
      <c r="AI24" s="34">
        <v>12.826810244043124</v>
      </c>
      <c r="AJ24" s="34">
        <v>0</v>
      </c>
      <c r="AK24" s="34">
        <v>11.889759253823353</v>
      </c>
      <c r="AL24" s="34">
        <v>4.3005752753028297</v>
      </c>
      <c r="AM24" s="34">
        <v>1.4340682258206314</v>
      </c>
      <c r="AN24" s="34">
        <v>0</v>
      </c>
      <c r="AO24" s="34">
        <v>0.81348149694847627</v>
      </c>
      <c r="AP24" s="34">
        <v>0</v>
      </c>
      <c r="AQ24" s="34">
        <v>0</v>
      </c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>
        <f>BK23/BK22*100</f>
        <v>9.2663722043195929</v>
      </c>
    </row>
    <row r="25" spans="1:63" ht="15" customHeight="1">
      <c r="A25" s="3">
        <v>12</v>
      </c>
      <c r="B25" s="9" t="s">
        <v>26</v>
      </c>
      <c r="C25" s="27">
        <v>101908.947156965</v>
      </c>
      <c r="D25" s="27">
        <v>47432.82</v>
      </c>
      <c r="E25" s="27">
        <v>39568</v>
      </c>
      <c r="F25" s="27">
        <v>96765.851129999995</v>
      </c>
      <c r="G25" s="27">
        <v>64644.201540000002</v>
      </c>
      <c r="H25" s="27">
        <v>111381.89</v>
      </c>
      <c r="I25" s="27">
        <v>21082.1944</v>
      </c>
      <c r="J25" s="27">
        <v>1247</v>
      </c>
      <c r="K25" s="27">
        <v>2812.7406400000004</v>
      </c>
      <c r="L25" s="27">
        <v>1916.0250000000001</v>
      </c>
      <c r="M25" s="27">
        <v>5751.2462100000002</v>
      </c>
      <c r="N25" s="27">
        <v>26394</v>
      </c>
      <c r="O25" s="27">
        <v>3141.7945800000002</v>
      </c>
      <c r="P25" s="27">
        <v>4249</v>
      </c>
      <c r="Q25" s="27">
        <v>4039.8990699999995</v>
      </c>
      <c r="R25" s="27">
        <v>3340.92</v>
      </c>
      <c r="S25" s="27">
        <v>3882.0904140000007</v>
      </c>
      <c r="T25" s="27">
        <v>13968.21444</v>
      </c>
      <c r="U25" s="27">
        <v>1705.6389399999994</v>
      </c>
      <c r="V25" s="27">
        <v>0</v>
      </c>
      <c r="W25" s="27">
        <v>1034.924</v>
      </c>
      <c r="X25" s="27">
        <v>4344.46</v>
      </c>
      <c r="Y25" s="27">
        <v>9311.6826799999999</v>
      </c>
      <c r="Z25" s="27">
        <v>42801.722350000004</v>
      </c>
      <c r="AA25" s="27">
        <v>3537.8263500000003</v>
      </c>
      <c r="AB25" s="27">
        <v>9308.2510000000002</v>
      </c>
      <c r="AC25" s="27">
        <v>4319.1037800000013</v>
      </c>
      <c r="AD25" s="27">
        <v>4363.4590800000005</v>
      </c>
      <c r="AE25" s="27">
        <v>2302.2993300000003</v>
      </c>
      <c r="AF25" s="27">
        <v>7176.5683600000002</v>
      </c>
      <c r="AG25" s="27">
        <v>3799.0675000000001</v>
      </c>
      <c r="AH25" s="27">
        <v>8837.7999999999993</v>
      </c>
      <c r="AI25" s="27">
        <v>61358.672530000003</v>
      </c>
      <c r="AJ25" s="27">
        <v>812.32500000000005</v>
      </c>
      <c r="AK25" s="27">
        <v>2371.41</v>
      </c>
      <c r="AL25" s="27">
        <v>7359.45</v>
      </c>
      <c r="AM25" s="27">
        <v>14668</v>
      </c>
      <c r="AN25" s="27">
        <v>1094.5106899999998</v>
      </c>
      <c r="AO25" s="27">
        <v>614.30881000000011</v>
      </c>
      <c r="AP25" s="27">
        <v>598.32000000000005</v>
      </c>
      <c r="AQ25" s="27">
        <v>1190.3799099999999</v>
      </c>
      <c r="AR25" s="27">
        <v>0</v>
      </c>
      <c r="AS25" s="27">
        <v>0</v>
      </c>
      <c r="AT25" s="27">
        <v>0</v>
      </c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>
        <v>0</v>
      </c>
      <c r="BK25" s="43">
        <f>SUM(C25:BJ25)</f>
        <v>746437.01489096496</v>
      </c>
    </row>
    <row r="26" spans="1:63" ht="15" customHeight="1">
      <c r="A26" s="3">
        <v>13</v>
      </c>
      <c r="B26" s="9" t="s">
        <v>27</v>
      </c>
      <c r="C26" s="27">
        <v>21703.426313034957</v>
      </c>
      <c r="D26" s="27">
        <v>0</v>
      </c>
      <c r="E26" s="27">
        <v>21530</v>
      </c>
      <c r="F26" s="27">
        <v>4752.3914999999979</v>
      </c>
      <c r="G26" s="27">
        <v>71530.87</v>
      </c>
      <c r="H26" s="27">
        <v>72238.039999999994</v>
      </c>
      <c r="I26" s="27">
        <v>19361.066350000001</v>
      </c>
      <c r="J26" s="27">
        <v>11111</v>
      </c>
      <c r="K26" s="27">
        <v>7516.9615000000013</v>
      </c>
      <c r="L26" s="27">
        <v>780.5920000000001</v>
      </c>
      <c r="M26" s="27">
        <v>1548.7345000000005</v>
      </c>
      <c r="N26" s="27">
        <v>0</v>
      </c>
      <c r="O26" s="27">
        <v>1885.0075000000002</v>
      </c>
      <c r="P26" s="27">
        <v>5956</v>
      </c>
      <c r="Q26" s="27">
        <v>4106.2898000000005</v>
      </c>
      <c r="R26" s="27">
        <v>3643.67</v>
      </c>
      <c r="S26" s="27">
        <v>7093.9128660000006</v>
      </c>
      <c r="T26" s="27">
        <v>2634.7416899999989</v>
      </c>
      <c r="U26" s="27">
        <v>753.49081000000024</v>
      </c>
      <c r="V26" s="27">
        <v>5176.0643300000002</v>
      </c>
      <c r="W26" s="27">
        <v>619.94800000000032</v>
      </c>
      <c r="X26" s="27">
        <v>2093.1799999999998</v>
      </c>
      <c r="Y26" s="27">
        <v>4936.4212100000004</v>
      </c>
      <c r="Z26" s="27">
        <v>15094.824499999995</v>
      </c>
      <c r="AA26" s="27">
        <v>1876.1378999999997</v>
      </c>
      <c r="AB26" s="27">
        <v>4845.3080000000009</v>
      </c>
      <c r="AC26" s="27">
        <v>0</v>
      </c>
      <c r="AD26" s="27">
        <v>13553.92037</v>
      </c>
      <c r="AE26" s="27">
        <v>794.66378000000032</v>
      </c>
      <c r="AF26" s="27">
        <v>9.75</v>
      </c>
      <c r="AG26" s="27">
        <v>11914.74972</v>
      </c>
      <c r="AH26" s="27">
        <v>3483.32</v>
      </c>
      <c r="AI26" s="27">
        <v>237109.36396999998</v>
      </c>
      <c r="AJ26" s="27">
        <v>0</v>
      </c>
      <c r="AK26" s="27">
        <v>0</v>
      </c>
      <c r="AL26" s="27">
        <v>0</v>
      </c>
      <c r="AM26" s="27">
        <v>46061</v>
      </c>
      <c r="AN26" s="27">
        <v>0</v>
      </c>
      <c r="AO26" s="27">
        <v>8.33299999999997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>
        <v>0</v>
      </c>
      <c r="BK26" s="43">
        <f>SUM(C26:BJ26)</f>
        <v>605723.17960903491</v>
      </c>
    </row>
    <row r="27" spans="1:63" ht="15" customHeight="1">
      <c r="A27" s="6"/>
      <c r="B27" s="13" t="s">
        <v>28</v>
      </c>
      <c r="C27" s="29">
        <v>123612.37346999996</v>
      </c>
      <c r="D27" s="29">
        <v>47432.82</v>
      </c>
      <c r="E27" s="29">
        <v>61098</v>
      </c>
      <c r="F27" s="29">
        <v>101518.24262999999</v>
      </c>
      <c r="G27" s="29">
        <v>136175.07154</v>
      </c>
      <c r="H27" s="29">
        <v>183619.93</v>
      </c>
      <c r="I27" s="29">
        <v>40443.260750000001</v>
      </c>
      <c r="J27" s="29">
        <v>12358</v>
      </c>
      <c r="K27" s="29">
        <v>10329.702140000001</v>
      </c>
      <c r="L27" s="29">
        <v>2696.6170000000002</v>
      </c>
      <c r="M27" s="29">
        <v>7299.9807100000007</v>
      </c>
      <c r="N27" s="29">
        <v>26394</v>
      </c>
      <c r="O27" s="29">
        <v>5026.8020800000004</v>
      </c>
      <c r="P27" s="29">
        <v>10205</v>
      </c>
      <c r="Q27" s="29">
        <v>8146.18887</v>
      </c>
      <c r="R27" s="29">
        <v>6984.59</v>
      </c>
      <c r="S27" s="29">
        <v>10976.003280000001</v>
      </c>
      <c r="T27" s="29">
        <v>16602.956129999999</v>
      </c>
      <c r="U27" s="29">
        <v>2459.1297499999996</v>
      </c>
      <c r="V27" s="29">
        <v>5176.0643300000002</v>
      </c>
      <c r="W27" s="29">
        <v>1654.8720000000003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17917.37945</v>
      </c>
      <c r="AE27" s="29">
        <v>3096.9631100000006</v>
      </c>
      <c r="AF27" s="29">
        <v>7186.3183600000002</v>
      </c>
      <c r="AG27" s="29">
        <v>15713.817220000001</v>
      </c>
      <c r="AH27" s="29">
        <v>12321.12</v>
      </c>
      <c r="AI27" s="29">
        <v>298468.03649999999</v>
      </c>
      <c r="AJ27" s="29">
        <v>812.32500000000005</v>
      </c>
      <c r="AK27" s="29">
        <v>2371.41</v>
      </c>
      <c r="AL27" s="29">
        <v>7359.45</v>
      </c>
      <c r="AM27" s="29">
        <v>60729</v>
      </c>
      <c r="AN27" s="29">
        <v>1094.5106899999998</v>
      </c>
      <c r="AO27" s="29">
        <v>622.64181000000008</v>
      </c>
      <c r="AP27" s="29">
        <v>598.32000000000005</v>
      </c>
      <c r="AQ27" s="29">
        <v>1190.3799099999999</v>
      </c>
      <c r="AR27" s="29">
        <v>0</v>
      </c>
      <c r="AS27" s="29">
        <v>0</v>
      </c>
      <c r="AT27" s="29">
        <v>0</v>
      </c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>
        <v>0</v>
      </c>
      <c r="BK27" s="29">
        <f>SUM(BK25:BK26)</f>
        <v>1352160.1944999998</v>
      </c>
    </row>
    <row r="28" spans="1:63" ht="15" customHeight="1">
      <c r="A28" s="6"/>
      <c r="B28" s="10" t="s">
        <v>29</v>
      </c>
      <c r="C28" s="34">
        <v>239.44869480435847</v>
      </c>
      <c r="D28" s="34" t="e">
        <v>#DIV/0!</v>
      </c>
      <c r="E28" s="34">
        <v>342.8760392234048</v>
      </c>
      <c r="F28" s="34">
        <v>139.7777536927974</v>
      </c>
      <c r="G28" s="34">
        <v>210.43919043682234</v>
      </c>
      <c r="H28" s="34" t="e">
        <v>#DIV/0!</v>
      </c>
      <c r="I28" s="34">
        <v>262.85778400418315</v>
      </c>
      <c r="J28" s="34">
        <v>289.64984766912897</v>
      </c>
      <c r="K28" s="34">
        <v>472.07247072573068</v>
      </c>
      <c r="L28" s="34">
        <v>234.52848894868009</v>
      </c>
      <c r="M28" s="34">
        <v>196.6225169514442</v>
      </c>
      <c r="N28" s="34" t="e">
        <v>#DIV/0!</v>
      </c>
      <c r="O28" s="34">
        <v>439.85556513722804</v>
      </c>
      <c r="P28" s="34">
        <v>206.31382762658001</v>
      </c>
      <c r="Q28" s="34">
        <v>478.29721436157848</v>
      </c>
      <c r="R28" s="34">
        <v>428.33760197472515</v>
      </c>
      <c r="S28" s="34">
        <v>290.78032753049365</v>
      </c>
      <c r="T28" s="34">
        <v>352.34577481816223</v>
      </c>
      <c r="U28" s="34">
        <v>321.2702753836416</v>
      </c>
      <c r="V28" s="34">
        <v>644.4967565444108</v>
      </c>
      <c r="W28" s="34">
        <v>492.55206391777335</v>
      </c>
      <c r="X28" s="34">
        <v>1915.8682067790191</v>
      </c>
      <c r="Y28" s="34">
        <v>471.11182830401805</v>
      </c>
      <c r="Z28" s="34">
        <v>536.68613376245321</v>
      </c>
      <c r="AA28" s="34">
        <v>204.58654542052005</v>
      </c>
      <c r="AB28" s="34">
        <v>774.22757747667492</v>
      </c>
      <c r="AC28" s="34">
        <v>195.02380466037113</v>
      </c>
      <c r="AD28" s="34">
        <v>539.95596336888832</v>
      </c>
      <c r="AE28" s="34">
        <v>362.81143595228315</v>
      </c>
      <c r="AF28" s="34" t="e">
        <v>#DIV/0!</v>
      </c>
      <c r="AG28" s="34">
        <v>244.22987596132222</v>
      </c>
      <c r="AH28" s="34">
        <v>868.00366449165892</v>
      </c>
      <c r="AI28" s="34">
        <v>352.4390317964444</v>
      </c>
      <c r="AJ28" s="34">
        <v>859.34165897765365</v>
      </c>
      <c r="AK28" s="34">
        <v>527.54540985101789</v>
      </c>
      <c r="AL28" s="34">
        <v>573.55583090716425</v>
      </c>
      <c r="AM28" s="34">
        <v>275.0578177613254</v>
      </c>
      <c r="AN28" s="34">
        <v>1688.5886400706304</v>
      </c>
      <c r="AO28" s="34">
        <v>1704.0953152235484</v>
      </c>
      <c r="AP28" s="34">
        <v>891.49228779516761</v>
      </c>
      <c r="AQ28" s="34">
        <v>715.55031159784528</v>
      </c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>
        <f>BK22/BK14*100</f>
        <v>320.53090317928172</v>
      </c>
    </row>
    <row r="29" spans="1:63" ht="15" customHeight="1">
      <c r="A29" s="6"/>
      <c r="B29" s="10" t="s">
        <v>30</v>
      </c>
      <c r="C29" s="34">
        <v>185.11453922391533</v>
      </c>
      <c r="D29" s="34">
        <v>143.55412006592263</v>
      </c>
      <c r="E29" s="34">
        <v>163.7151744400926</v>
      </c>
      <c r="F29" s="34">
        <v>255.75062947677685</v>
      </c>
      <c r="G29" s="34">
        <v>210.51452505139849</v>
      </c>
      <c r="H29" s="34">
        <v>126.26231455825661</v>
      </c>
      <c r="I29" s="34">
        <v>226.34348929209355</v>
      </c>
      <c r="J29" s="34">
        <v>167.38941681539723</v>
      </c>
      <c r="K29" s="34">
        <v>157.43868428185061</v>
      </c>
      <c r="L29" s="34">
        <v>194.95960875795728</v>
      </c>
      <c r="M29" s="34">
        <v>203.15271953945771</v>
      </c>
      <c r="N29" s="34">
        <v>104.30918369701591</v>
      </c>
      <c r="O29" s="34">
        <v>149.91925452329951</v>
      </c>
      <c r="P29" s="34">
        <v>220.29307057019659</v>
      </c>
      <c r="Q29" s="34">
        <v>149.11259316829873</v>
      </c>
      <c r="R29" s="34">
        <v>132.98376432877802</v>
      </c>
      <c r="S29" s="34">
        <v>167.65563815845678</v>
      </c>
      <c r="T29" s="34">
        <v>177.29051148611325</v>
      </c>
      <c r="U29" s="34">
        <v>191.19714955300063</v>
      </c>
      <c r="V29" s="34">
        <v>118.97949082999999</v>
      </c>
      <c r="W29" s="34">
        <v>145.32496363067895</v>
      </c>
      <c r="X29" s="34">
        <v>162.55799906700145</v>
      </c>
      <c r="Y29" s="34">
        <v>116.22298234731601</v>
      </c>
      <c r="Z29" s="34">
        <v>169.33171303764928</v>
      </c>
      <c r="AA29" s="34">
        <v>113.03046822658607</v>
      </c>
      <c r="AB29" s="34">
        <v>205.03490310268631</v>
      </c>
      <c r="AC29" s="34">
        <v>135.03316857226287</v>
      </c>
      <c r="AD29" s="34">
        <v>95.97339434189837</v>
      </c>
      <c r="AE29" s="34">
        <v>147.90931094314053</v>
      </c>
      <c r="AF29" s="34">
        <v>153.78883012991514</v>
      </c>
      <c r="AG29" s="34">
        <v>149.54567804225761</v>
      </c>
      <c r="AH29" s="34">
        <v>135.95893197023153</v>
      </c>
      <c r="AI29" s="34">
        <v>152.42869661313097</v>
      </c>
      <c r="AJ29" s="34">
        <v>209.31171114788017</v>
      </c>
      <c r="AK29" s="34">
        <v>114.8380774818402</v>
      </c>
      <c r="AL29" s="34">
        <v>135.88294274556586</v>
      </c>
      <c r="AM29" s="34">
        <v>202.2801539171823</v>
      </c>
      <c r="AN29" s="34">
        <v>130.736322905338</v>
      </c>
      <c r="AO29" s="34">
        <v>228.15042597657168</v>
      </c>
      <c r="AP29" s="34">
        <v>332.20143525394559</v>
      </c>
      <c r="AQ29" s="34">
        <v>99.198325833333328</v>
      </c>
      <c r="AR29" s="34" t="e">
        <v>#DIV/0!</v>
      </c>
      <c r="AS29" s="34" t="e">
        <v>#DIV/0!</v>
      </c>
      <c r="AT29" s="34" t="e">
        <v>#DIV/0!</v>
      </c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 t="e">
        <v>#DIV/0!</v>
      </c>
      <c r="BK29" s="34">
        <f>BK22/BK17*100</f>
        <v>100.92278356973058</v>
      </c>
    </row>
    <row r="30" spans="1:63" ht="15" customHeight="1">
      <c r="A30" s="14"/>
      <c r="B30" s="10" t="s">
        <v>31</v>
      </c>
      <c r="C30" s="34">
        <v>0.72475711649535712</v>
      </c>
      <c r="D30" s="34">
        <v>0</v>
      </c>
      <c r="E30" s="34">
        <v>0.81720591829444833</v>
      </c>
      <c r="F30" s="34">
        <v>9.6649057587003984E-2</v>
      </c>
      <c r="G30" s="34">
        <v>1.1104755244105864</v>
      </c>
      <c r="H30" s="34">
        <v>7.480737140832365E-2</v>
      </c>
      <c r="I30" s="34">
        <v>1.092274583112153</v>
      </c>
      <c r="J30" s="34">
        <v>10.163825771220264</v>
      </c>
      <c r="K30" s="34">
        <v>3.9541249062969306</v>
      </c>
      <c r="L30" s="34">
        <v>0.40574527672880883</v>
      </c>
      <c r="M30" s="34">
        <v>0.26847090352565212</v>
      </c>
      <c r="N30" s="34">
        <v>0</v>
      </c>
      <c r="O30" s="34">
        <v>1.0448892629998141</v>
      </c>
      <c r="P30" s="34">
        <v>1.5769407164795863</v>
      </c>
      <c r="Q30" s="34">
        <v>1.4425372854667666</v>
      </c>
      <c r="R30" s="34">
        <v>2.2098870191273376</v>
      </c>
      <c r="S30" s="34">
        <v>1.8075310075830759</v>
      </c>
      <c r="T30" s="34">
        <v>0.30308728900567949</v>
      </c>
      <c r="U30" s="34">
        <v>0.85630858674279697</v>
      </c>
      <c r="V30" s="34">
        <v>2.5670001348080245</v>
      </c>
      <c r="W30" s="34">
        <v>0.57221263712193637</v>
      </c>
      <c r="X30" s="34">
        <v>0.83134779697651728</v>
      </c>
      <c r="Y30" s="34">
        <v>1.1495014099247298</v>
      </c>
      <c r="Z30" s="34">
        <v>0.3682571712980951</v>
      </c>
      <c r="AA30" s="34">
        <v>1.2887132946439415</v>
      </c>
      <c r="AB30" s="34">
        <v>0.51784343515390485</v>
      </c>
      <c r="AC30" s="34">
        <v>0</v>
      </c>
      <c r="AD30" s="34">
        <v>1.8214059715012574</v>
      </c>
      <c r="AE30" s="34">
        <v>0.67731045211858987</v>
      </c>
      <c r="AF30" s="34">
        <v>2.7171022525279294E-3</v>
      </c>
      <c r="AG30" s="34">
        <v>2.0784453972660293</v>
      </c>
      <c r="AH30" s="34">
        <v>0.69481898320274249</v>
      </c>
      <c r="AI30" s="34">
        <v>4.3061089162291744</v>
      </c>
      <c r="AJ30" s="34">
        <v>0</v>
      </c>
      <c r="AK30" s="34">
        <v>0</v>
      </c>
      <c r="AL30" s="34">
        <v>0</v>
      </c>
      <c r="AM30" s="34">
        <v>3.0446930882472505</v>
      </c>
      <c r="AN30" s="34">
        <v>0</v>
      </c>
      <c r="AO30" s="34">
        <v>5.4229930512573229E-2</v>
      </c>
      <c r="AP30" s="34">
        <v>0</v>
      </c>
      <c r="AQ30" s="34">
        <v>0</v>
      </c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>
        <f>BK21/BK22*100</f>
        <v>0.85978142231976173</v>
      </c>
    </row>
    <row r="31" spans="1:63" ht="15" customHeight="1">
      <c r="A31" s="6"/>
      <c r="B31" s="10" t="s">
        <v>32</v>
      </c>
      <c r="C31" s="34">
        <v>1.2082198076063067</v>
      </c>
      <c r="D31" s="34">
        <v>1.0000001054122551</v>
      </c>
      <c r="E31" s="34">
        <v>1.5315372901430693</v>
      </c>
      <c r="F31" s="34">
        <v>1.0480983220926401</v>
      </c>
      <c r="G31" s="34">
        <v>2.1271390044812493</v>
      </c>
      <c r="H31" s="34">
        <v>1.6641093414470918</v>
      </c>
      <c r="I31" s="34">
        <v>1.8974073033967314</v>
      </c>
      <c r="J31" s="34">
        <v>8.9030733541777742</v>
      </c>
      <c r="K31" s="34">
        <v>3.5267640784262011</v>
      </c>
      <c r="L31" s="34">
        <v>0.35042475120987138</v>
      </c>
      <c r="M31" s="34">
        <v>1.2658796981610441</v>
      </c>
      <c r="N31" s="34">
        <v>1.0000172905922078</v>
      </c>
      <c r="O31" s="34">
        <v>0.99895615404837912</v>
      </c>
      <c r="P31" s="34">
        <v>2.3637896609392155</v>
      </c>
      <c r="Q31" s="34">
        <v>1.9873459510457805</v>
      </c>
      <c r="R31" s="34">
        <v>2.0444184393073566</v>
      </c>
      <c r="S31" s="34">
        <v>2.7762384354710874</v>
      </c>
      <c r="T31" s="34">
        <v>1.1849736619926203</v>
      </c>
      <c r="U31" s="34">
        <v>1.4294188197011808</v>
      </c>
      <c r="V31" s="34">
        <v>2.1751918309163272</v>
      </c>
      <c r="W31" s="34">
        <v>0.3974797527067746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1.3386601088752881</v>
      </c>
      <c r="AE31" s="34">
        <v>1.3361793515352394</v>
      </c>
      <c r="AF31" s="34">
        <v>1.0013313745301957</v>
      </c>
      <c r="AG31" s="34">
        <v>4.0502608368419768</v>
      </c>
      <c r="AH31" s="34">
        <v>1.3844524766151727</v>
      </c>
      <c r="AI31" s="34">
        <v>4.654854060554479</v>
      </c>
      <c r="AJ31" s="34">
        <v>0.9999993475522061</v>
      </c>
      <c r="AK31" s="34">
        <v>1.0000015602556172</v>
      </c>
      <c r="AL31" s="34">
        <v>0.99999995923608587</v>
      </c>
      <c r="AM31" s="34">
        <v>4.0142673097884822</v>
      </c>
      <c r="AN31" s="34">
        <v>1</v>
      </c>
      <c r="AO31" s="34">
        <v>1.0130151833230177</v>
      </c>
      <c r="AP31" s="34">
        <v>1.0000005014041824</v>
      </c>
      <c r="AQ31" s="34">
        <v>1</v>
      </c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>
        <f>BK27/BK22*100</f>
        <v>1.750756909188748</v>
      </c>
    </row>
    <row r="32" spans="1:63" ht="15" customHeight="1">
      <c r="A32" s="3">
        <v>14</v>
      </c>
      <c r="B32" s="11" t="s">
        <v>33</v>
      </c>
      <c r="C32" s="27">
        <v>14622.56</v>
      </c>
      <c r="D32" s="27">
        <v>0</v>
      </c>
      <c r="E32" s="27">
        <v>2407</v>
      </c>
      <c r="F32" s="27">
        <v>236.61299900000523</v>
      </c>
      <c r="G32" s="27">
        <v>467.09483</v>
      </c>
      <c r="H32" s="27">
        <v>219.57</v>
      </c>
      <c r="I32" s="27">
        <v>2260.6762199999998</v>
      </c>
      <c r="J32" s="27">
        <v>500</v>
      </c>
      <c r="K32" s="27">
        <v>697.46477000000004</v>
      </c>
      <c r="L32" s="27">
        <v>4707.9816199999996</v>
      </c>
      <c r="M32" s="27">
        <v>13.744999999999999</v>
      </c>
      <c r="N32" s="27">
        <v>0</v>
      </c>
      <c r="O32" s="27">
        <v>1789.9346</v>
      </c>
      <c r="P32" s="27">
        <v>1511</v>
      </c>
      <c r="Q32" s="27">
        <v>369.72712999999993</v>
      </c>
      <c r="R32" s="27">
        <v>237.63</v>
      </c>
      <c r="S32" s="27">
        <v>0</v>
      </c>
      <c r="T32" s="27">
        <v>650.81977000000006</v>
      </c>
      <c r="U32" s="27">
        <v>0</v>
      </c>
      <c r="V32" s="27">
        <v>1340.9044699999999</v>
      </c>
      <c r="W32" s="27">
        <v>8938.9369999999999</v>
      </c>
      <c r="X32" s="27">
        <v>119</v>
      </c>
      <c r="Y32" s="27">
        <v>122.53900999999999</v>
      </c>
      <c r="Z32" s="27">
        <v>412.517</v>
      </c>
      <c r="AA32" s="27">
        <v>800.3759399999999</v>
      </c>
      <c r="AB32" s="27">
        <v>1500.0350000000001</v>
      </c>
      <c r="AC32" s="27">
        <v>543.65455999999995</v>
      </c>
      <c r="AD32" s="27">
        <v>87.076750000000004</v>
      </c>
      <c r="AE32" s="27">
        <v>38.136000000000003</v>
      </c>
      <c r="AF32" s="27">
        <v>0</v>
      </c>
      <c r="AG32" s="27">
        <v>4504.1890000000003</v>
      </c>
      <c r="AH32" s="27">
        <v>129.25</v>
      </c>
      <c r="AI32" s="27">
        <v>23732.554660000002</v>
      </c>
      <c r="AJ32" s="27">
        <v>1089.1079999999999</v>
      </c>
      <c r="AK32" s="27">
        <v>297.11</v>
      </c>
      <c r="AL32" s="27">
        <v>262.48</v>
      </c>
      <c r="AM32" s="27">
        <v>397</v>
      </c>
      <c r="AN32" s="27">
        <v>35.289079999999998</v>
      </c>
      <c r="AO32" s="27">
        <v>178.43965</v>
      </c>
      <c r="AP32" s="27">
        <v>251.76</v>
      </c>
      <c r="AQ32" s="27">
        <v>75472.173058999993</v>
      </c>
      <c r="AR32" s="27">
        <v>0</v>
      </c>
      <c r="AS32" s="27">
        <v>0</v>
      </c>
      <c r="AT32" s="27">
        <v>0</v>
      </c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>
        <v>0</v>
      </c>
      <c r="BK32" s="43">
        <f>SUM(C32:BJ32)</f>
        <v>150944.34611799999</v>
      </c>
    </row>
    <row r="33" spans="1:64" ht="15" customHeight="1">
      <c r="A33" s="3">
        <v>15</v>
      </c>
      <c r="B33" s="11" t="s">
        <v>34</v>
      </c>
      <c r="C33" s="33">
        <v>83079.08</v>
      </c>
      <c r="D33" s="33">
        <v>41134.25</v>
      </c>
      <c r="E33" s="33">
        <v>20000</v>
      </c>
      <c r="F33" s="33">
        <v>209125.82</v>
      </c>
      <c r="G33" s="33">
        <v>33000</v>
      </c>
      <c r="H33" s="33">
        <v>49500</v>
      </c>
      <c r="I33" s="33">
        <v>11000</v>
      </c>
      <c r="J33" s="33">
        <v>1803</v>
      </c>
      <c r="K33" s="33">
        <v>1300</v>
      </c>
      <c r="L33" s="33">
        <v>5666.8368499999997</v>
      </c>
      <c r="M33" s="33">
        <v>3657.4655600000001</v>
      </c>
      <c r="N33" s="33">
        <v>13149.433580000001</v>
      </c>
      <c r="O33" s="33">
        <v>2333.9089900000004</v>
      </c>
      <c r="P33" s="33">
        <v>2965</v>
      </c>
      <c r="Q33" s="33">
        <v>2175</v>
      </c>
      <c r="R33" s="33">
        <v>2186.5300000000002</v>
      </c>
      <c r="S33" s="33">
        <v>1602.5827400000001</v>
      </c>
      <c r="T33" s="33">
        <v>6203</v>
      </c>
      <c r="U33" s="33">
        <v>800</v>
      </c>
      <c r="V33" s="33">
        <v>1615</v>
      </c>
      <c r="W33" s="33">
        <v>2011.6669999999999</v>
      </c>
      <c r="X33" s="33">
        <v>2500</v>
      </c>
      <c r="Y33" s="33">
        <v>5230</v>
      </c>
      <c r="Z33" s="33">
        <v>25000</v>
      </c>
      <c r="AA33" s="33">
        <v>2402.5</v>
      </c>
      <c r="AB33" s="33">
        <v>5500</v>
      </c>
      <c r="AC33" s="33">
        <v>2757</v>
      </c>
      <c r="AD33" s="33">
        <v>10000</v>
      </c>
      <c r="AE33" s="33">
        <v>1260</v>
      </c>
      <c r="AF33" s="33">
        <v>3819.0188700000003</v>
      </c>
      <c r="AG33" s="33">
        <v>4111.2951300000004</v>
      </c>
      <c r="AH33" s="33">
        <v>4300</v>
      </c>
      <c r="AI33" s="33">
        <v>30999.95</v>
      </c>
      <c r="AJ33" s="33">
        <v>381.11399999999998</v>
      </c>
      <c r="AK33" s="33">
        <v>1460</v>
      </c>
      <c r="AL33" s="33">
        <v>4500</v>
      </c>
      <c r="AM33" s="33">
        <v>8228</v>
      </c>
      <c r="AN33" s="33">
        <v>511.01222999999999</v>
      </c>
      <c r="AO33" s="33">
        <v>554.79999999999995</v>
      </c>
      <c r="AP33" s="33">
        <v>225</v>
      </c>
      <c r="AQ33" s="33">
        <v>246981.41587000003</v>
      </c>
      <c r="AR33" s="33">
        <v>0</v>
      </c>
      <c r="AS33" s="33">
        <v>0</v>
      </c>
      <c r="AT33" s="33">
        <v>0</v>
      </c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>
        <v>0</v>
      </c>
      <c r="BK33" s="43">
        <f>SUM(C33:BJ33)</f>
        <v>855029.68082000013</v>
      </c>
    </row>
    <row r="34" spans="1:64" ht="15" customHeight="1">
      <c r="A34" s="3">
        <v>16</v>
      </c>
      <c r="B34" s="11" t="s">
        <v>35</v>
      </c>
      <c r="C34" s="27">
        <v>838645.35</v>
      </c>
      <c r="D34" s="27">
        <v>166133.95000000001</v>
      </c>
      <c r="E34" s="27">
        <v>356337</v>
      </c>
      <c r="F34" s="27">
        <v>2674698.6760899993</v>
      </c>
      <c r="G34" s="27">
        <v>741786.36488999997</v>
      </c>
      <c r="H34" s="27">
        <v>765760.4</v>
      </c>
      <c r="I34" s="27">
        <v>259178.45395999996</v>
      </c>
      <c r="J34" s="27">
        <v>42448</v>
      </c>
      <c r="K34" s="27">
        <v>24494.551910000002</v>
      </c>
      <c r="L34" s="27">
        <v>124180.60659000001</v>
      </c>
      <c r="M34" s="27">
        <v>114062.64103000001</v>
      </c>
      <c r="N34" s="27">
        <v>453510.94908000005</v>
      </c>
      <c r="O34" s="27">
        <v>98731.100900000019</v>
      </c>
      <c r="P34" s="27">
        <v>105255</v>
      </c>
      <c r="Q34" s="27">
        <v>48771.540309999997</v>
      </c>
      <c r="R34" s="27">
        <v>45315.17</v>
      </c>
      <c r="S34" s="27">
        <v>50553.07677</v>
      </c>
      <c r="T34" s="27">
        <v>40397.864240000003</v>
      </c>
      <c r="U34" s="27">
        <v>15383.837109999999</v>
      </c>
      <c r="V34" s="27">
        <v>32449.323199999999</v>
      </c>
      <c r="W34" s="27">
        <v>27267.640999999996</v>
      </c>
      <c r="X34" s="27">
        <v>186752.1</v>
      </c>
      <c r="Y34" s="27">
        <v>234093.66921999998</v>
      </c>
      <c r="Z34" s="27">
        <v>776769.28607000015</v>
      </c>
      <c r="AA34" s="27">
        <v>58350.405409999992</v>
      </c>
      <c r="AB34" s="27">
        <v>115941.10397000003</v>
      </c>
      <c r="AC34" s="27">
        <v>75948.553630000024</v>
      </c>
      <c r="AD34" s="27">
        <v>717430.39595999999</v>
      </c>
      <c r="AE34" s="27">
        <v>19613.429760000003</v>
      </c>
      <c r="AF34" s="27">
        <v>43861.560159999994</v>
      </c>
      <c r="AG34" s="27">
        <v>71424.545719999995</v>
      </c>
      <c r="AH34" s="27">
        <v>81659.490000000005</v>
      </c>
      <c r="AI34" s="27">
        <v>711354.58596000005</v>
      </c>
      <c r="AJ34" s="27">
        <v>6785.3002799999995</v>
      </c>
      <c r="AK34" s="27">
        <v>41588.01</v>
      </c>
      <c r="AL34" s="27">
        <v>142953.01999999999</v>
      </c>
      <c r="AM34" s="27">
        <v>270954</v>
      </c>
      <c r="AN34" s="27">
        <v>17187.07617</v>
      </c>
      <c r="AO34" s="27">
        <v>38404.333680000003</v>
      </c>
      <c r="AP34" s="27">
        <v>7576.37</v>
      </c>
      <c r="AQ34" s="27">
        <v>10715606.582729999</v>
      </c>
      <c r="AR34" s="27">
        <v>0</v>
      </c>
      <c r="AS34" s="27">
        <v>0</v>
      </c>
      <c r="AT34" s="27">
        <v>0</v>
      </c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>
        <v>0</v>
      </c>
      <c r="BK34" s="43">
        <f>SUM(C34:BJ34)</f>
        <v>21359615.315799996</v>
      </c>
    </row>
    <row r="35" spans="1:64" ht="15" customHeight="1">
      <c r="A35" s="3">
        <v>17</v>
      </c>
      <c r="B35" s="11" t="s">
        <v>36</v>
      </c>
      <c r="C35" s="33">
        <v>38725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3">
        <v>0</v>
      </c>
      <c r="AN35" s="33">
        <v>0</v>
      </c>
      <c r="AO35" s="33">
        <v>0</v>
      </c>
      <c r="AP35" s="33">
        <v>0</v>
      </c>
      <c r="AQ35" s="33">
        <v>38725</v>
      </c>
      <c r="AR35" s="33">
        <v>0</v>
      </c>
      <c r="AS35" s="33">
        <v>0</v>
      </c>
      <c r="AT35" s="33">
        <v>0</v>
      </c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>
        <v>0</v>
      </c>
      <c r="BK35" s="43">
        <f>SUM(C35:BJ35)</f>
        <v>77450</v>
      </c>
    </row>
    <row r="36" spans="1:64" ht="15" customHeight="1">
      <c r="A36" s="3">
        <v>18</v>
      </c>
      <c r="B36" s="11" t="s">
        <v>37</v>
      </c>
      <c r="C36" s="27">
        <v>0</v>
      </c>
      <c r="D36" s="27">
        <v>1605100</v>
      </c>
      <c r="E36" s="27">
        <v>0</v>
      </c>
      <c r="F36" s="27">
        <v>0</v>
      </c>
      <c r="G36" s="27">
        <v>0</v>
      </c>
      <c r="H36" s="27">
        <v>191000</v>
      </c>
      <c r="I36" s="27">
        <v>10000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70000</v>
      </c>
      <c r="U36" s="27">
        <v>60000</v>
      </c>
      <c r="V36" s="27">
        <v>107000</v>
      </c>
      <c r="W36" s="27">
        <v>0</v>
      </c>
      <c r="X36" s="27">
        <v>0</v>
      </c>
      <c r="Y36" s="27">
        <v>0</v>
      </c>
      <c r="Z36" s="27">
        <v>0</v>
      </c>
      <c r="AA36" s="27">
        <v>84000</v>
      </c>
      <c r="AB36" s="27">
        <v>0</v>
      </c>
      <c r="AC36" s="27">
        <v>0</v>
      </c>
      <c r="AD36" s="27">
        <v>0</v>
      </c>
      <c r="AE36" s="27">
        <v>0</v>
      </c>
      <c r="AF36" s="27">
        <v>0</v>
      </c>
      <c r="AG36" s="27">
        <v>0</v>
      </c>
      <c r="AH36" s="27">
        <v>0</v>
      </c>
      <c r="AI36" s="27">
        <v>10000</v>
      </c>
      <c r="AJ36" s="27">
        <v>0</v>
      </c>
      <c r="AK36" s="27">
        <v>0</v>
      </c>
      <c r="AL36" s="27">
        <v>55000</v>
      </c>
      <c r="AM36" s="27">
        <v>0</v>
      </c>
      <c r="AN36" s="27">
        <v>0</v>
      </c>
      <c r="AO36" s="27">
        <v>0</v>
      </c>
      <c r="AP36" s="27">
        <v>0</v>
      </c>
      <c r="AQ36" s="27">
        <v>2192100</v>
      </c>
      <c r="AR36" s="27">
        <v>0</v>
      </c>
      <c r="AS36" s="27">
        <v>0</v>
      </c>
      <c r="AT36" s="27">
        <v>0</v>
      </c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>
        <v>0</v>
      </c>
      <c r="BK36" s="43">
        <f>SUM(C36:BJ36)</f>
        <v>4384200</v>
      </c>
    </row>
    <row r="37" spans="1:64" ht="15" customHeight="1">
      <c r="A37" s="15"/>
      <c r="B37" s="10" t="s">
        <v>38</v>
      </c>
      <c r="C37" s="35">
        <v>0.81382276469193793</v>
      </c>
      <c r="D37" s="35">
        <v>0.87970197758407487</v>
      </c>
      <c r="E37" s="35">
        <v>0.54472713664452987</v>
      </c>
      <c r="F37" s="35">
        <v>1.951383846682099</v>
      </c>
      <c r="G37" s="35">
        <v>0.53268779605684524</v>
      </c>
      <c r="H37" s="35">
        <v>0.5118821777689514</v>
      </c>
      <c r="I37" s="35">
        <v>0.6046295954610289</v>
      </c>
      <c r="J37" s="35">
        <v>1.3233416026892533</v>
      </c>
      <c r="K37" s="35">
        <v>0.49940977900659211</v>
      </c>
      <c r="L37" s="35">
        <v>0.76287130490607058</v>
      </c>
      <c r="M37" s="35">
        <v>0.62774482784480956</v>
      </c>
      <c r="N37" s="35">
        <v>0.47790860871983737</v>
      </c>
      <c r="O37" s="35">
        <v>0.46334084539909165</v>
      </c>
      <c r="P37" s="35">
        <v>0.74757824988527888</v>
      </c>
      <c r="Q37" s="35">
        <v>0.5187836405247227</v>
      </c>
      <c r="R37" s="35">
        <v>0.6494677066601503</v>
      </c>
      <c r="S37" s="35">
        <v>0.43988481725263223</v>
      </c>
      <c r="T37" s="35">
        <v>0.46548603302908764</v>
      </c>
      <c r="U37" s="35">
        <v>0.55738299997484675</v>
      </c>
      <c r="V37" s="35">
        <v>0.66482334961961131</v>
      </c>
      <c r="W37" s="35">
        <v>0.46998926672411356</v>
      </c>
      <c r="X37" s="35" t="e">
        <v>#DIV/0!</v>
      </c>
      <c r="Y37" s="35" t="e">
        <v>#DIV/0!</v>
      </c>
      <c r="Z37" s="35" t="e">
        <v>#DIV/0!</v>
      </c>
      <c r="AA37" s="35" t="e">
        <v>#DIV/0!</v>
      </c>
      <c r="AB37" s="35" t="e">
        <v>#DIV/0!</v>
      </c>
      <c r="AC37" s="35" t="e">
        <v>#DIV/0!</v>
      </c>
      <c r="AD37" s="35">
        <v>0.57739005630092377</v>
      </c>
      <c r="AE37" s="35">
        <v>0.57120532858410855</v>
      </c>
      <c r="AF37" s="35">
        <v>0.56438966488760545</v>
      </c>
      <c r="AG37" s="35">
        <v>0.98879739453909399</v>
      </c>
      <c r="AH37" s="35">
        <v>0.51367056562535685</v>
      </c>
      <c r="AI37" s="35">
        <v>0.50691032104493583</v>
      </c>
      <c r="AJ37" s="35">
        <v>0.48727718819247612</v>
      </c>
      <c r="AK37" s="35">
        <v>0.58062840696642737</v>
      </c>
      <c r="AL37" s="35">
        <v>0.52649626377191383</v>
      </c>
      <c r="AM37" s="35">
        <v>0.5612394196342394</v>
      </c>
      <c r="AN37" s="35">
        <v>0.56652768411472498</v>
      </c>
      <c r="AO37" s="35">
        <v>0.55746304595780816</v>
      </c>
      <c r="AP37" s="35">
        <v>0.50310595254838808</v>
      </c>
      <c r="AQ37" s="35">
        <v>182.99245635742366</v>
      </c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>
        <f>BK33/BK17*100</f>
        <v>1.1172956635910289</v>
      </c>
    </row>
    <row r="38" spans="1:64" ht="15" customHeight="1">
      <c r="A38" s="6"/>
      <c r="B38" s="13" t="s">
        <v>39</v>
      </c>
      <c r="C38" s="29">
        <v>924029.50040372508</v>
      </c>
      <c r="D38" s="29">
        <v>1628478.5492499999</v>
      </c>
      <c r="E38" s="29">
        <v>360386.185</v>
      </c>
      <c r="F38" s="29">
        <v>2830477.1306329994</v>
      </c>
      <c r="G38" s="29">
        <v>744278.46813554992</v>
      </c>
      <c r="H38" s="29">
        <v>939028.99965000001</v>
      </c>
      <c r="I38" s="29">
        <v>272342.65187114995</v>
      </c>
      <c r="J38" s="29">
        <v>44069.77</v>
      </c>
      <c r="K38" s="29">
        <v>25190.480291800002</v>
      </c>
      <c r="L38" s="29">
        <v>130841.27510210001</v>
      </c>
      <c r="M38" s="29">
        <v>114820.67301985</v>
      </c>
      <c r="N38" s="29">
        <v>452903.11470115004</v>
      </c>
      <c r="O38" s="29">
        <v>100336.37850000001</v>
      </c>
      <c r="P38" s="29">
        <v>107747.93</v>
      </c>
      <c r="Q38" s="29">
        <v>49220.017837949999</v>
      </c>
      <c r="R38" s="29">
        <v>46056.005349999992</v>
      </c>
      <c r="S38" s="29">
        <v>50334.065905099997</v>
      </c>
      <c r="T38" s="29">
        <v>103588.75584474999</v>
      </c>
      <c r="U38" s="29">
        <v>69466.197712999987</v>
      </c>
      <c r="V38" s="29">
        <v>130490.61930754999</v>
      </c>
      <c r="W38" s="29">
        <v>36078.124849999993</v>
      </c>
      <c r="X38" s="29">
        <v>102548.005</v>
      </c>
      <c r="Y38" s="29">
        <v>22432.97</v>
      </c>
      <c r="Z38" s="29">
        <v>65836.925000000003</v>
      </c>
      <c r="AA38" s="29">
        <v>457941.97</v>
      </c>
      <c r="AB38" s="29">
        <v>17013.215</v>
      </c>
      <c r="AC38" s="29">
        <v>48449.7</v>
      </c>
      <c r="AD38" s="29">
        <v>718857.81543770002</v>
      </c>
      <c r="AE38" s="29">
        <v>19808.634872500003</v>
      </c>
      <c r="AF38" s="29">
        <v>44297.261521199995</v>
      </c>
      <c r="AG38" s="29">
        <v>77961.092773149998</v>
      </c>
      <c r="AH38" s="29">
        <v>81903.177999999985</v>
      </c>
      <c r="AI38" s="29">
        <v>744509.73924935004</v>
      </c>
      <c r="AJ38" s="29">
        <v>7864.4573899999996</v>
      </c>
      <c r="AK38" s="29">
        <v>42087.861499999999</v>
      </c>
      <c r="AL38" s="29">
        <v>192941.96539999999</v>
      </c>
      <c r="AM38" s="29">
        <v>272248.79499999998</v>
      </c>
      <c r="AN38" s="29">
        <v>17282.373721199998</v>
      </c>
      <c r="AO38" s="29">
        <v>38639.961870350009</v>
      </c>
      <c r="AP38" s="29">
        <v>7829.5190499999999</v>
      </c>
      <c r="AQ38" s="29">
        <v>13049000.331228998</v>
      </c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>
        <f>BK32+BK34+BK35+0.9*BK36+BK33-BK17*0.5%</f>
        <v>26006185.762083121</v>
      </c>
      <c r="BL38" s="249">
        <f>BK38/BK10</f>
        <v>0.27433738116549777</v>
      </c>
    </row>
    <row r="39" spans="1:64" ht="15" customHeight="1">
      <c r="A39" s="6"/>
      <c r="B39" s="10" t="s">
        <v>40</v>
      </c>
      <c r="C39" s="16">
        <v>9.0515716191786133</v>
      </c>
      <c r="D39" s="16">
        <v>34.826836522568669</v>
      </c>
      <c r="E39" s="16">
        <v>9.8156067320647917</v>
      </c>
      <c r="F39" s="16">
        <v>26.411599252164713</v>
      </c>
      <c r="G39" s="16">
        <v>12.014183540717911</v>
      </c>
      <c r="H39" s="16">
        <v>9.7105496834149889</v>
      </c>
      <c r="I39" s="16">
        <v>14.969675220694292</v>
      </c>
      <c r="J39" s="16">
        <v>32.345734920658217</v>
      </c>
      <c r="K39" s="16">
        <v>9.6772093812290407</v>
      </c>
      <c r="L39" s="16">
        <v>17.613892355611615</v>
      </c>
      <c r="M39" s="16">
        <v>19.707112052169514</v>
      </c>
      <c r="N39" s="16">
        <v>16.460503497345893</v>
      </c>
      <c r="O39" s="16">
        <v>19.919346743024988</v>
      </c>
      <c r="P39" s="16">
        <v>27.166950737997141</v>
      </c>
      <c r="Q39" s="16">
        <v>11.740018409500456</v>
      </c>
      <c r="R39" s="16">
        <v>13.680072156609835</v>
      </c>
      <c r="S39" s="16">
        <v>13.815942746423726</v>
      </c>
      <c r="T39" s="16">
        <v>7.7735158833776223</v>
      </c>
      <c r="U39" s="16">
        <v>48.399097097647207</v>
      </c>
      <c r="V39" s="16">
        <v>53.717158279865586</v>
      </c>
      <c r="W39" s="16">
        <v>8.428995178144552</v>
      </c>
      <c r="X39" s="16">
        <v>48.972538073247726</v>
      </c>
      <c r="Y39" s="16">
        <v>14.661496934760729</v>
      </c>
      <c r="Z39" s="16">
        <v>19.523723737081685</v>
      </c>
      <c r="AA39" s="16">
        <v>18.057605936263556</v>
      </c>
      <c r="AB39" s="16">
        <v>9.3296199213630402</v>
      </c>
      <c r="AC39" s="16">
        <v>8.3439017669548434</v>
      </c>
      <c r="AD39" s="16">
        <v>41.506135452793266</v>
      </c>
      <c r="AE39" s="16">
        <v>8.9799982469436479</v>
      </c>
      <c r="AF39" s="16">
        <v>6.5464239472031425</v>
      </c>
      <c r="AG39" s="16">
        <v>18.750229057263347</v>
      </c>
      <c r="AH39" s="16">
        <v>9.7840120394823895</v>
      </c>
      <c r="AI39" s="16">
        <v>12.174202569487031</v>
      </c>
      <c r="AJ39" s="16">
        <v>10.055182133584019</v>
      </c>
      <c r="AK39" s="16">
        <v>16.737950668060702</v>
      </c>
      <c r="AL39" s="16">
        <v>22.574049757313304</v>
      </c>
      <c r="AM39" s="16">
        <v>18.570339779037557</v>
      </c>
      <c r="AN39" s="16">
        <v>19.159899872213657</v>
      </c>
      <c r="AO39" s="16">
        <v>38.825434102269078</v>
      </c>
      <c r="AP39" s="16">
        <v>17.507011731760006</v>
      </c>
      <c r="AQ39" s="16">
        <v>9668.2117365352551</v>
      </c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>
        <f>BK38/(BK14+BK15)*100</f>
        <v>33.983146117982763</v>
      </c>
      <c r="BL39" s="250">
        <f>BK38/BK14*100</f>
        <v>107.93052007473077</v>
      </c>
    </row>
    <row r="40" spans="1:64" ht="15" customHeight="1">
      <c r="A40" s="3">
        <v>19</v>
      </c>
      <c r="B40" s="11" t="s">
        <v>36</v>
      </c>
      <c r="C40" s="33">
        <v>38725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  <c r="AP40" s="33">
        <v>0</v>
      </c>
      <c r="AQ40" s="33">
        <v>38725</v>
      </c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43">
        <f>SUM(C40:BJ40)</f>
        <v>77450</v>
      </c>
    </row>
    <row r="41" spans="1:64" ht="15" customHeight="1">
      <c r="A41" s="3">
        <v>20</v>
      </c>
      <c r="B41" s="11" t="s">
        <v>41</v>
      </c>
      <c r="C41" s="27">
        <v>15088.84</v>
      </c>
      <c r="D41" s="27">
        <v>47500</v>
      </c>
      <c r="E41" s="27">
        <v>10</v>
      </c>
      <c r="F41" s="27">
        <v>7438.22</v>
      </c>
      <c r="G41" s="27">
        <v>0</v>
      </c>
      <c r="H41" s="27">
        <v>1171.2</v>
      </c>
      <c r="I41" s="27">
        <v>0</v>
      </c>
      <c r="J41" s="27">
        <v>10</v>
      </c>
      <c r="K41" s="27">
        <v>0</v>
      </c>
      <c r="L41" s="27">
        <v>0</v>
      </c>
      <c r="M41" s="27">
        <v>10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868.9</v>
      </c>
      <c r="U41" s="27">
        <v>0</v>
      </c>
      <c r="V41" s="27">
        <v>0</v>
      </c>
      <c r="W41" s="27">
        <v>0</v>
      </c>
      <c r="X41" s="27">
        <v>1349.83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27">
        <v>0</v>
      </c>
      <c r="AE41" s="27">
        <v>0</v>
      </c>
      <c r="AF41" s="27">
        <v>0</v>
      </c>
      <c r="AG41" s="27">
        <v>0</v>
      </c>
      <c r="AH41" s="27">
        <v>0</v>
      </c>
      <c r="AI41" s="27">
        <v>6679</v>
      </c>
      <c r="AJ41" s="27">
        <v>0</v>
      </c>
      <c r="AK41" s="27">
        <v>0</v>
      </c>
      <c r="AL41" s="27">
        <v>0</v>
      </c>
      <c r="AM41" s="27">
        <v>0</v>
      </c>
      <c r="AN41" s="27">
        <v>0</v>
      </c>
      <c r="AO41" s="27">
        <v>0</v>
      </c>
      <c r="AP41" s="27">
        <v>0</v>
      </c>
      <c r="AQ41" s="27">
        <v>80125.990000000005</v>
      </c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43">
        <f>SUM(C41:BJ41)</f>
        <v>160251.97999999998</v>
      </c>
    </row>
    <row r="42" spans="1:64" ht="15" customHeight="1">
      <c r="A42" s="3">
        <v>21</v>
      </c>
      <c r="B42" s="11" t="s">
        <v>37</v>
      </c>
      <c r="C42" s="27">
        <v>0</v>
      </c>
      <c r="D42" s="27">
        <v>1605100</v>
      </c>
      <c r="E42" s="27">
        <v>0</v>
      </c>
      <c r="F42" s="27">
        <v>0</v>
      </c>
      <c r="G42" s="27">
        <v>0</v>
      </c>
      <c r="H42" s="27">
        <v>191000</v>
      </c>
      <c r="I42" s="27">
        <v>10000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70000</v>
      </c>
      <c r="U42" s="27">
        <v>60000</v>
      </c>
      <c r="V42" s="27">
        <v>107000</v>
      </c>
      <c r="W42" s="27">
        <v>0</v>
      </c>
      <c r="X42" s="27">
        <v>0</v>
      </c>
      <c r="Y42" s="27">
        <v>0</v>
      </c>
      <c r="Z42" s="27">
        <v>0</v>
      </c>
      <c r="AA42" s="27">
        <v>84000</v>
      </c>
      <c r="AB42" s="27">
        <v>0</v>
      </c>
      <c r="AC42" s="27">
        <v>0</v>
      </c>
      <c r="AD42" s="27">
        <v>0</v>
      </c>
      <c r="AE42" s="27">
        <v>0</v>
      </c>
      <c r="AF42" s="27">
        <v>0</v>
      </c>
      <c r="AG42" s="27">
        <v>0</v>
      </c>
      <c r="AH42" s="27">
        <v>0</v>
      </c>
      <c r="AI42" s="27">
        <v>10000</v>
      </c>
      <c r="AJ42" s="27">
        <v>0</v>
      </c>
      <c r="AK42" s="27">
        <v>0</v>
      </c>
      <c r="AL42" s="27">
        <v>55000</v>
      </c>
      <c r="AM42" s="27">
        <v>0</v>
      </c>
      <c r="AN42" s="27">
        <v>0</v>
      </c>
      <c r="AO42" s="27">
        <v>0</v>
      </c>
      <c r="AP42" s="27">
        <v>0</v>
      </c>
      <c r="AQ42" s="27">
        <v>2192100</v>
      </c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43">
        <f>SUM(C42:BJ42)</f>
        <v>4384200</v>
      </c>
    </row>
    <row r="43" spans="1:64" ht="15" customHeight="1">
      <c r="A43" s="3">
        <v>22</v>
      </c>
      <c r="B43" s="11" t="s">
        <v>42</v>
      </c>
      <c r="C43" s="27">
        <v>0</v>
      </c>
      <c r="D43" s="27">
        <v>16358.1</v>
      </c>
      <c r="E43" s="27">
        <v>0</v>
      </c>
      <c r="F43" s="27">
        <v>0</v>
      </c>
      <c r="G43" s="27">
        <v>253756.58721499992</v>
      </c>
      <c r="H43" s="27">
        <v>0</v>
      </c>
      <c r="I43" s="27">
        <v>319.60000000000002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457.47</v>
      </c>
      <c r="V43" s="27">
        <v>0</v>
      </c>
      <c r="W43" s="27">
        <v>0</v>
      </c>
      <c r="X43" s="27">
        <v>1305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7">
        <v>0</v>
      </c>
      <c r="AE43" s="27">
        <v>0</v>
      </c>
      <c r="AF43" s="27">
        <v>0</v>
      </c>
      <c r="AG43" s="27">
        <v>0</v>
      </c>
      <c r="AH43" s="27">
        <v>0</v>
      </c>
      <c r="AI43" s="27">
        <v>260367.6655</v>
      </c>
      <c r="AJ43" s="27">
        <v>0</v>
      </c>
      <c r="AK43" s="27">
        <v>0</v>
      </c>
      <c r="AL43" s="27">
        <v>0</v>
      </c>
      <c r="AM43" s="27">
        <v>0</v>
      </c>
      <c r="AN43" s="27">
        <v>0</v>
      </c>
      <c r="AO43" s="27">
        <v>0</v>
      </c>
      <c r="AP43" s="27">
        <v>30</v>
      </c>
      <c r="AQ43" s="27">
        <v>532594.42271499988</v>
      </c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43">
        <f>SUM(C43:BJ43)</f>
        <v>1065188.8454299998</v>
      </c>
    </row>
    <row r="44" spans="1:64" ht="15" customHeight="1">
      <c r="A44" s="6"/>
      <c r="B44" s="13" t="s">
        <v>43</v>
      </c>
      <c r="C44" s="41">
        <v>53813.84</v>
      </c>
      <c r="D44" s="41">
        <v>1668958.1</v>
      </c>
      <c r="E44" s="41">
        <v>10</v>
      </c>
      <c r="F44" s="41">
        <v>7438.22</v>
      </c>
      <c r="G44" s="41">
        <v>253756.58721499992</v>
      </c>
      <c r="H44" s="41">
        <v>192171.2</v>
      </c>
      <c r="I44" s="41">
        <v>10319.6</v>
      </c>
      <c r="J44" s="41">
        <v>10</v>
      </c>
      <c r="K44" s="41">
        <v>0</v>
      </c>
      <c r="L44" s="41">
        <v>0</v>
      </c>
      <c r="M44" s="41">
        <v>10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41">
        <v>70868.899999999994</v>
      </c>
      <c r="U44" s="41">
        <v>60457.47</v>
      </c>
      <c r="V44" s="41">
        <v>107000</v>
      </c>
      <c r="W44" s="41">
        <v>0</v>
      </c>
      <c r="X44" s="41">
        <v>2654.83</v>
      </c>
      <c r="Y44" s="41">
        <v>0</v>
      </c>
      <c r="Z44" s="41">
        <v>0</v>
      </c>
      <c r="AA44" s="41">
        <v>84000</v>
      </c>
      <c r="AB44" s="41">
        <v>0</v>
      </c>
      <c r="AC44" s="41">
        <v>0</v>
      </c>
      <c r="AD44" s="41">
        <v>0</v>
      </c>
      <c r="AE44" s="41">
        <v>0</v>
      </c>
      <c r="AF44" s="41">
        <v>0</v>
      </c>
      <c r="AG44" s="41">
        <v>0</v>
      </c>
      <c r="AH44" s="41">
        <v>0</v>
      </c>
      <c r="AI44" s="41">
        <v>277046.6655</v>
      </c>
      <c r="AJ44" s="41">
        <v>0</v>
      </c>
      <c r="AK44" s="41">
        <v>0</v>
      </c>
      <c r="AL44" s="41">
        <v>55000</v>
      </c>
      <c r="AM44" s="41">
        <v>0</v>
      </c>
      <c r="AN44" s="41">
        <v>0</v>
      </c>
      <c r="AO44" s="41">
        <v>0</v>
      </c>
      <c r="AP44" s="41">
        <v>30</v>
      </c>
      <c r="AQ44" s="41">
        <v>2843545.4127150001</v>
      </c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>
        <f>SUM(BK40:BK43)</f>
        <v>5687090.8254300002</v>
      </c>
    </row>
    <row r="45" spans="1:64" ht="15" customHeight="1">
      <c r="A45" s="6"/>
      <c r="B45" s="13" t="s">
        <v>44</v>
      </c>
      <c r="C45" s="36">
        <v>3.8208389979922854</v>
      </c>
      <c r="D45" s="36">
        <v>118.16109058812027</v>
      </c>
      <c r="E45" s="36">
        <v>1.4257362501996032E-3</v>
      </c>
      <c r="F45" s="36">
        <v>0.56018299580771147</v>
      </c>
      <c r="G45" s="36">
        <v>29.555241401711424</v>
      </c>
      <c r="H45" s="36">
        <v>18.500866181135166</v>
      </c>
      <c r="I45" s="36">
        <v>2.7243741602637921</v>
      </c>
      <c r="J45" s="36">
        <v>3.1691703112125241E-2</v>
      </c>
      <c r="K45" s="36">
        <v>0</v>
      </c>
      <c r="L45" s="36">
        <v>0</v>
      </c>
      <c r="M45" s="36">
        <v>1.1023838420030784E-2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39.178986581580027</v>
      </c>
      <c r="U45" s="36">
        <v>56.38230879516157</v>
      </c>
      <c r="V45" s="36">
        <v>86.823781898556064</v>
      </c>
      <c r="W45" s="36">
        <v>0</v>
      </c>
      <c r="X45" s="36">
        <v>1.4978037293356845</v>
      </c>
      <c r="Y45" s="36">
        <v>0</v>
      </c>
      <c r="Z45" s="36">
        <v>0</v>
      </c>
      <c r="AA45" s="36">
        <v>107.36752779076078</v>
      </c>
      <c r="AB45" s="36">
        <v>0</v>
      </c>
      <c r="AC45" s="36">
        <v>0</v>
      </c>
      <c r="AD45" s="36">
        <v>0</v>
      </c>
      <c r="AE45" s="36">
        <v>0</v>
      </c>
      <c r="AF45" s="36">
        <v>0</v>
      </c>
      <c r="AG45" s="36">
        <v>0</v>
      </c>
      <c r="AH45" s="36">
        <v>0</v>
      </c>
      <c r="AI45" s="36">
        <v>91.469659319625364</v>
      </c>
      <c r="AJ45" s="36">
        <v>0</v>
      </c>
      <c r="AK45" s="36">
        <v>0</v>
      </c>
      <c r="AL45" s="36">
        <v>73.768777759891861</v>
      </c>
      <c r="AM45" s="36">
        <v>0</v>
      </c>
      <c r="AN45" s="36">
        <v>0</v>
      </c>
      <c r="AO45" s="36">
        <v>0</v>
      </c>
      <c r="AP45" s="36">
        <v>0.12478967739788563</v>
      </c>
      <c r="AQ45" s="36">
        <v>14982.479755418135</v>
      </c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>
        <f>BK44/BK7*100</f>
        <v>52.546474330622907</v>
      </c>
    </row>
    <row r="46" spans="1:64" ht="15" customHeight="1">
      <c r="A46" s="3">
        <v>23</v>
      </c>
      <c r="B46" s="4" t="s">
        <v>45</v>
      </c>
      <c r="C46" s="33"/>
      <c r="D46" s="48"/>
      <c r="E46" s="49"/>
      <c r="F46" s="27"/>
      <c r="G46" s="27">
        <v>0</v>
      </c>
      <c r="H46" s="27">
        <v>0</v>
      </c>
      <c r="I46" s="5">
        <v>0</v>
      </c>
      <c r="J46" s="27">
        <v>0</v>
      </c>
      <c r="K46" s="5">
        <v>0</v>
      </c>
      <c r="L46" s="27"/>
      <c r="M46" s="27"/>
      <c r="N46" s="27"/>
      <c r="O46" s="27"/>
      <c r="P46" s="27"/>
      <c r="Q46" s="27"/>
      <c r="R46" s="27"/>
      <c r="S46" s="27">
        <v>0</v>
      </c>
      <c r="T46" s="27">
        <v>0</v>
      </c>
      <c r="U46" s="27">
        <v>0</v>
      </c>
      <c r="V46" s="27">
        <v>0</v>
      </c>
      <c r="W46" s="27"/>
      <c r="X46" s="27">
        <v>0</v>
      </c>
      <c r="Y46" s="27">
        <v>0</v>
      </c>
      <c r="Z46" s="27">
        <v>0</v>
      </c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43">
        <f>SUM(C46:AL46)</f>
        <v>0</v>
      </c>
    </row>
    <row r="47" spans="1:64" ht="15" customHeight="1">
      <c r="A47" s="3">
        <v>24</v>
      </c>
      <c r="B47" s="17" t="s">
        <v>46</v>
      </c>
      <c r="C47" s="33"/>
      <c r="D47" s="48"/>
      <c r="E47" s="49"/>
      <c r="F47" s="27"/>
      <c r="G47" s="27">
        <v>0</v>
      </c>
      <c r="H47" s="27">
        <v>0</v>
      </c>
      <c r="I47" s="5">
        <v>0</v>
      </c>
      <c r="J47" s="27">
        <v>0</v>
      </c>
      <c r="K47" s="5">
        <v>0</v>
      </c>
      <c r="L47" s="27"/>
      <c r="M47" s="27"/>
      <c r="N47" s="27"/>
      <c r="O47" s="27"/>
      <c r="P47" s="27"/>
      <c r="Q47" s="27"/>
      <c r="R47" s="27"/>
      <c r="S47" s="27">
        <v>0</v>
      </c>
      <c r="T47" s="27">
        <v>0</v>
      </c>
      <c r="U47" s="27">
        <v>0</v>
      </c>
      <c r="V47" s="27">
        <v>0</v>
      </c>
      <c r="W47" s="27"/>
      <c r="X47" s="27">
        <v>0</v>
      </c>
      <c r="Y47" s="27">
        <v>0</v>
      </c>
      <c r="Z47" s="27">
        <v>0</v>
      </c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43">
        <f>SUM(C47:AL47)</f>
        <v>0</v>
      </c>
    </row>
    <row r="48" spans="1:64" ht="15" customHeight="1">
      <c r="A48" s="6"/>
      <c r="B48" s="10" t="s">
        <v>47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37">
        <v>0</v>
      </c>
      <c r="W48" s="37">
        <v>0</v>
      </c>
      <c r="X48" s="37">
        <v>0</v>
      </c>
      <c r="Y48" s="37">
        <v>0</v>
      </c>
      <c r="Z48" s="37">
        <v>0</v>
      </c>
      <c r="AA48" s="37">
        <v>0</v>
      </c>
      <c r="AB48" s="37">
        <v>0</v>
      </c>
      <c r="AC48" s="37">
        <v>0</v>
      </c>
      <c r="AD48" s="37">
        <v>0</v>
      </c>
      <c r="AE48" s="37">
        <v>0</v>
      </c>
      <c r="AF48" s="37">
        <v>0</v>
      </c>
      <c r="AG48" s="37">
        <v>0</v>
      </c>
      <c r="AH48" s="37">
        <v>0</v>
      </c>
      <c r="AI48" s="37">
        <v>0</v>
      </c>
      <c r="AJ48" s="37">
        <v>0</v>
      </c>
      <c r="AK48" s="37">
        <v>0</v>
      </c>
      <c r="AL48" s="37">
        <v>0</v>
      </c>
      <c r="AM48" s="37">
        <v>0</v>
      </c>
      <c r="AN48" s="37">
        <v>0</v>
      </c>
      <c r="AO48" s="37">
        <v>0</v>
      </c>
      <c r="AP48" s="37">
        <v>0</v>
      </c>
      <c r="AQ48" s="37">
        <v>0</v>
      </c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>
        <f>BK46/BK10*100</f>
        <v>0</v>
      </c>
    </row>
    <row r="49" spans="1:64" ht="15" customHeight="1">
      <c r="A49" s="6"/>
      <c r="B49" s="10" t="s">
        <v>48</v>
      </c>
      <c r="C49" s="37" t="s">
        <v>662</v>
      </c>
      <c r="D49" s="37" t="s">
        <v>662</v>
      </c>
      <c r="E49" s="37" t="s">
        <v>662</v>
      </c>
      <c r="F49" s="37" t="s">
        <v>662</v>
      </c>
      <c r="G49" s="37" t="s">
        <v>662</v>
      </c>
      <c r="H49" s="37" t="s">
        <v>662</v>
      </c>
      <c r="I49" s="37" t="s">
        <v>662</v>
      </c>
      <c r="J49" s="37" t="s">
        <v>662</v>
      </c>
      <c r="K49" s="37" t="s">
        <v>662</v>
      </c>
      <c r="L49" s="37" t="s">
        <v>662</v>
      </c>
      <c r="M49" s="37" t="s">
        <v>662</v>
      </c>
      <c r="N49" s="37" t="s">
        <v>662</v>
      </c>
      <c r="O49" s="37" t="s">
        <v>662</v>
      </c>
      <c r="P49" s="37" t="s">
        <v>662</v>
      </c>
      <c r="Q49" s="37" t="s">
        <v>662</v>
      </c>
      <c r="R49" s="37" t="s">
        <v>662</v>
      </c>
      <c r="S49" s="37" t="s">
        <v>662</v>
      </c>
      <c r="T49" s="37" t="s">
        <v>662</v>
      </c>
      <c r="U49" s="37" t="s">
        <v>662</v>
      </c>
      <c r="V49" s="37" t="s">
        <v>662</v>
      </c>
      <c r="W49" s="37" t="s">
        <v>662</v>
      </c>
      <c r="X49" s="37" t="s">
        <v>662</v>
      </c>
      <c r="Y49" s="37" t="s">
        <v>662</v>
      </c>
      <c r="Z49" s="37" t="s">
        <v>662</v>
      </c>
      <c r="AA49" s="37" t="s">
        <v>662</v>
      </c>
      <c r="AB49" s="37" t="s">
        <v>662</v>
      </c>
      <c r="AC49" s="37" t="s">
        <v>662</v>
      </c>
      <c r="AD49" s="37" t="s">
        <v>662</v>
      </c>
      <c r="AE49" s="37" t="s">
        <v>662</v>
      </c>
      <c r="AF49" s="37" t="s">
        <v>662</v>
      </c>
      <c r="AG49" s="37" t="s">
        <v>662</v>
      </c>
      <c r="AH49" s="37" t="s">
        <v>662</v>
      </c>
      <c r="AI49" s="37" t="s">
        <v>662</v>
      </c>
      <c r="AJ49" s="37" t="s">
        <v>662</v>
      </c>
      <c r="AK49" s="37" t="s">
        <v>662</v>
      </c>
      <c r="AL49" s="37" t="s">
        <v>662</v>
      </c>
      <c r="AM49" s="37" t="s">
        <v>662</v>
      </c>
      <c r="AN49" s="37" t="s">
        <v>662</v>
      </c>
      <c r="AO49" s="37" t="s">
        <v>662</v>
      </c>
      <c r="AP49" s="37" t="s">
        <v>662</v>
      </c>
      <c r="AQ49" s="37" t="s">
        <v>662</v>
      </c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 t="str">
        <f>IF(BK47&gt;0,BK47/BK46*100,"-")</f>
        <v>-</v>
      </c>
    </row>
    <row r="50" spans="1:64" ht="15" customHeight="1">
      <c r="A50" s="3">
        <v>25</v>
      </c>
      <c r="B50" s="4" t="s">
        <v>49</v>
      </c>
      <c r="C50" s="27">
        <v>1554914.4499600006</v>
      </c>
      <c r="D50" s="27">
        <v>394474.9</v>
      </c>
      <c r="E50" s="27">
        <v>636356</v>
      </c>
      <c r="F50" s="27">
        <v>1750494.81006</v>
      </c>
      <c r="G50" s="27">
        <v>1205903.5413249999</v>
      </c>
      <c r="H50" s="27">
        <v>750098.93</v>
      </c>
      <c r="I50" s="27">
        <v>360763.92687000002</v>
      </c>
      <c r="J50" s="27">
        <v>25798</v>
      </c>
      <c r="K50" s="27">
        <v>48892.983100000005</v>
      </c>
      <c r="L50" s="27">
        <v>136319.63303999999</v>
      </c>
      <c r="M50" s="27">
        <v>98161.642989999993</v>
      </c>
      <c r="N50" s="27">
        <v>175894.37173999997</v>
      </c>
      <c r="O50" s="27">
        <v>87740.418999999994</v>
      </c>
      <c r="P50" s="27">
        <v>78710</v>
      </c>
      <c r="Q50" s="27">
        <v>56506.371500000016</v>
      </c>
      <c r="R50" s="27">
        <v>48963.02</v>
      </c>
      <c r="S50" s="27">
        <v>70520.863379999995</v>
      </c>
      <c r="T50" s="27">
        <v>200472.74649000002</v>
      </c>
      <c r="U50" s="27">
        <v>29749.459129999999</v>
      </c>
      <c r="V50" s="27">
        <v>43824.104469999998</v>
      </c>
      <c r="W50" s="27">
        <v>75639.009999999995</v>
      </c>
      <c r="X50" s="27">
        <v>63358.41</v>
      </c>
      <c r="Y50" s="27">
        <v>124347.04254000001</v>
      </c>
      <c r="Z50" s="27">
        <v>732929.9283100001</v>
      </c>
      <c r="AA50" s="27">
        <v>65189.551259999993</v>
      </c>
      <c r="AB50" s="27">
        <v>176207.212</v>
      </c>
      <c r="AC50" s="27">
        <v>65536.862379999991</v>
      </c>
      <c r="AD50" s="27">
        <v>237279.50866999995</v>
      </c>
      <c r="AE50" s="27">
        <v>28225.20378</v>
      </c>
      <c r="AF50" s="27">
        <v>53744.098259999999</v>
      </c>
      <c r="AG50" s="27">
        <v>74166.462</v>
      </c>
      <c r="AH50" s="27">
        <v>117564.34</v>
      </c>
      <c r="AI50" s="27">
        <v>1676796.9628599999</v>
      </c>
      <c r="AJ50" s="27">
        <v>3945.27036</v>
      </c>
      <c r="AK50" s="27">
        <v>21803.02</v>
      </c>
      <c r="AL50" s="27">
        <v>94867.839999999997</v>
      </c>
      <c r="AM50" s="27">
        <v>257145</v>
      </c>
      <c r="AN50" s="27">
        <v>4783.6548000000003</v>
      </c>
      <c r="AO50" s="27">
        <v>2360.02567</v>
      </c>
      <c r="AP50" s="27">
        <v>3627.79</v>
      </c>
      <c r="AQ50" s="27">
        <v>4468.51</v>
      </c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43">
        <f>SUM(C50:BJ50)</f>
        <v>11638545.875944994</v>
      </c>
    </row>
    <row r="51" spans="1:64" ht="15" customHeight="1">
      <c r="A51" s="3">
        <v>26</v>
      </c>
      <c r="B51" s="19" t="s">
        <v>50</v>
      </c>
      <c r="C51" s="27">
        <v>454538.02750000026</v>
      </c>
      <c r="D51" s="27">
        <v>120187.59</v>
      </c>
      <c r="E51" s="27">
        <v>166268</v>
      </c>
      <c r="F51" s="27">
        <v>703890.68428000004</v>
      </c>
      <c r="G51" s="27">
        <v>330366.34435000003</v>
      </c>
      <c r="H51" s="27">
        <v>262714.40999999997</v>
      </c>
      <c r="I51" s="27">
        <v>113692.77722</v>
      </c>
      <c r="J51" s="27">
        <v>7062</v>
      </c>
      <c r="K51" s="27">
        <v>13550.856430000002</v>
      </c>
      <c r="L51" s="27">
        <v>48078.429369999998</v>
      </c>
      <c r="M51" s="27">
        <v>34532.826800000003</v>
      </c>
      <c r="N51" s="27">
        <v>84945.342050000007</v>
      </c>
      <c r="O51" s="27">
        <v>25281.297999999999</v>
      </c>
      <c r="P51" s="27">
        <v>22775</v>
      </c>
      <c r="Q51" s="27">
        <v>17877.536339999999</v>
      </c>
      <c r="R51" s="27">
        <v>15429.6</v>
      </c>
      <c r="S51" s="27">
        <v>19099.055909999999</v>
      </c>
      <c r="T51" s="27">
        <v>51321.37169</v>
      </c>
      <c r="U51" s="27">
        <v>6306.8829800000003</v>
      </c>
      <c r="V51" s="27">
        <v>10840.26065</v>
      </c>
      <c r="W51" s="27">
        <v>41096.9</v>
      </c>
      <c r="X51" s="27">
        <v>13946.55</v>
      </c>
      <c r="Y51" s="27">
        <v>41274.228629999998</v>
      </c>
      <c r="Z51" s="27">
        <v>240257.77812899998</v>
      </c>
      <c r="AA51" s="27">
        <v>18281.364580000001</v>
      </c>
      <c r="AB51" s="27">
        <v>52012.880140000001</v>
      </c>
      <c r="AC51" s="27">
        <v>24170.850279999999</v>
      </c>
      <c r="AD51" s="27">
        <v>65823.600579999998</v>
      </c>
      <c r="AE51" s="27">
        <v>9853.4416300000012</v>
      </c>
      <c r="AF51" s="27">
        <v>24885.902050000001</v>
      </c>
      <c r="AG51" s="27">
        <v>25790.994770000001</v>
      </c>
      <c r="AH51" s="27">
        <v>32719.599999999999</v>
      </c>
      <c r="AI51" s="27">
        <v>286186.20954000001</v>
      </c>
      <c r="AJ51" s="27">
        <v>1732.9204099999999</v>
      </c>
      <c r="AK51" s="27">
        <v>7425.16</v>
      </c>
      <c r="AL51" s="27">
        <v>27382.63</v>
      </c>
      <c r="AM51" s="27">
        <v>82911</v>
      </c>
      <c r="AN51" s="27">
        <v>1133.9069399999998</v>
      </c>
      <c r="AO51" s="27">
        <v>1221.6211499999999</v>
      </c>
      <c r="AP51" s="27">
        <v>814.91</v>
      </c>
      <c r="AQ51" s="27">
        <v>1342.9</v>
      </c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43">
        <f>SUM(C51:BJ51)</f>
        <v>3509023.642399</v>
      </c>
    </row>
    <row r="52" spans="1:64" ht="15" customHeight="1">
      <c r="A52" s="3">
        <v>27</v>
      </c>
      <c r="B52" s="4" t="s">
        <v>51</v>
      </c>
      <c r="C52" s="27">
        <v>623237.45428700047</v>
      </c>
      <c r="D52" s="27">
        <v>267512.59999999998</v>
      </c>
      <c r="E52" s="27">
        <v>248236</v>
      </c>
      <c r="F52" s="27">
        <v>728243.21828999976</v>
      </c>
      <c r="G52" s="27">
        <v>481259.4055240025</v>
      </c>
      <c r="H52" s="27">
        <v>349410.09</v>
      </c>
      <c r="I52" s="27">
        <v>124996.11167</v>
      </c>
      <c r="J52" s="27">
        <v>5545</v>
      </c>
      <c r="K52" s="27">
        <v>14126.562320000008</v>
      </c>
      <c r="L52" s="27">
        <v>58511.999909999984</v>
      </c>
      <c r="M52" s="27">
        <v>38881.687066999977</v>
      </c>
      <c r="N52" s="27">
        <v>83227.561119999955</v>
      </c>
      <c r="O52" s="27">
        <v>50771.823999999993</v>
      </c>
      <c r="P52" s="27">
        <v>37774</v>
      </c>
      <c r="Q52" s="27">
        <v>16127.050960000019</v>
      </c>
      <c r="R52" s="27">
        <v>19224.240000000002</v>
      </c>
      <c r="S52" s="27">
        <v>25259.56349</v>
      </c>
      <c r="T52" s="27">
        <v>95808.084460000013</v>
      </c>
      <c r="U52" s="27">
        <v>2596.0177500999998</v>
      </c>
      <c r="V52" s="27">
        <v>8828.2864699999955</v>
      </c>
      <c r="W52" s="27">
        <v>21152.816999999992</v>
      </c>
      <c r="X52" s="27">
        <v>24116.75</v>
      </c>
      <c r="Y52" s="27">
        <v>46866.432090000017</v>
      </c>
      <c r="Z52" s="27">
        <v>292942.74473600014</v>
      </c>
      <c r="AA52" s="27">
        <v>29597.141999999993</v>
      </c>
      <c r="AB52" s="27">
        <v>54794.905639999983</v>
      </c>
      <c r="AC52" s="27">
        <v>23523.659319999995</v>
      </c>
      <c r="AD52" s="27">
        <v>118831.26715999997</v>
      </c>
      <c r="AE52" s="27">
        <v>6854.4136900000012</v>
      </c>
      <c r="AF52" s="27">
        <v>23603.888019999995</v>
      </c>
      <c r="AG52" s="27">
        <v>8520.0781599999937</v>
      </c>
      <c r="AH52" s="27">
        <v>64199.94</v>
      </c>
      <c r="AI52" s="27">
        <v>328487.45953999995</v>
      </c>
      <c r="AJ52" s="27">
        <v>-1572.4179700000009</v>
      </c>
      <c r="AK52" s="27">
        <v>2442.89</v>
      </c>
      <c r="AL52" s="27">
        <v>10605.28</v>
      </c>
      <c r="AM52" s="27">
        <v>52223</v>
      </c>
      <c r="AN52" s="27">
        <v>-3118.8951999999995</v>
      </c>
      <c r="AO52" s="27">
        <v>-4695.3460700000005</v>
      </c>
      <c r="AP52" s="27">
        <v>-907.41</v>
      </c>
      <c r="AQ52" s="27">
        <v>-1603.04</v>
      </c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43">
        <f>SUM(C52:BJ52)</f>
        <v>4376442.315434102</v>
      </c>
    </row>
    <row r="53" spans="1:64" ht="15" customHeight="1">
      <c r="A53" s="3">
        <v>28</v>
      </c>
      <c r="B53" s="4" t="s">
        <v>52</v>
      </c>
      <c r="C53" s="27">
        <v>404656.91223263682</v>
      </c>
      <c r="D53" s="27">
        <v>170133.34</v>
      </c>
      <c r="E53" s="27">
        <v>192707</v>
      </c>
      <c r="F53" s="27">
        <v>472703.09586999973</v>
      </c>
      <c r="G53" s="27">
        <v>306628.03836618335</v>
      </c>
      <c r="H53" s="27">
        <v>223495.09</v>
      </c>
      <c r="I53" s="27">
        <v>79542.980150000003</v>
      </c>
      <c r="J53" s="27">
        <v>9431</v>
      </c>
      <c r="K53" s="27">
        <v>9017.045348181824</v>
      </c>
      <c r="L53" s="27">
        <v>37234.909029999981</v>
      </c>
      <c r="M53" s="27">
        <v>24742.891769909078</v>
      </c>
      <c r="N53" s="27">
        <v>54558.880549090878</v>
      </c>
      <c r="O53" s="27">
        <v>32309.34299999999</v>
      </c>
      <c r="P53" s="27">
        <v>26410</v>
      </c>
      <c r="Q53" s="27">
        <v>11339.607923636377</v>
      </c>
      <c r="R53" s="27">
        <v>12318</v>
      </c>
      <c r="S53" s="27">
        <v>17760.365311818183</v>
      </c>
      <c r="T53" s="27">
        <v>62446.191557272745</v>
      </c>
      <c r="U53" s="27">
        <v>3752.679226545456</v>
      </c>
      <c r="V53" s="27">
        <v>8913.989922727269</v>
      </c>
      <c r="W53" s="27">
        <v>13460.886999999992</v>
      </c>
      <c r="X53" s="27">
        <v>24009.05</v>
      </c>
      <c r="Y53" s="27">
        <v>29842.412809090929</v>
      </c>
      <c r="Z53" s="27">
        <v>186863.56483200018</v>
      </c>
      <c r="AA53" s="27">
        <v>18834.544909090906</v>
      </c>
      <c r="AB53" s="27">
        <v>43669.316639999983</v>
      </c>
      <c r="AC53" s="27">
        <v>14969.601443636355</v>
      </c>
      <c r="AD53" s="27">
        <v>75619.897654545435</v>
      </c>
      <c r="AE53" s="27">
        <v>10232.47644</v>
      </c>
      <c r="AF53" s="27">
        <v>15020.656012727268</v>
      </c>
      <c r="AG53" s="27">
        <v>8520.0781599999937</v>
      </c>
      <c r="AH53" s="27">
        <v>40854.507272727278</v>
      </c>
      <c r="AI53" s="27">
        <v>245362.00313172722</v>
      </c>
      <c r="AJ53" s="27">
        <v>-1346.8579700000009</v>
      </c>
      <c r="AK53" s="27">
        <v>2442.89</v>
      </c>
      <c r="AL53" s="27">
        <v>15511.582000000006</v>
      </c>
      <c r="AM53" s="27">
        <v>35584</v>
      </c>
      <c r="AN53" s="27">
        <v>-2748.8155999999994</v>
      </c>
      <c r="AO53" s="27">
        <v>-4695.3460700000005</v>
      </c>
      <c r="AP53" s="27">
        <v>-459.53</v>
      </c>
      <c r="AQ53" s="27">
        <v>-1603.04</v>
      </c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43">
        <f>SUM(C53:BJ53)</f>
        <v>2930045.2389235483</v>
      </c>
    </row>
    <row r="54" spans="1:64" ht="15" customHeight="1">
      <c r="A54" s="15"/>
      <c r="B54" s="10" t="s">
        <v>53</v>
      </c>
      <c r="C54" s="35">
        <v>3.3649078232567722</v>
      </c>
      <c r="D54" s="35">
        <v>2.5277450332772471</v>
      </c>
      <c r="E54" s="35">
        <v>4.3291829800770465</v>
      </c>
      <c r="F54" s="35">
        <v>3.7437741728733904</v>
      </c>
      <c r="G54" s="35">
        <v>3.9640143936193555</v>
      </c>
      <c r="H54" s="35">
        <v>1.8449175397187114</v>
      </c>
      <c r="I54" s="35">
        <v>3.1625124297082379</v>
      </c>
      <c r="J54" s="35">
        <v>4.6954971820046598</v>
      </c>
      <c r="K54" s="35">
        <v>2.7331610212571076</v>
      </c>
      <c r="L54" s="35">
        <v>4.0089865596813627</v>
      </c>
      <c r="M54" s="35">
        <v>3.4315092921475316</v>
      </c>
      <c r="N54" s="35">
        <v>1.7741356026071198</v>
      </c>
      <c r="O54" s="35">
        <v>5.2497673802341662</v>
      </c>
      <c r="P54" s="35">
        <v>4.6629471379639114</v>
      </c>
      <c r="Q54" s="35">
        <v>2.3252672762545123</v>
      </c>
      <c r="R54" s="35">
        <v>3.0771460601926042</v>
      </c>
      <c r="S54" s="35">
        <v>3.8168071903059606</v>
      </c>
      <c r="T54" s="35">
        <v>4.0463707302275465</v>
      </c>
      <c r="U54" s="35">
        <v>1.4616123519716004</v>
      </c>
      <c r="V54" s="35">
        <v>2.2019695567045625</v>
      </c>
      <c r="W54" s="35">
        <v>2.8250891013949508</v>
      </c>
      <c r="X54" s="35">
        <v>3.7365125585016519</v>
      </c>
      <c r="Y54" s="35">
        <v>2.5357188600011678</v>
      </c>
      <c r="Z54" s="35">
        <v>3.5631612179193999</v>
      </c>
      <c r="AA54" s="35">
        <v>3.5334950345639422</v>
      </c>
      <c r="AB54" s="35">
        <v>4.0881683072986847</v>
      </c>
      <c r="AC54" s="35">
        <v>2.8595367525697055</v>
      </c>
      <c r="AD54" s="35">
        <v>3.5061821704246703</v>
      </c>
      <c r="AE54" s="35">
        <v>3.8904174101080722</v>
      </c>
      <c r="AF54" s="35">
        <v>1.964725392696735</v>
      </c>
      <c r="AG54" s="35">
        <v>1.6289888939191293</v>
      </c>
      <c r="AH54" s="35">
        <v>4.1172845835242375</v>
      </c>
      <c r="AI54" s="35">
        <v>2.8592409259645732</v>
      </c>
      <c r="AJ54" s="35">
        <v>-1.464676935057279</v>
      </c>
      <c r="AK54" s="35">
        <v>0.86814053692378967</v>
      </c>
      <c r="AL54" s="35">
        <v>1.5987634933832995</v>
      </c>
      <c r="AM54" s="35">
        <v>1.9255379996677493</v>
      </c>
      <c r="AN54" s="35">
        <v>-2.0901837826783081</v>
      </c>
      <c r="AO54" s="35">
        <v>-4.4756170273970541</v>
      </c>
      <c r="AP54" s="35">
        <v>-0.65995457453660777</v>
      </c>
      <c r="AQ54" s="35">
        <v>-1.0125624540169944</v>
      </c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>
        <f>BK53/BK10*100</f>
        <v>3.0908836262897426</v>
      </c>
    </row>
    <row r="55" spans="1:64" ht="15" customHeight="1">
      <c r="A55" s="15"/>
      <c r="B55" s="10" t="s">
        <v>54</v>
      </c>
      <c r="C55" s="35">
        <v>28.731064556359488</v>
      </c>
      <c r="D55" s="35">
        <v>12.045323965772099</v>
      </c>
      <c r="E55" s="35">
        <v>27.474935556721491</v>
      </c>
      <c r="F55" s="35">
        <v>35.599946811473217</v>
      </c>
      <c r="G55" s="35">
        <v>35.713223423703447</v>
      </c>
      <c r="H55" s="35">
        <v>21.516505866803971</v>
      </c>
      <c r="I55" s="35">
        <v>20.999344911724847</v>
      </c>
      <c r="J55" s="35">
        <v>29.888445205045315</v>
      </c>
      <c r="K55" s="35">
        <v>17.451328819034533</v>
      </c>
      <c r="L55" s="35">
        <v>34.183031868500379</v>
      </c>
      <c r="M55" s="35">
        <v>27.276164091578721</v>
      </c>
      <c r="N55" s="35">
        <v>17.708327986734304</v>
      </c>
      <c r="O55" s="35">
        <v>41.967926207740511</v>
      </c>
      <c r="P55" s="35">
        <v>20.884404308149744</v>
      </c>
      <c r="Q55" s="35">
        <v>30.006627898471628</v>
      </c>
      <c r="R55" s="35">
        <v>24.52999119007298</v>
      </c>
      <c r="S55" s="35">
        <v>29.03210453753567</v>
      </c>
      <c r="T55" s="35">
        <v>34.52259737477462</v>
      </c>
      <c r="U55" s="35">
        <v>3.4997283042157399</v>
      </c>
      <c r="V55" s="35">
        <v>7.2331431485682147</v>
      </c>
      <c r="W55" s="35">
        <v>29.28531759868298</v>
      </c>
      <c r="X55" s="35">
        <v>13.545441564170558</v>
      </c>
      <c r="Y55" s="35">
        <v>28.14471395879881</v>
      </c>
      <c r="Z55" s="35">
        <v>37.316972312888282</v>
      </c>
      <c r="AA55" s="35">
        <v>24.074030047061306</v>
      </c>
      <c r="AB55" s="35">
        <v>37.504041479042343</v>
      </c>
      <c r="AC55" s="35">
        <v>32.991880156682448</v>
      </c>
      <c r="AD55" s="35">
        <v>23.7947744281113</v>
      </c>
      <c r="AE55" s="35">
        <v>30.165006802428842</v>
      </c>
      <c r="AF55" s="35">
        <v>17.804148740943297</v>
      </c>
      <c r="AG55" s="35">
        <v>25.083208763126013</v>
      </c>
      <c r="AH55" s="35">
        <v>28.40078751020927</v>
      </c>
      <c r="AI55" s="35">
        <v>81.008658941754845</v>
      </c>
      <c r="AJ55" s="35">
        <v>-11.306960264478137</v>
      </c>
      <c r="AK55" s="35">
        <v>8.4576446112891617</v>
      </c>
      <c r="AL55" s="35">
        <v>20.804917186587989</v>
      </c>
      <c r="AM55" s="35">
        <v>23.088652275189951</v>
      </c>
      <c r="AN55" s="35">
        <v>-7.1271862451022834</v>
      </c>
      <c r="AO55" s="35">
        <v>-118.09839385848706</v>
      </c>
      <c r="AP55" s="35">
        <v>-1.9114866818216794</v>
      </c>
      <c r="AQ55" s="35">
        <v>-8.4463269831142629</v>
      </c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>
        <f>BK53/BK7*100</f>
        <v>27.0724614149307</v>
      </c>
    </row>
    <row r="56" spans="1:64" ht="15" customHeight="1">
      <c r="A56" s="495">
        <v>29</v>
      </c>
      <c r="B56" s="496" t="s">
        <v>55</v>
      </c>
      <c r="C56" s="497">
        <v>1170104</v>
      </c>
      <c r="D56" s="497">
        <v>1366022</v>
      </c>
      <c r="E56" s="497">
        <v>636197</v>
      </c>
      <c r="F56" s="497">
        <v>1379355</v>
      </c>
      <c r="G56" s="497">
        <v>751450</v>
      </c>
      <c r="H56" s="497">
        <v>1038750</v>
      </c>
      <c r="I56" s="497">
        <v>338884</v>
      </c>
      <c r="J56" s="497">
        <v>27771</v>
      </c>
      <c r="K56" s="497">
        <v>49227</v>
      </c>
      <c r="L56" s="497">
        <v>113249</v>
      </c>
      <c r="M56" s="497">
        <v>85464</v>
      </c>
      <c r="N56" s="497">
        <v>291593</v>
      </c>
      <c r="O56" s="497">
        <v>84333</v>
      </c>
      <c r="P56" s="497">
        <v>111481</v>
      </c>
      <c r="Q56" s="497">
        <v>39177</v>
      </c>
      <c r="R56" s="497">
        <v>43994</v>
      </c>
      <c r="S56" s="497">
        <v>58106</v>
      </c>
      <c r="T56" s="497">
        <v>159604</v>
      </c>
      <c r="U56" s="497">
        <v>106983</v>
      </c>
      <c r="V56" s="497">
        <v>123676</v>
      </c>
      <c r="W56" s="497">
        <v>167153</v>
      </c>
      <c r="X56" s="497">
        <v>35671</v>
      </c>
      <c r="Y56" s="497">
        <v>67929</v>
      </c>
      <c r="Z56" s="497">
        <v>439089</v>
      </c>
      <c r="AA56" s="497">
        <v>74280</v>
      </c>
      <c r="AB56" s="497">
        <v>95795</v>
      </c>
      <c r="AC56" s="497">
        <v>41833</v>
      </c>
      <c r="AD56" s="497">
        <v>239694</v>
      </c>
      <c r="AE56" s="497">
        <v>28938</v>
      </c>
      <c r="AF56" s="497">
        <v>79781</v>
      </c>
      <c r="AG56" s="497">
        <v>25876</v>
      </c>
      <c r="AH56" s="497">
        <v>122529</v>
      </c>
      <c r="AI56" s="497">
        <v>168438</v>
      </c>
      <c r="AJ56" s="497">
        <v>7387</v>
      </c>
      <c r="AK56" s="497">
        <v>15726</v>
      </c>
      <c r="AL56" s="497">
        <v>71286</v>
      </c>
      <c r="AM56" s="497">
        <v>153378</v>
      </c>
      <c r="AN56" s="497">
        <v>11018</v>
      </c>
      <c r="AO56" s="497">
        <v>6058</v>
      </c>
      <c r="AP56" s="497">
        <v>24018</v>
      </c>
      <c r="AQ56" s="497">
        <v>19728</v>
      </c>
      <c r="AR56" s="497"/>
      <c r="AS56" s="497"/>
      <c r="AT56" s="497"/>
      <c r="AU56" s="497"/>
      <c r="AV56" s="497"/>
      <c r="AW56" s="497"/>
      <c r="AX56" s="49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43">
        <f>SUM(C56:BJ56)</f>
        <v>9871025</v>
      </c>
    </row>
    <row r="57" spans="1:64" ht="15" customHeight="1">
      <c r="A57" s="495">
        <v>30</v>
      </c>
      <c r="B57" s="496" t="s">
        <v>594</v>
      </c>
      <c r="C57" s="497">
        <v>5526821.8223499982</v>
      </c>
      <c r="D57" s="497">
        <v>3304176.5</v>
      </c>
      <c r="E57" s="497">
        <v>2436747.2432800001</v>
      </c>
      <c r="F57" s="497">
        <v>3787262.0328700002</v>
      </c>
      <c r="G57" s="497">
        <v>3041022.7866400005</v>
      </c>
      <c r="H57" s="497">
        <v>8739049.7699999996</v>
      </c>
      <c r="I57" s="497">
        <v>941710.88183999993</v>
      </c>
      <c r="J57" s="497">
        <v>82924</v>
      </c>
      <c r="K57" s="497">
        <v>186037.26163999998</v>
      </c>
      <c r="L57" s="497">
        <v>394711.56354</v>
      </c>
      <c r="M57" s="497">
        <v>283861.59403000004</v>
      </c>
      <c r="N57" s="497">
        <v>2530318.3003200004</v>
      </c>
      <c r="O57" s="497">
        <v>335651</v>
      </c>
      <c r="P57" s="497">
        <v>195976.20519000001</v>
      </c>
      <c r="Q57" s="497">
        <v>274894.89689000003</v>
      </c>
      <c r="R57" s="497">
        <v>256904.97011000002</v>
      </c>
      <c r="S57" s="497">
        <v>235813.84661000004</v>
      </c>
      <c r="T57" s="497">
        <v>790298.63142999995</v>
      </c>
      <c r="U57" s="497">
        <v>89978.87</v>
      </c>
      <c r="V57" s="497">
        <v>200000</v>
      </c>
      <c r="W57" s="497">
        <v>286489.80643</v>
      </c>
      <c r="X57" s="498">
        <v>269496.68</v>
      </c>
      <c r="Y57" s="498">
        <v>810507.96700000006</v>
      </c>
      <c r="Z57" s="498">
        <v>2532681.0891899997</v>
      </c>
      <c r="AA57" s="497">
        <v>317058.32968999998</v>
      </c>
      <c r="AB57" s="498">
        <v>456346.91256999993</v>
      </c>
      <c r="AC57" s="498">
        <v>319855.02921000001</v>
      </c>
      <c r="AD57" s="497">
        <v>1394611.73177</v>
      </c>
      <c r="AE57" s="497">
        <v>156702.4412</v>
      </c>
      <c r="AF57" s="497">
        <v>466663.50176000001</v>
      </c>
      <c r="AG57" s="497">
        <v>259432.77336999998</v>
      </c>
      <c r="AH57" s="497">
        <v>654582.50010000018</v>
      </c>
      <c r="AI57" s="497">
        <v>4206540</v>
      </c>
      <c r="AJ57" s="497">
        <v>38809.36836</v>
      </c>
      <c r="AK57" s="497">
        <v>206500</v>
      </c>
      <c r="AL57" s="497">
        <v>541602.21668000007</v>
      </c>
      <c r="AM57" s="497">
        <v>747888.00122200011</v>
      </c>
      <c r="AN57" s="497">
        <v>83718.944029999999</v>
      </c>
      <c r="AO57" s="497">
        <v>26940.214</v>
      </c>
      <c r="AP57" s="497">
        <v>18010.75</v>
      </c>
      <c r="AQ57" s="497">
        <v>120000</v>
      </c>
      <c r="AR57" s="497">
        <v>0</v>
      </c>
      <c r="AS57" s="497">
        <v>0</v>
      </c>
      <c r="AT57" s="497">
        <v>0</v>
      </c>
      <c r="AU57" s="497"/>
      <c r="AV57" s="497"/>
      <c r="AW57" s="497"/>
      <c r="AX57" s="497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>
        <v>0</v>
      </c>
      <c r="BK57" s="43">
        <f>SUM(C57:BJ57)</f>
        <v>47548600.433322005</v>
      </c>
    </row>
    <row r="58" spans="1:64" ht="15" customHeight="1">
      <c r="A58" s="495">
        <v>31</v>
      </c>
      <c r="B58" s="496" t="s">
        <v>674</v>
      </c>
      <c r="C58" s="497">
        <v>3740989.9515999998</v>
      </c>
      <c r="D58" s="497">
        <v>0</v>
      </c>
      <c r="E58" s="497">
        <v>1059309</v>
      </c>
      <c r="F58" s="497">
        <v>6078840.6206</v>
      </c>
      <c r="G58" s="497">
        <v>2789721.65</v>
      </c>
      <c r="H58" s="497">
        <v>0</v>
      </c>
      <c r="I58" s="497">
        <v>749903.44701</v>
      </c>
      <c r="J58" s="497">
        <v>46748</v>
      </c>
      <c r="K58" s="497">
        <v>51159.258449999994</v>
      </c>
      <c r="L58" s="497">
        <v>305342.5895</v>
      </c>
      <c r="M58" s="497">
        <v>266556.484</v>
      </c>
      <c r="N58" s="497">
        <v>0</v>
      </c>
      <c r="O58" s="497">
        <v>100059.75680999999</v>
      </c>
      <c r="P58" s="497">
        <v>188554</v>
      </c>
      <c r="Q58" s="497">
        <v>64335.245009999999</v>
      </c>
      <c r="R58" s="497">
        <v>69598.880000000005</v>
      </c>
      <c r="S58" s="497">
        <v>115672.68947</v>
      </c>
      <c r="T58" s="497">
        <v>335937.02418000001</v>
      </c>
      <c r="U58" s="497">
        <v>45563.12</v>
      </c>
      <c r="V58" s="497">
        <v>31762.625500000002</v>
      </c>
      <c r="W58" s="497">
        <v>43004.28</v>
      </c>
      <c r="X58" s="498">
        <v>74117.119999999995</v>
      </c>
      <c r="Y58" s="498">
        <v>161598.37114999999</v>
      </c>
      <c r="Z58" s="498">
        <v>1656353.95309</v>
      </c>
      <c r="AA58" s="497">
        <v>67043.155310000002</v>
      </c>
      <c r="AB58" s="498">
        <v>449765.13208000001</v>
      </c>
      <c r="AC58" s="498">
        <v>112604.19831000001</v>
      </c>
      <c r="AD58" s="497">
        <v>212017.80447999999</v>
      </c>
      <c r="AE58" s="497">
        <v>48509.876820000005</v>
      </c>
      <c r="AF58" s="497">
        <v>0</v>
      </c>
      <c r="AG58" s="497">
        <v>147871.41500000001</v>
      </c>
      <c r="AH58" s="497">
        <v>75315</v>
      </c>
      <c r="AI58" s="497">
        <v>1717192.7850200001</v>
      </c>
      <c r="AJ58" s="497">
        <v>4046.4050000000002</v>
      </c>
      <c r="AK58" s="497">
        <v>27857</v>
      </c>
      <c r="AL58" s="497">
        <v>96475.520000000004</v>
      </c>
      <c r="AM58" s="497">
        <v>541439</v>
      </c>
      <c r="AN58" s="497">
        <v>2675.8077799999996</v>
      </c>
      <c r="AO58" s="497">
        <v>1159.78</v>
      </c>
      <c r="AP58" s="497">
        <v>2507.0500000000002</v>
      </c>
      <c r="AQ58" s="497">
        <v>5336.2269999999999</v>
      </c>
      <c r="AR58" s="499"/>
      <c r="AS58" s="497"/>
      <c r="AT58" s="497"/>
      <c r="AU58" s="497"/>
      <c r="AV58" s="497"/>
      <c r="AW58" s="497"/>
      <c r="AX58" s="497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293">
        <v>21486943.783170007</v>
      </c>
    </row>
    <row r="59" spans="1:64" ht="16.5">
      <c r="A59" s="55"/>
      <c r="B59" s="55" t="s">
        <v>108</v>
      </c>
      <c r="C59" s="27">
        <v>506723.93771300005</v>
      </c>
      <c r="D59" s="27">
        <v>21066.46</v>
      </c>
      <c r="E59" s="27">
        <v>163264</v>
      </c>
      <c r="F59" s="27">
        <v>277156.12319999997</v>
      </c>
      <c r="G59" s="27">
        <v>280660.475691</v>
      </c>
      <c r="H59" s="27">
        <v>43180.73</v>
      </c>
      <c r="I59" s="27">
        <v>132075.18622999999</v>
      </c>
      <c r="J59" s="27">
        <v>6327</v>
      </c>
      <c r="K59" s="27">
        <v>16818.428959999997</v>
      </c>
      <c r="L59" s="27">
        <v>31944.852999999999</v>
      </c>
      <c r="M59" s="27">
        <v>19360.657889999999</v>
      </c>
      <c r="N59" s="27">
        <v>11550.72645</v>
      </c>
      <c r="O59" s="27">
        <v>13402.752</v>
      </c>
      <c r="P59" s="27">
        <v>21024</v>
      </c>
      <c r="Q59" s="27">
        <v>17367.698049999999</v>
      </c>
      <c r="R59" s="27">
        <v>12207.51</v>
      </c>
      <c r="S59" s="27">
        <v>16789.486719999997</v>
      </c>
      <c r="T59" s="27">
        <v>52025.783110000004</v>
      </c>
      <c r="U59" s="27">
        <v>9566.8175099999989</v>
      </c>
      <c r="V59" s="27">
        <v>13016.102490000001</v>
      </c>
      <c r="W59" s="27">
        <v>17168.830000000002</v>
      </c>
      <c r="X59" s="27">
        <v>18775.18</v>
      </c>
      <c r="Y59" s="27">
        <v>34281.478589999999</v>
      </c>
      <c r="Z59" s="27">
        <v>122684.605</v>
      </c>
      <c r="AA59" s="27">
        <v>13111.462869999999</v>
      </c>
      <c r="AB59" s="27">
        <v>47468.388400000003</v>
      </c>
      <c r="AC59" s="27">
        <v>16655.020819999998</v>
      </c>
      <c r="AD59" s="27">
        <v>57703.429490000017</v>
      </c>
      <c r="AE59" s="27">
        <v>4942.6899999999996</v>
      </c>
      <c r="AF59" s="27">
        <v>4903.4022299999997</v>
      </c>
      <c r="AG59" s="27">
        <v>23974.035390000001</v>
      </c>
      <c r="AH59" s="27">
        <v>24753.17</v>
      </c>
      <c r="AI59" s="27">
        <v>467108.65706999996</v>
      </c>
      <c r="AJ59" s="27">
        <v>2750.9349999999999</v>
      </c>
      <c r="AK59" s="27">
        <v>8518.51</v>
      </c>
      <c r="AL59" s="27">
        <v>32518.41</v>
      </c>
      <c r="AM59" s="27">
        <v>107144</v>
      </c>
      <c r="AN59" s="27">
        <v>2655.6860000000001</v>
      </c>
      <c r="AO59" s="27">
        <v>3222.7130000000002</v>
      </c>
      <c r="AP59" s="27">
        <v>2608.61</v>
      </c>
      <c r="AQ59" s="27">
        <v>2706.6</v>
      </c>
      <c r="AR59" s="27">
        <v>0</v>
      </c>
      <c r="AS59" s="27">
        <v>0</v>
      </c>
      <c r="AT59" s="27">
        <v>0</v>
      </c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>
        <v>0</v>
      </c>
      <c r="BK59" s="43">
        <f>SUM(C59:BJ59)</f>
        <v>2681184.5428739996</v>
      </c>
      <c r="BL59" s="30">
        <f>BK59/BK61</f>
        <v>0.56723351563461355</v>
      </c>
    </row>
    <row r="60" spans="1:64" ht="16.5">
      <c r="A60" s="55"/>
      <c r="B60" s="55" t="s">
        <v>109</v>
      </c>
      <c r="C60" s="27">
        <v>1742979.8925600008</v>
      </c>
      <c r="D60" s="27">
        <v>425992.41</v>
      </c>
      <c r="E60" s="27">
        <v>761140</v>
      </c>
      <c r="F60" s="27">
        <v>1910072.9384099999</v>
      </c>
      <c r="G60" s="27">
        <v>1216480.1326649999</v>
      </c>
      <c r="H60" s="27">
        <v>752829.87</v>
      </c>
      <c r="I60" s="27">
        <v>411063.16627000005</v>
      </c>
      <c r="J60" s="27">
        <v>38591</v>
      </c>
      <c r="K60" s="27">
        <v>56372.832060000008</v>
      </c>
      <c r="L60" s="27">
        <v>155254.36897999997</v>
      </c>
      <c r="M60" s="27">
        <v>108773.98037999999</v>
      </c>
      <c r="N60" s="27">
        <v>198243.35575999998</v>
      </c>
      <c r="O60" s="27">
        <v>97088.481999999989</v>
      </c>
      <c r="P60" s="27">
        <v>126440</v>
      </c>
      <c r="Q60" s="27">
        <v>68513.213060000024</v>
      </c>
      <c r="R60" s="27">
        <v>59886.5</v>
      </c>
      <c r="S60" s="27">
        <v>80868.438069999989</v>
      </c>
      <c r="T60" s="27">
        <v>231714.94352</v>
      </c>
      <c r="U60" s="27">
        <v>33190.930115900002</v>
      </c>
      <c r="V60" s="27">
        <v>54453.890229999997</v>
      </c>
      <c r="W60" s="27">
        <v>97467.686999999991</v>
      </c>
      <c r="X60" s="27">
        <v>91441.59</v>
      </c>
      <c r="Y60" s="27">
        <v>149245.95241</v>
      </c>
      <c r="Z60" s="27">
        <v>748813.14229000011</v>
      </c>
      <c r="AA60" s="27">
        <v>71423.65273999999</v>
      </c>
      <c r="AB60" s="27">
        <v>177943.50461</v>
      </c>
      <c r="AC60" s="27">
        <v>73829.328509999992</v>
      </c>
      <c r="AD60" s="27">
        <v>278136.25148999994</v>
      </c>
      <c r="AE60" s="27">
        <v>35461.986080000002</v>
      </c>
      <c r="AF60" s="27">
        <v>59833.44887</v>
      </c>
      <c r="AG60" s="27">
        <v>77331.990049999993</v>
      </c>
      <c r="AH60" s="27">
        <v>145985.1</v>
      </c>
      <c r="AI60" s="27">
        <v>1856047.3978899999</v>
      </c>
      <c r="AJ60" s="27">
        <v>6090.6403600000003</v>
      </c>
      <c r="AK60" s="27">
        <v>26160.71</v>
      </c>
      <c r="AL60" s="27">
        <v>112707.84</v>
      </c>
      <c r="AM60" s="27">
        <v>280069</v>
      </c>
      <c r="AN60" s="27">
        <v>5155.1994000000004</v>
      </c>
      <c r="AO60" s="27">
        <v>3379.3056699999997</v>
      </c>
      <c r="AP60" s="27">
        <v>5000.79</v>
      </c>
      <c r="AQ60" s="27">
        <v>6101.31</v>
      </c>
      <c r="AR60" s="27">
        <v>0</v>
      </c>
      <c r="AS60" s="27">
        <v>0</v>
      </c>
      <c r="AT60" s="27">
        <v>0</v>
      </c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>
        <v>0</v>
      </c>
      <c r="BK60" s="43">
        <f>SUM(C60:BJ60)</f>
        <v>12837576.171450898</v>
      </c>
      <c r="BL60" s="30">
        <f>BK50/BK60*100</f>
        <v>90.659994694540615</v>
      </c>
    </row>
    <row r="61" spans="1:64" ht="16.5">
      <c r="A61" s="55"/>
      <c r="B61" s="55" t="s">
        <v>110</v>
      </c>
      <c r="C61" s="27">
        <v>656283.88875300018</v>
      </c>
      <c r="D61" s="27">
        <v>38054.720000000001</v>
      </c>
      <c r="E61" s="27">
        <v>292069</v>
      </c>
      <c r="F61" s="27">
        <v>455296.98157999996</v>
      </c>
      <c r="G61" s="27">
        <v>404854.38279099728</v>
      </c>
      <c r="H61" s="27">
        <v>138908.89000000001</v>
      </c>
      <c r="I61" s="27">
        <v>172374.27738000001</v>
      </c>
      <c r="J61" s="27">
        <v>16045</v>
      </c>
      <c r="K61" s="27">
        <v>28652.332939999997</v>
      </c>
      <c r="L61" s="27">
        <v>48663.939700000003</v>
      </c>
      <c r="M61" s="27">
        <v>35359.466512999999</v>
      </c>
      <c r="N61" s="27">
        <v>27562.629990000001</v>
      </c>
      <c r="O61" s="27">
        <v>21035.360000000001</v>
      </c>
      <c r="P61" s="27">
        <v>62163</v>
      </c>
      <c r="Q61" s="27">
        <v>32816.292839999995</v>
      </c>
      <c r="R61" s="27">
        <v>25100.06</v>
      </c>
      <c r="S61" s="27">
        <v>33860.236669999998</v>
      </c>
      <c r="T61" s="27">
        <v>82263.842239999998</v>
      </c>
      <c r="U61" s="27">
        <v>20986.979779900001</v>
      </c>
      <c r="V61" s="27">
        <v>29605.931130000001</v>
      </c>
      <c r="W61" s="27">
        <v>35217.97</v>
      </c>
      <c r="X61" s="27">
        <v>39683.22</v>
      </c>
      <c r="Y61" s="27">
        <v>60950.40569</v>
      </c>
      <c r="Z61" s="27">
        <v>214912.61942500001</v>
      </c>
      <c r="AA61" s="27">
        <v>23545.14616</v>
      </c>
      <c r="AB61" s="27">
        <v>71135.718830000013</v>
      </c>
      <c r="AC61" s="27">
        <v>26134.818909999998</v>
      </c>
      <c r="AD61" s="27">
        <v>93481.383750000008</v>
      </c>
      <c r="AE61" s="27">
        <v>15376.068009999999</v>
      </c>
      <c r="AF61" s="27">
        <v>11343.658799999999</v>
      </c>
      <c r="AG61" s="27">
        <v>43020.917119999998</v>
      </c>
      <c r="AH61" s="27">
        <v>49065.56</v>
      </c>
      <c r="AI61" s="27">
        <v>1167033.8644300001</v>
      </c>
      <c r="AJ61" s="27">
        <v>5704.5779199999997</v>
      </c>
      <c r="AK61" s="27">
        <v>16292.66</v>
      </c>
      <c r="AL61" s="27">
        <v>66047.039999999994</v>
      </c>
      <c r="AM61" s="27">
        <v>141241</v>
      </c>
      <c r="AN61" s="27">
        <v>6770.1080600000005</v>
      </c>
      <c r="AO61" s="27">
        <v>6853.0305900000012</v>
      </c>
      <c r="AP61" s="27">
        <v>4645.41</v>
      </c>
      <c r="AQ61" s="27">
        <v>6361.45</v>
      </c>
      <c r="AR61" s="27">
        <v>0</v>
      </c>
      <c r="AS61" s="27">
        <v>0</v>
      </c>
      <c r="AT61" s="27">
        <v>0</v>
      </c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>
        <v>0</v>
      </c>
      <c r="BK61" s="43">
        <f>SUM(C61:BJ61)</f>
        <v>4726773.8400018988</v>
      </c>
      <c r="BL61" s="30">
        <f>BK61/BK60</f>
        <v>0.36819830915695984</v>
      </c>
    </row>
    <row r="62" spans="1:64">
      <c r="A62" s="55"/>
      <c r="B62" s="59" t="s">
        <v>111</v>
      </c>
      <c r="C62" s="60">
        <v>0.89210119783781372</v>
      </c>
      <c r="D62" s="60">
        <v>0.92601391653902942</v>
      </c>
      <c r="E62" s="60">
        <v>0.8360564416533095</v>
      </c>
      <c r="F62" s="60">
        <v>0.91645443211041078</v>
      </c>
      <c r="G62" s="60">
        <v>0.99130557823675314</v>
      </c>
      <c r="H62" s="60">
        <v>0.99637243405339371</v>
      </c>
      <c r="I62" s="60">
        <v>0.87763622837721778</v>
      </c>
      <c r="J62" s="60">
        <v>0.66849783628307113</v>
      </c>
      <c r="K62" s="60">
        <v>0.8673146498646922</v>
      </c>
      <c r="L62" s="61">
        <v>76.95625860667387</v>
      </c>
      <c r="M62" s="61">
        <v>83.245735902083055</v>
      </c>
      <c r="N62" s="61">
        <v>92.046772815552728</v>
      </c>
      <c r="O62" s="61">
        <v>89.318936461856566</v>
      </c>
      <c r="P62" s="61">
        <v>87.975789152150725</v>
      </c>
      <c r="Q62" s="61">
        <v>65.49508417746911</v>
      </c>
      <c r="R62" s="60">
        <v>0.81759695423843437</v>
      </c>
      <c r="S62" s="60">
        <v>0.87204433599863651</v>
      </c>
      <c r="T62" s="60">
        <v>0.86516969274662525</v>
      </c>
      <c r="U62" s="60">
        <v>0.89631290916275408</v>
      </c>
      <c r="V62" s="60">
        <v>0.80479290432506534</v>
      </c>
      <c r="W62" s="60">
        <v>0.77604191017685686</v>
      </c>
      <c r="X62" s="60">
        <v>2.2728210417741104</v>
      </c>
      <c r="Y62" s="60">
        <v>5.5090844317776986</v>
      </c>
      <c r="Z62" s="60">
        <v>4.4475979509898931</v>
      </c>
      <c r="AA62" s="60">
        <v>2.6500917539809388</v>
      </c>
      <c r="AB62" s="60">
        <v>2.0904400606980271</v>
      </c>
      <c r="AC62" s="60">
        <v>3.0387315968289919</v>
      </c>
      <c r="AD62" s="60">
        <v>0.85310529425370885</v>
      </c>
      <c r="AE62" s="60">
        <v>0.79592845466482676</v>
      </c>
      <c r="AF62" s="60">
        <v>0.89822832002831188</v>
      </c>
      <c r="AG62" s="60">
        <v>0.95906573659939076</v>
      </c>
      <c r="AH62" s="60">
        <v>0.80531739198041441</v>
      </c>
      <c r="AI62" s="60">
        <v>0.90342356815145108</v>
      </c>
      <c r="AJ62" s="60">
        <v>0.64775953377749584</v>
      </c>
      <c r="AK62" s="60">
        <v>0.83342615701179357</v>
      </c>
      <c r="AL62" s="60">
        <v>0.84171464913177285</v>
      </c>
      <c r="AM62" s="60">
        <v>0.91814874191717044</v>
      </c>
      <c r="AN62" s="60">
        <v>0.92792818062478821</v>
      </c>
      <c r="AO62" s="60">
        <v>0.69837590927369408</v>
      </c>
      <c r="AP62" s="60">
        <v>0.72544337994596853</v>
      </c>
      <c r="AQ62" s="60">
        <v>0.73238534019743295</v>
      </c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>
        <f>BK50/BK60</f>
        <v>0.90659994694540613</v>
      </c>
    </row>
    <row r="63" spans="1:64">
      <c r="A63" s="55"/>
      <c r="B63" s="55" t="s">
        <v>115</v>
      </c>
      <c r="C63" s="62">
        <v>4704128.9278200017</v>
      </c>
      <c r="D63" s="62">
        <v>1439105</v>
      </c>
      <c r="E63" s="62">
        <v>1552577.7567199999</v>
      </c>
      <c r="F63" s="62">
        <v>5898684.4561299998</v>
      </c>
      <c r="G63" s="62">
        <v>3360771.8893599994</v>
      </c>
      <c r="H63" s="62">
        <v>2295076.7400000002</v>
      </c>
      <c r="I63" s="62">
        <v>1189790.3871599999</v>
      </c>
      <c r="J63" s="62">
        <v>55882</v>
      </c>
      <c r="K63" s="62">
        <v>106857.35535999999</v>
      </c>
      <c r="L63" s="62">
        <v>374816.55645999999</v>
      </c>
      <c r="M63" s="62">
        <v>292810.95396999991</v>
      </c>
      <c r="N63" s="62">
        <v>109036.06367999967</v>
      </c>
      <c r="O63" s="62">
        <v>167554.47700000001</v>
      </c>
      <c r="P63" s="62">
        <v>235745.79480999999</v>
      </c>
      <c r="Q63" s="62">
        <v>135008.01234999998</v>
      </c>
      <c r="R63" s="62">
        <v>84736.929889999999</v>
      </c>
      <c r="S63" s="62">
        <v>159541.36278999996</v>
      </c>
      <c r="T63" s="62">
        <v>610825.85450000002</v>
      </c>
      <c r="U63" s="62">
        <v>82058.164640000003</v>
      </c>
      <c r="V63" s="62">
        <v>37958.981659999961</v>
      </c>
      <c r="W63" s="62">
        <v>129851.40057</v>
      </c>
      <c r="X63" s="62">
        <v>168591.73055999988</v>
      </c>
      <c r="Y63" s="62">
        <v>131488.56440999988</v>
      </c>
      <c r="Z63" s="62">
        <v>1755951.1849160204</v>
      </c>
      <c r="AA63" s="62">
        <v>41314.184909999953</v>
      </c>
      <c r="AB63" s="62">
        <v>479323.53743000003</v>
      </c>
      <c r="AC63" s="62">
        <v>112055.35156999994</v>
      </c>
      <c r="AD63" s="62">
        <v>-56155.514900000067</v>
      </c>
      <c r="AE63" s="62">
        <v>75075.059809999948</v>
      </c>
      <c r="AF63" s="62">
        <v>251012.83823999995</v>
      </c>
      <c r="AG63" s="62">
        <v>128537.72663000002</v>
      </c>
      <c r="AH63" s="62">
        <v>235380.87589999975</v>
      </c>
      <c r="AI63" s="62">
        <v>2205434.0945099993</v>
      </c>
      <c r="AJ63" s="62">
        <v>42423.184639999999</v>
      </c>
      <c r="AK63" s="62">
        <v>30640.63</v>
      </c>
      <c r="AL63" s="62">
        <v>194342.81331999996</v>
      </c>
      <c r="AM63" s="62">
        <v>764940.99877799989</v>
      </c>
      <c r="AN63" s="62">
        <v>25732.124970000004</v>
      </c>
      <c r="AO63" s="62">
        <v>34523.999000000003</v>
      </c>
      <c r="AP63" s="62">
        <v>41821.22</v>
      </c>
      <c r="AQ63" s="62">
        <v>-962.00900000000547</v>
      </c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>
        <f>BK22-BK15</f>
        <v>24801478.889346011</v>
      </c>
    </row>
    <row r="64" spans="1:64">
      <c r="A64" s="193"/>
      <c r="B64" s="55" t="s">
        <v>116</v>
      </c>
      <c r="C64" s="195">
        <v>185.11453922391533</v>
      </c>
      <c r="D64" s="195">
        <v>143.55412006592263</v>
      </c>
      <c r="E64" s="195">
        <v>163.7151744400926</v>
      </c>
      <c r="F64" s="195">
        <v>255.75062947677685</v>
      </c>
      <c r="G64" s="195">
        <v>210.51452505139849</v>
      </c>
      <c r="H64" s="195">
        <v>126.26231455825661</v>
      </c>
      <c r="I64" s="195">
        <v>226.34348929209355</v>
      </c>
      <c r="J64" s="195">
        <v>167.38941681539723</v>
      </c>
      <c r="K64" s="195">
        <v>157.43868428185061</v>
      </c>
      <c r="L64" s="195">
        <v>194.95960875795728</v>
      </c>
      <c r="M64" s="195">
        <v>203.15271953945771</v>
      </c>
      <c r="N64" s="195">
        <v>104.30918369701591</v>
      </c>
      <c r="O64" s="195">
        <v>149.91925452329951</v>
      </c>
      <c r="P64" s="195">
        <v>220.29307057019659</v>
      </c>
      <c r="Q64" s="195">
        <v>149.11259316829873</v>
      </c>
      <c r="R64" s="195">
        <v>132.98376432877802</v>
      </c>
      <c r="S64" s="195">
        <v>167.65563815845678</v>
      </c>
      <c r="T64" s="195">
        <v>177.29051148611325</v>
      </c>
      <c r="U64" s="195">
        <v>191.19714955300063</v>
      </c>
      <c r="V64" s="195">
        <v>118.97949082999999</v>
      </c>
      <c r="W64" s="195">
        <v>145.32496363067895</v>
      </c>
      <c r="X64" s="195">
        <v>162.55799906700145</v>
      </c>
      <c r="Y64" s="195">
        <v>116.22298234731601</v>
      </c>
      <c r="Z64" s="195">
        <v>169.33171303764928</v>
      </c>
      <c r="AA64" s="195">
        <v>113.03046822658607</v>
      </c>
      <c r="AB64" s="195">
        <v>205.03490310268631</v>
      </c>
      <c r="AC64" s="195">
        <v>135.03316857226287</v>
      </c>
      <c r="AD64" s="195">
        <v>95.97339434189837</v>
      </c>
      <c r="AE64" s="195">
        <v>147.90931094314053</v>
      </c>
      <c r="AF64" s="195">
        <v>153.78883012991514</v>
      </c>
      <c r="AG64" s="195">
        <v>149.54567804225761</v>
      </c>
      <c r="AH64" s="195">
        <v>135.95893197023153</v>
      </c>
      <c r="AI64" s="195">
        <v>152.42869661313097</v>
      </c>
      <c r="AJ64" s="195">
        <v>209.31171114788017</v>
      </c>
      <c r="AK64" s="195">
        <v>114.8380774818402</v>
      </c>
      <c r="AL64" s="195">
        <v>135.88294274556586</v>
      </c>
      <c r="AM64" s="195">
        <v>202.2801539171823</v>
      </c>
      <c r="AN64" s="195">
        <v>130.736322905338</v>
      </c>
      <c r="AO64" s="195">
        <v>228.15042597657168</v>
      </c>
      <c r="AP64" s="195">
        <v>332.20143525394559</v>
      </c>
      <c r="AQ64" s="195">
        <v>99.198325833333328</v>
      </c>
      <c r="AR64" s="195"/>
      <c r="AS64" s="195"/>
      <c r="AT64" s="195"/>
      <c r="AU64" s="195"/>
      <c r="AV64" s="195"/>
      <c r="AW64" s="195"/>
      <c r="AX64" s="195"/>
      <c r="AY64" s="195"/>
      <c r="AZ64" s="195"/>
      <c r="BA64" s="195"/>
      <c r="BB64" s="195"/>
      <c r="BC64" s="195"/>
      <c r="BD64" s="195"/>
      <c r="BE64" s="195"/>
      <c r="BF64" s="195"/>
      <c r="BG64" s="195"/>
      <c r="BH64" s="195"/>
      <c r="BI64" s="195"/>
      <c r="BJ64" s="195"/>
      <c r="BK64" s="62">
        <f>BK22/BK15*100</f>
        <v>147.30270914612399</v>
      </c>
    </row>
    <row r="65" spans="1:64" ht="19.5">
      <c r="A65" s="193"/>
      <c r="B65" s="44" t="s">
        <v>117</v>
      </c>
      <c r="C65" s="27">
        <v>178</v>
      </c>
      <c r="D65" s="27">
        <v>0</v>
      </c>
      <c r="E65" s="27">
        <v>81</v>
      </c>
      <c r="F65" s="27">
        <v>95</v>
      </c>
      <c r="G65" s="27">
        <v>113</v>
      </c>
      <c r="H65" s="27">
        <v>9</v>
      </c>
      <c r="I65" s="27">
        <v>55</v>
      </c>
      <c r="J65" s="27">
        <v>6</v>
      </c>
      <c r="K65" s="27">
        <v>13</v>
      </c>
      <c r="L65" s="27">
        <v>24</v>
      </c>
      <c r="M65" s="27">
        <v>17</v>
      </c>
      <c r="N65" s="27">
        <v>2</v>
      </c>
      <c r="O65" s="27">
        <v>10</v>
      </c>
      <c r="P65" s="27">
        <v>24</v>
      </c>
      <c r="Q65" s="27">
        <v>23</v>
      </c>
      <c r="R65" s="27">
        <v>9</v>
      </c>
      <c r="S65" s="27">
        <v>19</v>
      </c>
      <c r="T65" s="27">
        <v>40</v>
      </c>
      <c r="U65" s="27">
        <v>12</v>
      </c>
      <c r="V65" s="27">
        <v>16</v>
      </c>
      <c r="W65" s="27">
        <v>21</v>
      </c>
      <c r="X65" s="27">
        <v>24</v>
      </c>
      <c r="Y65" s="27">
        <v>33</v>
      </c>
      <c r="Z65" s="27">
        <v>75</v>
      </c>
      <c r="AA65" s="27">
        <v>15</v>
      </c>
      <c r="AB65" s="27">
        <v>26</v>
      </c>
      <c r="AC65" s="27">
        <v>24</v>
      </c>
      <c r="AD65" s="27">
        <v>38</v>
      </c>
      <c r="AE65" s="27">
        <v>5</v>
      </c>
      <c r="AF65" s="27">
        <v>0</v>
      </c>
      <c r="AG65" s="27">
        <v>24</v>
      </c>
      <c r="AH65" s="27">
        <v>24</v>
      </c>
      <c r="AI65" s="27">
        <v>186</v>
      </c>
      <c r="AJ65" s="27">
        <v>6</v>
      </c>
      <c r="AK65" s="27">
        <v>13</v>
      </c>
      <c r="AL65" s="27">
        <v>47</v>
      </c>
      <c r="AM65" s="27">
        <v>37</v>
      </c>
      <c r="AN65" s="27">
        <v>7</v>
      </c>
      <c r="AO65" s="27">
        <v>11</v>
      </c>
      <c r="AP65" s="27">
        <v>4</v>
      </c>
      <c r="AQ65" s="27">
        <v>0</v>
      </c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43">
        <f t="shared" ref="BK65:BK70" si="0">SUM(C65:BJ65)</f>
        <v>1366</v>
      </c>
    </row>
    <row r="66" spans="1:64" ht="19.5">
      <c r="A66" s="193"/>
      <c r="B66" s="44" t="s">
        <v>132</v>
      </c>
      <c r="C66" s="27">
        <v>75</v>
      </c>
      <c r="D66" s="27">
        <v>75</v>
      </c>
      <c r="E66" s="27">
        <v>47</v>
      </c>
      <c r="F66" s="27">
        <v>54</v>
      </c>
      <c r="G66" s="27">
        <v>49</v>
      </c>
      <c r="H66" s="27">
        <v>63</v>
      </c>
      <c r="I66" s="27">
        <v>21</v>
      </c>
      <c r="J66" s="27">
        <v>5</v>
      </c>
      <c r="K66" s="27">
        <v>10</v>
      </c>
      <c r="L66" s="27">
        <v>8</v>
      </c>
      <c r="M66" s="27">
        <v>9</v>
      </c>
      <c r="N66" s="27">
        <v>45</v>
      </c>
      <c r="O66" s="27">
        <v>3</v>
      </c>
      <c r="P66" s="27">
        <v>10</v>
      </c>
      <c r="Q66" s="27">
        <v>15</v>
      </c>
      <c r="R66" s="27">
        <v>8</v>
      </c>
      <c r="S66" s="27">
        <v>12</v>
      </c>
      <c r="T66" s="27">
        <v>35</v>
      </c>
      <c r="U66" s="27">
        <v>10</v>
      </c>
      <c r="V66" s="27">
        <v>8</v>
      </c>
      <c r="W66" s="27">
        <v>13</v>
      </c>
      <c r="X66" s="27">
        <v>16</v>
      </c>
      <c r="Y66" s="27">
        <v>19</v>
      </c>
      <c r="Z66" s="27">
        <v>32</v>
      </c>
      <c r="AA66" s="27">
        <v>10</v>
      </c>
      <c r="AB66" s="27">
        <v>8</v>
      </c>
      <c r="AC66" s="27">
        <v>8</v>
      </c>
      <c r="AD66" s="27">
        <v>32</v>
      </c>
      <c r="AE66" s="27">
        <v>1</v>
      </c>
      <c r="AF66" s="27">
        <v>28</v>
      </c>
      <c r="AG66" s="27">
        <v>10</v>
      </c>
      <c r="AH66" s="27">
        <v>26</v>
      </c>
      <c r="AI66" s="27">
        <v>53</v>
      </c>
      <c r="AJ66" s="27">
        <v>3</v>
      </c>
      <c r="AK66" s="27">
        <v>6</v>
      </c>
      <c r="AL66" s="27">
        <v>39</v>
      </c>
      <c r="AM66" s="27">
        <v>16</v>
      </c>
      <c r="AN66" s="27">
        <v>5</v>
      </c>
      <c r="AO66" s="27">
        <v>10</v>
      </c>
      <c r="AP66" s="27">
        <v>3</v>
      </c>
      <c r="AQ66" s="27">
        <v>0</v>
      </c>
      <c r="AR66" s="27">
        <v>0</v>
      </c>
      <c r="AS66" s="27">
        <v>0</v>
      </c>
      <c r="AT66" s="27">
        <v>0</v>
      </c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>
        <v>0</v>
      </c>
      <c r="BK66" s="43">
        <v>75</v>
      </c>
    </row>
    <row r="67" spans="1:64" ht="19.5">
      <c r="A67" s="194"/>
      <c r="B67" s="44" t="s">
        <v>119</v>
      </c>
      <c r="C67" s="27">
        <v>13773</v>
      </c>
      <c r="D67" s="27">
        <v>0</v>
      </c>
      <c r="E67" s="27">
        <v>6722</v>
      </c>
      <c r="F67" s="27">
        <v>14177</v>
      </c>
      <c r="G67" s="27">
        <v>8803</v>
      </c>
      <c r="H67" s="27">
        <v>0</v>
      </c>
      <c r="I67" s="27">
        <v>5248</v>
      </c>
      <c r="J67" s="27">
        <v>339</v>
      </c>
      <c r="K67" s="27">
        <v>689.2</v>
      </c>
      <c r="L67" s="27">
        <v>1816</v>
      </c>
      <c r="M67" s="27">
        <v>1608</v>
      </c>
      <c r="N67" s="27">
        <v>0</v>
      </c>
      <c r="O67" s="27">
        <v>1260</v>
      </c>
      <c r="P67" s="27">
        <v>1139</v>
      </c>
      <c r="Q67" s="27">
        <v>1115</v>
      </c>
      <c r="R67" s="27">
        <v>793</v>
      </c>
      <c r="S67" s="27">
        <v>1110</v>
      </c>
      <c r="T67" s="27">
        <v>2944</v>
      </c>
      <c r="U67" s="27">
        <v>472</v>
      </c>
      <c r="V67" s="27">
        <v>591</v>
      </c>
      <c r="W67" s="27">
        <v>1080</v>
      </c>
      <c r="X67" s="27">
        <v>832</v>
      </c>
      <c r="Y67" s="27">
        <v>2509</v>
      </c>
      <c r="Z67" s="27">
        <v>9908</v>
      </c>
      <c r="AA67" s="27">
        <v>981</v>
      </c>
      <c r="AB67" s="27">
        <v>2529</v>
      </c>
      <c r="AC67" s="27">
        <v>0</v>
      </c>
      <c r="AD67" s="27">
        <v>2399</v>
      </c>
      <c r="AE67" s="27">
        <v>429</v>
      </c>
      <c r="AF67" s="27">
        <v>0</v>
      </c>
      <c r="AG67" s="27">
        <v>1803</v>
      </c>
      <c r="AH67" s="27">
        <v>1779</v>
      </c>
      <c r="AI67" s="27">
        <v>7966</v>
      </c>
      <c r="AJ67" s="27">
        <v>205</v>
      </c>
      <c r="AK67" s="27">
        <v>572</v>
      </c>
      <c r="AL67" s="27">
        <v>1928</v>
      </c>
      <c r="AM67" s="27">
        <v>2391</v>
      </c>
      <c r="AN67" s="27">
        <v>184</v>
      </c>
      <c r="AO67" s="27">
        <v>206</v>
      </c>
      <c r="AP67" s="27">
        <v>159</v>
      </c>
      <c r="AQ67" s="27">
        <v>0</v>
      </c>
      <c r="AR67" s="27">
        <v>0</v>
      </c>
      <c r="AS67" s="27">
        <v>0</v>
      </c>
      <c r="AT67" s="27">
        <v>0</v>
      </c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>
        <v>0</v>
      </c>
      <c r="BK67" s="43">
        <f t="shared" si="0"/>
        <v>100459.2</v>
      </c>
    </row>
    <row r="68" spans="1:64" ht="19.5">
      <c r="A68" s="194"/>
      <c r="B68" s="44" t="s">
        <v>120</v>
      </c>
      <c r="C68" s="27">
        <v>38024</v>
      </c>
      <c r="D68" s="27">
        <v>0</v>
      </c>
      <c r="E68" s="27">
        <v>23770</v>
      </c>
      <c r="F68" s="27">
        <v>57016</v>
      </c>
      <c r="G68" s="27">
        <v>43423</v>
      </c>
      <c r="H68" s="27">
        <v>0</v>
      </c>
      <c r="I68" s="27">
        <v>21762</v>
      </c>
      <c r="J68" s="27">
        <v>1061</v>
      </c>
      <c r="K68" s="27">
        <v>2605.8000000000002</v>
      </c>
      <c r="L68" s="27">
        <v>4904</v>
      </c>
      <c r="M68" s="27">
        <v>4715</v>
      </c>
      <c r="N68" s="27">
        <v>0</v>
      </c>
      <c r="O68" s="27">
        <v>3334</v>
      </c>
      <c r="P68" s="27">
        <v>3200</v>
      </c>
      <c r="Q68" s="27">
        <v>3788</v>
      </c>
      <c r="R68" s="27">
        <v>2479</v>
      </c>
      <c r="S68" s="27">
        <v>1110</v>
      </c>
      <c r="T68" s="27">
        <v>7375</v>
      </c>
      <c r="U68" s="27">
        <v>1444</v>
      </c>
      <c r="V68" s="27">
        <v>2222</v>
      </c>
      <c r="W68" s="27">
        <v>5742</v>
      </c>
      <c r="X68" s="27">
        <v>832</v>
      </c>
      <c r="Y68" s="27">
        <v>8269</v>
      </c>
      <c r="Z68" s="27">
        <v>35440.6</v>
      </c>
      <c r="AA68" s="27">
        <v>2623</v>
      </c>
      <c r="AB68" s="27">
        <v>10074</v>
      </c>
      <c r="AC68" s="27">
        <v>1185</v>
      </c>
      <c r="AD68" s="27">
        <v>8659</v>
      </c>
      <c r="AE68" s="27">
        <v>1592</v>
      </c>
      <c r="AF68" s="27">
        <v>0</v>
      </c>
      <c r="AG68" s="27">
        <v>5893</v>
      </c>
      <c r="AH68" s="27">
        <v>1779</v>
      </c>
      <c r="AI68" s="27">
        <v>43620</v>
      </c>
      <c r="AJ68" s="27">
        <v>609</v>
      </c>
      <c r="AK68" s="27">
        <v>572</v>
      </c>
      <c r="AL68" s="27">
        <v>5405</v>
      </c>
      <c r="AM68" s="27">
        <v>9694</v>
      </c>
      <c r="AN68" s="27">
        <v>437</v>
      </c>
      <c r="AO68" s="27">
        <v>615</v>
      </c>
      <c r="AP68" s="27">
        <v>346</v>
      </c>
      <c r="AQ68" s="27">
        <v>0</v>
      </c>
      <c r="AR68" s="27">
        <v>0</v>
      </c>
      <c r="AS68" s="27">
        <v>0</v>
      </c>
      <c r="AT68" s="27">
        <v>0</v>
      </c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>
        <v>0</v>
      </c>
      <c r="BK68" s="43">
        <f t="shared" si="0"/>
        <v>365619.39999999997</v>
      </c>
    </row>
    <row r="69" spans="1:64" ht="19.5">
      <c r="A69" s="194"/>
      <c r="B69" s="44" t="s">
        <v>121</v>
      </c>
      <c r="C69" s="27">
        <v>276758</v>
      </c>
      <c r="D69" s="27">
        <v>0</v>
      </c>
      <c r="E69" s="27">
        <v>121424</v>
      </c>
      <c r="F69" s="27">
        <v>276282</v>
      </c>
      <c r="G69" s="27">
        <v>204315</v>
      </c>
      <c r="H69" s="27">
        <v>602</v>
      </c>
      <c r="I69" s="27">
        <v>89660</v>
      </c>
      <c r="J69" s="27">
        <v>4915</v>
      </c>
      <c r="K69" s="27">
        <v>11194</v>
      </c>
      <c r="L69" s="27">
        <v>24898</v>
      </c>
      <c r="M69" s="27">
        <v>23584</v>
      </c>
      <c r="N69" s="27">
        <v>0</v>
      </c>
      <c r="O69" s="27">
        <v>14585</v>
      </c>
      <c r="P69" s="27">
        <v>15783</v>
      </c>
      <c r="Q69" s="27">
        <v>16129</v>
      </c>
      <c r="R69" s="27">
        <v>12163</v>
      </c>
      <c r="S69" s="27">
        <v>13343</v>
      </c>
      <c r="T69" s="27">
        <v>42371</v>
      </c>
      <c r="U69" s="27">
        <v>6900</v>
      </c>
      <c r="V69" s="27">
        <v>10716</v>
      </c>
      <c r="W69" s="27">
        <v>21055</v>
      </c>
      <c r="X69" s="27">
        <v>13711</v>
      </c>
      <c r="Y69" s="27">
        <v>36183</v>
      </c>
      <c r="Z69" s="27">
        <v>177207</v>
      </c>
      <c r="AA69" s="27">
        <v>13553</v>
      </c>
      <c r="AB69" s="27">
        <v>53483</v>
      </c>
      <c r="AC69" s="27">
        <v>17267</v>
      </c>
      <c r="AD69" s="27">
        <v>43977</v>
      </c>
      <c r="AE69" s="27">
        <v>7084</v>
      </c>
      <c r="AF69" s="27">
        <v>0</v>
      </c>
      <c r="AG69" s="27">
        <v>27570</v>
      </c>
      <c r="AH69" s="27">
        <v>28222</v>
      </c>
      <c r="AI69" s="27">
        <v>202837</v>
      </c>
      <c r="AJ69" s="27">
        <v>3277</v>
      </c>
      <c r="AK69" s="27">
        <v>8417</v>
      </c>
      <c r="AL69" s="27">
        <v>25154</v>
      </c>
      <c r="AM69" s="27">
        <v>43606</v>
      </c>
      <c r="AN69" s="27">
        <v>2247</v>
      </c>
      <c r="AO69" s="27">
        <v>2546</v>
      </c>
      <c r="AP69" s="27">
        <v>1669</v>
      </c>
      <c r="AQ69" s="27">
        <v>0</v>
      </c>
      <c r="AR69" s="27">
        <v>0</v>
      </c>
      <c r="AS69" s="27">
        <v>0</v>
      </c>
      <c r="AT69" s="27">
        <v>0</v>
      </c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>
        <v>0</v>
      </c>
      <c r="BK69" s="43">
        <f t="shared" si="0"/>
        <v>1894687</v>
      </c>
    </row>
    <row r="70" spans="1:64" ht="19.5">
      <c r="A70" s="194"/>
      <c r="B70" s="44" t="s">
        <v>122</v>
      </c>
      <c r="C70" s="27">
        <v>191227</v>
      </c>
      <c r="D70" s="27">
        <v>192</v>
      </c>
      <c r="E70" s="27">
        <v>84392</v>
      </c>
      <c r="F70" s="27">
        <v>208706</v>
      </c>
      <c r="G70" s="27">
        <v>137977</v>
      </c>
      <c r="H70" s="27">
        <v>510</v>
      </c>
      <c r="I70" s="27">
        <v>59842</v>
      </c>
      <c r="J70" s="27">
        <v>3596</v>
      </c>
      <c r="K70" s="27">
        <v>7772</v>
      </c>
      <c r="L70" s="27">
        <v>16764</v>
      </c>
      <c r="M70" s="27">
        <v>15995</v>
      </c>
      <c r="N70" s="27">
        <v>143</v>
      </c>
      <c r="O70" s="27">
        <v>11881</v>
      </c>
      <c r="P70" s="27">
        <v>10009</v>
      </c>
      <c r="Q70" s="27">
        <v>10309</v>
      </c>
      <c r="R70" s="27">
        <v>7931</v>
      </c>
      <c r="S70" s="27">
        <v>9713</v>
      </c>
      <c r="T70" s="27">
        <v>25633</v>
      </c>
      <c r="U70" s="27">
        <v>3755</v>
      </c>
      <c r="V70" s="27">
        <v>5619</v>
      </c>
      <c r="W70" s="27">
        <v>9529</v>
      </c>
      <c r="X70" s="27">
        <v>9114</v>
      </c>
      <c r="Y70" s="27">
        <v>21245</v>
      </c>
      <c r="Z70" s="27">
        <v>110612</v>
      </c>
      <c r="AA70" s="27">
        <v>8404</v>
      </c>
      <c r="AB70" s="27">
        <v>48157</v>
      </c>
      <c r="AC70" s="27">
        <v>9559</v>
      </c>
      <c r="AD70" s="27">
        <v>30622</v>
      </c>
      <c r="AE70" s="27">
        <v>5065</v>
      </c>
      <c r="AF70" s="27">
        <v>160</v>
      </c>
      <c r="AG70" s="27">
        <v>11258</v>
      </c>
      <c r="AH70" s="27">
        <v>21495</v>
      </c>
      <c r="AI70" s="27">
        <v>131666</v>
      </c>
      <c r="AJ70" s="27">
        <v>1409</v>
      </c>
      <c r="AK70" s="27">
        <v>5218</v>
      </c>
      <c r="AL70" s="27">
        <v>17803</v>
      </c>
      <c r="AM70" s="27">
        <v>36789</v>
      </c>
      <c r="AN70" s="27">
        <v>1709</v>
      </c>
      <c r="AO70" s="27">
        <v>1321</v>
      </c>
      <c r="AP70" s="27">
        <v>1074</v>
      </c>
      <c r="AQ70" s="27">
        <v>0</v>
      </c>
      <c r="AR70" s="27">
        <v>0</v>
      </c>
      <c r="AS70" s="27">
        <v>0</v>
      </c>
      <c r="AT70" s="27">
        <v>0</v>
      </c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>
        <v>0</v>
      </c>
      <c r="BK70" s="43">
        <f t="shared" si="0"/>
        <v>1294175</v>
      </c>
    </row>
    <row r="71" spans="1:64" ht="19.5">
      <c r="B71" s="44" t="s">
        <v>124</v>
      </c>
      <c r="C71" s="61">
        <v>53.501601500677204</v>
      </c>
      <c r="D71" s="61">
        <v>24704.591145833332</v>
      </c>
      <c r="E71" s="61">
        <v>47.271364584320786</v>
      </c>
      <c r="F71" s="61">
        <v>46.409525787471374</v>
      </c>
      <c r="G71" s="61">
        <v>46.397549417656563</v>
      </c>
      <c r="H71" s="61">
        <v>21635.542176470586</v>
      </c>
      <c r="I71" s="61">
        <v>35.618817369071884</v>
      </c>
      <c r="J71" s="61">
        <v>38.600111234705231</v>
      </c>
      <c r="K71" s="61">
        <v>37.685874549665463</v>
      </c>
      <c r="L71" s="61">
        <v>45.9036101169172</v>
      </c>
      <c r="M71" s="61">
        <v>36.053300906533288</v>
      </c>
      <c r="N71" s="61">
        <v>18457.023524475524</v>
      </c>
      <c r="O71" s="61">
        <v>42.353798249305612</v>
      </c>
      <c r="P71" s="61">
        <v>43.133379958037764</v>
      </c>
      <c r="Q71" s="61">
        <v>39.761655760985548</v>
      </c>
      <c r="R71" s="61">
        <v>43.076774681629054</v>
      </c>
      <c r="S71" s="61">
        <v>40.703717636157727</v>
      </c>
      <c r="T71" s="61">
        <v>54.660963832949712</v>
      </c>
      <c r="U71" s="61">
        <v>45.815455296937415</v>
      </c>
      <c r="V71" s="61">
        <v>42.348991219078123</v>
      </c>
      <c r="W71" s="61">
        <v>43.69201458705006</v>
      </c>
      <c r="X71" s="61">
        <v>48.067633372832994</v>
      </c>
      <c r="Y71" s="61">
        <v>44.339681403153683</v>
      </c>
      <c r="Z71" s="61">
        <v>38.771853633475757</v>
      </c>
      <c r="AA71" s="61">
        <v>42.643088362684431</v>
      </c>
      <c r="AB71" s="61">
        <v>19.429583445812654</v>
      </c>
      <c r="AC71" s="61">
        <v>45.183636445234853</v>
      </c>
      <c r="AD71" s="61">
        <v>43.708974491215464</v>
      </c>
      <c r="AE71" s="61">
        <v>45.760612242843031</v>
      </c>
      <c r="AF71" s="61">
        <v>4485.4771249999994</v>
      </c>
      <c r="AG71" s="61">
        <v>34.461760525848284</v>
      </c>
      <c r="AH71" s="61">
        <v>41.403274063735751</v>
      </c>
      <c r="AI71" s="61">
        <v>48.698784002779753</v>
      </c>
      <c r="AJ71" s="61">
        <v>57.652628105039035</v>
      </c>
      <c r="AK71" s="61">
        <v>45.446651973936376</v>
      </c>
      <c r="AL71" s="61">
        <v>41.338259282143461</v>
      </c>
      <c r="AM71" s="61">
        <v>41.121775530729295</v>
      </c>
      <c r="AN71" s="61">
        <v>64.043925687536571</v>
      </c>
      <c r="AO71" s="61">
        <v>46.528548826646485</v>
      </c>
      <c r="AP71" s="61">
        <v>55.709469273743018</v>
      </c>
      <c r="AQ71" s="61" t="e">
        <v>#DIV/0!</v>
      </c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>
        <f>BK22/BK70</f>
        <v>59.677317282350543</v>
      </c>
      <c r="BL71" s="28"/>
    </row>
    <row r="72" spans="1:64" ht="19.5">
      <c r="B72" s="54" t="s">
        <v>131</v>
      </c>
      <c r="C72" s="238">
        <v>871</v>
      </c>
      <c r="D72" s="238">
        <v>24</v>
      </c>
      <c r="E72" s="238">
        <v>277</v>
      </c>
      <c r="F72" s="238">
        <v>593</v>
      </c>
      <c r="G72" s="238">
        <v>606</v>
      </c>
      <c r="H72" s="238">
        <v>81</v>
      </c>
      <c r="I72" s="238">
        <v>334</v>
      </c>
      <c r="J72" s="238">
        <v>30</v>
      </c>
      <c r="K72" s="238">
        <v>52</v>
      </c>
      <c r="L72" s="238">
        <v>129</v>
      </c>
      <c r="M72" s="238">
        <v>114</v>
      </c>
      <c r="N72" s="238">
        <v>23</v>
      </c>
      <c r="O72" s="238">
        <v>70</v>
      </c>
      <c r="P72" s="238">
        <v>89</v>
      </c>
      <c r="Q72" s="238">
        <v>102</v>
      </c>
      <c r="R72" s="238">
        <v>69</v>
      </c>
      <c r="S72" s="238">
        <v>97</v>
      </c>
      <c r="T72" s="238">
        <v>163</v>
      </c>
      <c r="U72" s="238">
        <v>73</v>
      </c>
      <c r="V72" s="238">
        <v>72</v>
      </c>
      <c r="W72" s="238">
        <v>127</v>
      </c>
      <c r="X72" s="238">
        <v>92</v>
      </c>
      <c r="Y72" s="238">
        <v>179</v>
      </c>
      <c r="Z72" s="238">
        <v>544</v>
      </c>
      <c r="AA72" s="238">
        <v>60</v>
      </c>
      <c r="AB72" s="238">
        <v>160</v>
      </c>
      <c r="AC72" s="238">
        <v>123</v>
      </c>
      <c r="AD72" s="238">
        <v>197</v>
      </c>
      <c r="AE72" s="238">
        <v>36</v>
      </c>
      <c r="AF72" s="238">
        <v>8</v>
      </c>
      <c r="AG72" s="238">
        <v>115</v>
      </c>
      <c r="AH72" s="238">
        <v>124</v>
      </c>
      <c r="AI72" s="238">
        <v>911</v>
      </c>
      <c r="AJ72" s="238">
        <v>32</v>
      </c>
      <c r="AK72" s="238">
        <v>66</v>
      </c>
      <c r="AL72" s="238">
        <v>168</v>
      </c>
      <c r="AM72" s="238">
        <v>168</v>
      </c>
      <c r="AN72" s="238">
        <v>34</v>
      </c>
      <c r="AO72" s="238">
        <v>38</v>
      </c>
      <c r="AP72" s="238">
        <v>26</v>
      </c>
      <c r="AQ72" s="238">
        <v>0</v>
      </c>
      <c r="AR72" s="238"/>
      <c r="AS72" s="238"/>
      <c r="AT72" s="238"/>
      <c r="AU72" s="238"/>
      <c r="AV72" s="238"/>
      <c r="AW72" s="238"/>
      <c r="AX72" s="238"/>
      <c r="AY72" s="238"/>
      <c r="AZ72" s="238"/>
      <c r="BA72" s="238"/>
      <c r="BB72" s="238"/>
      <c r="BC72" s="238"/>
      <c r="BD72" s="238"/>
      <c r="BE72" s="238"/>
      <c r="BF72" s="238"/>
      <c r="BG72" s="238"/>
      <c r="BH72" s="238"/>
      <c r="BI72" s="238"/>
      <c r="BJ72" s="238"/>
      <c r="BK72" s="43">
        <f>SUM(C72:BJ72)</f>
        <v>7077</v>
      </c>
    </row>
    <row r="73" spans="1:64" ht="16.5">
      <c r="B73" s="52"/>
      <c r="BK73" s="43">
        <f>SUM(C73:BJ73)</f>
        <v>0</v>
      </c>
    </row>
    <row r="74" spans="1:64" ht="16.5">
      <c r="B74" s="10" t="s">
        <v>54</v>
      </c>
      <c r="C74" s="280">
        <v>80.931382446527365</v>
      </c>
      <c r="D74" s="280">
        <v>27.039628099173552</v>
      </c>
      <c r="E74" s="280">
        <v>74.714644623997756</v>
      </c>
      <c r="F74" s="280">
        <v>79.346202296072988</v>
      </c>
      <c r="G74" s="280">
        <v>98.15866520461725</v>
      </c>
      <c r="H74" s="280">
        <v>55.533646960800368</v>
      </c>
      <c r="I74" s="280">
        <v>44.190544527777782</v>
      </c>
      <c r="J74" s="280">
        <v>47.155000000000001</v>
      </c>
      <c r="K74" s="280">
        <v>26.561344845592743</v>
      </c>
      <c r="L74" s="280">
        <v>74.469818059999966</v>
      </c>
      <c r="M74" s="280">
        <v>46.09331551771438</v>
      </c>
      <c r="N74" s="280">
        <v>23.721252412648209</v>
      </c>
      <c r="O74" s="280">
        <v>129.23737199999997</v>
      </c>
      <c r="P74" s="280">
        <v>52.82</v>
      </c>
      <c r="Q74" s="280">
        <v>56.69803961818188</v>
      </c>
      <c r="R74" s="280">
        <v>61.59</v>
      </c>
      <c r="S74" s="280">
        <v>49.334348088383841</v>
      </c>
      <c r="T74" s="280">
        <v>56.769265052066132</v>
      </c>
      <c r="U74" s="280">
        <v>3.7526792265454558</v>
      </c>
      <c r="V74" s="280">
        <v>8.1036272024793359</v>
      </c>
      <c r="W74" s="280">
        <v>67.304434999999955</v>
      </c>
      <c r="X74" s="280">
        <v>17.149321428571429</v>
      </c>
      <c r="Y74" s="280">
        <v>64.874810454545496</v>
      </c>
      <c r="Z74" s="280">
        <v>133.47397488000013</v>
      </c>
      <c r="AA74" s="280">
        <v>33.335477715205144</v>
      </c>
      <c r="AB74" s="280">
        <v>311.9236902857142</v>
      </c>
      <c r="AC74" s="280">
        <v>53.46286229870126</v>
      </c>
      <c r="AD74" s="280">
        <v>37.809948827272713</v>
      </c>
      <c r="AE74" s="280">
        <v>46.258935081374325</v>
      </c>
      <c r="AF74" s="280">
        <v>25.034426687878781</v>
      </c>
      <c r="AG74" s="280">
        <v>60.857701142857103</v>
      </c>
      <c r="AH74" s="280">
        <v>58.363581818181828</v>
      </c>
      <c r="AI74" s="280">
        <v>44.011121637977979</v>
      </c>
      <c r="AJ74" s="280">
        <v>-12.827218761904771</v>
      </c>
      <c r="AK74" s="280">
        <v>7.9314610389610376</v>
      </c>
      <c r="AL74" s="280">
        <v>22.159402857142865</v>
      </c>
      <c r="AM74" s="280"/>
      <c r="AN74" s="280"/>
      <c r="AO74" s="280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>
        <f>BK53/BK6*100</f>
        <v>54.005576037989492</v>
      </c>
    </row>
  </sheetData>
  <phoneticPr fontId="0" type="noConversion"/>
  <conditionalFormatting sqref="C28:BK29">
    <cfRule type="cellIs" dxfId="15" priority="10" stopIfTrue="1" operator="greaterThan">
      <formula>90</formula>
    </cfRule>
  </conditionalFormatting>
  <conditionalFormatting sqref="C18:BK18">
    <cfRule type="cellIs" dxfId="14" priority="9" stopIfTrue="1" operator="greaterThan">
      <formula>30</formula>
    </cfRule>
  </conditionalFormatting>
  <conditionalFormatting sqref="A30 C30:BK30">
    <cfRule type="cellIs" dxfId="13" priority="8" stopIfTrue="1" operator="greaterThan">
      <formula>5</formula>
    </cfRule>
  </conditionalFormatting>
  <conditionalFormatting sqref="C19:BK19">
    <cfRule type="cellIs" dxfId="12" priority="7" stopIfTrue="1" operator="greaterThan">
      <formula>0.333333</formula>
    </cfRule>
  </conditionalFormatting>
  <conditionalFormatting sqref="C24:BK24">
    <cfRule type="cellIs" dxfId="11" priority="6" stopIfTrue="1" operator="greaterThan">
      <formula>25</formula>
    </cfRule>
  </conditionalFormatting>
  <conditionalFormatting sqref="C49:BK49">
    <cfRule type="cellIs" dxfId="10" priority="5" stopIfTrue="1" operator="lessThan">
      <formula>25</formula>
    </cfRule>
  </conditionalFormatting>
  <conditionalFormatting sqref="C11:BK11">
    <cfRule type="cellIs" dxfId="9" priority="4" stopIfTrue="1" operator="lessThan">
      <formula>4</formula>
    </cfRule>
  </conditionalFormatting>
  <conditionalFormatting sqref="C12:BK12">
    <cfRule type="cellIs" dxfId="8" priority="3" stopIfTrue="1" operator="lessThan">
      <formula>8</formula>
    </cfRule>
  </conditionalFormatting>
  <conditionalFormatting sqref="C37:BK37">
    <cfRule type="cellIs" dxfId="7" priority="2" stopIfTrue="1" operator="lessThan">
      <formula>0.5</formula>
    </cfRule>
  </conditionalFormatting>
  <conditionalFormatting sqref="C39:BL39">
    <cfRule type="cellIs" dxfId="6" priority="1" stopIfTrue="1" operator="lessThan">
      <formula>2.5</formula>
    </cfRule>
  </conditionalFormatting>
  <pageMargins left="0.2" right="0.21" top="0.14000000000000001" bottom="0.17" header="0.17" footer="0.17"/>
  <pageSetup paperSize="9" scale="45" orientation="landscape" r:id="rId1"/>
  <headerFooter alignWithMargins="0"/>
</worksheet>
</file>

<file path=xl/worksheets/sheet5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mc:Ignorable="x14ac">
  <dimension ref="A1:CG116"/>
  <sheetViews>
    <sheetView zoomScaleNormal="100" workbookViewId="0">
      <pane xSplit="2" ySplit="5" topLeftCell="BC6" activePane="bottomRight" state="frozen"/>
      <selection pane="topRight" activeCell="C1" sqref="C1"/>
      <selection pane="bottomLeft" activeCell="A6" sqref="A6"/>
      <selection pane="bottomRight" activeCell="BK6" sqref="BK6"/>
    </sheetView>
  </sheetViews>
  <sheetFormatPr defaultRowHeight="12.75"/>
  <cols>
    <col min="1" max="1" width="7.140625" style="22" customWidth="1"/>
    <col min="2" max="2" width="74.28515625" style="22" bestFit="1" customWidth="1"/>
    <col min="3" max="3" width="15.85546875" style="21" bestFit="1" customWidth="1"/>
    <col min="4" max="4" width="14" style="30" customWidth="1"/>
    <col min="5" max="5" width="17.28515625" style="30" customWidth="1"/>
    <col min="6" max="6" width="14.85546875" style="30" bestFit="1" customWidth="1"/>
    <col min="7" max="7" width="14.85546875" style="30" customWidth="1"/>
    <col min="8" max="8" width="15.85546875" style="30" customWidth="1"/>
    <col min="9" max="9" width="14" style="22" customWidth="1"/>
    <col min="10" max="10" width="14" style="30" customWidth="1"/>
    <col min="11" max="11" width="13.85546875" style="22" customWidth="1"/>
    <col min="12" max="14" width="13.85546875" style="30" customWidth="1"/>
    <col min="15" max="15" width="14" style="30" customWidth="1"/>
    <col min="16" max="21" width="13.85546875" style="30" customWidth="1"/>
    <col min="22" max="22" width="13.85546875" style="38" customWidth="1"/>
    <col min="23" max="24" width="13.85546875" style="30" customWidth="1"/>
    <col min="25" max="26" width="13.5703125" style="30" bestFit="1" customWidth="1"/>
    <col min="27" max="27" width="14" style="30" customWidth="1"/>
    <col min="28" max="35" width="13.85546875" style="30" customWidth="1"/>
    <col min="36" max="36" width="12.7109375" style="30" customWidth="1"/>
    <col min="37" max="37" width="12.140625" style="30" customWidth="1"/>
    <col min="38" max="39" width="13.5703125" style="30" bestFit="1" customWidth="1"/>
    <col min="40" max="40" width="12.140625" style="30" customWidth="1"/>
    <col min="41" max="42" width="13.5703125" style="30" bestFit="1" customWidth="1"/>
    <col min="43" max="43" width="14.85546875" style="30" bestFit="1" customWidth="1"/>
    <col min="44" max="45" width="12.140625" style="30" customWidth="1"/>
    <col min="46" max="46" width="14.7109375" style="30" customWidth="1"/>
    <col min="47" max="48" width="12.140625" style="30" customWidth="1"/>
    <col min="49" max="49" width="14" style="30" customWidth="1"/>
    <col min="50" max="50" width="13.7109375" style="30" customWidth="1"/>
    <col min="51" max="55" width="12.140625" style="30" customWidth="1"/>
    <col min="56" max="62" width="12.140625" style="30" hidden="1" customWidth="1"/>
    <col min="63" max="63" width="19.140625" style="30" bestFit="1" customWidth="1"/>
    <col min="64" max="78" width="9.140625" style="30"/>
    <col min="79" max="16384" width="9.140625" style="22"/>
  </cols>
  <sheetData>
    <row r="1" spans="1:78" ht="16.5" customHeight="1">
      <c r="A1" s="1"/>
      <c r="B1" s="2" t="s">
        <v>0</v>
      </c>
      <c r="C1" s="239"/>
      <c r="D1" s="32"/>
      <c r="E1" s="32"/>
      <c r="F1" s="32"/>
      <c r="G1" s="32"/>
      <c r="H1" s="32"/>
      <c r="I1" s="1"/>
      <c r="J1" s="32"/>
      <c r="K1" s="1"/>
      <c r="L1" s="32"/>
      <c r="M1" s="32"/>
      <c r="N1" s="32"/>
      <c r="O1" s="32"/>
      <c r="P1" s="32"/>
      <c r="Q1" s="32"/>
      <c r="R1" s="32"/>
      <c r="S1" s="32"/>
      <c r="T1" s="32"/>
      <c r="U1" s="32"/>
      <c r="V1" s="4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</row>
    <row r="2" spans="1:78" ht="16.5">
      <c r="A2" s="1"/>
      <c r="B2" s="2" t="s">
        <v>1</v>
      </c>
      <c r="C2" s="20"/>
      <c r="D2" s="593"/>
      <c r="E2" s="32"/>
      <c r="F2" s="32"/>
      <c r="G2" s="32"/>
      <c r="H2" s="32"/>
      <c r="I2" s="1"/>
      <c r="J2" s="32"/>
      <c r="K2" s="1"/>
      <c r="L2" s="32"/>
      <c r="M2" s="32"/>
      <c r="N2" s="32"/>
      <c r="O2" s="32"/>
      <c r="P2" s="32"/>
      <c r="Q2" s="32"/>
      <c r="R2" s="32"/>
      <c r="S2" s="32"/>
      <c r="T2" s="32"/>
      <c r="U2" s="32"/>
      <c r="V2" s="4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</row>
    <row r="3" spans="1:78" ht="16.5">
      <c r="A3" s="1"/>
      <c r="B3" s="2" t="s">
        <v>2</v>
      </c>
      <c r="C3" s="20"/>
      <c r="D3" s="32"/>
      <c r="E3" s="32"/>
      <c r="F3" s="32"/>
      <c r="G3" s="32"/>
      <c r="H3" s="32"/>
      <c r="I3" s="1"/>
      <c r="J3" s="32"/>
      <c r="K3" s="1"/>
      <c r="L3" s="32"/>
      <c r="M3" s="32"/>
      <c r="N3" s="32"/>
      <c r="O3" s="32"/>
      <c r="P3" s="32"/>
      <c r="Q3" s="32"/>
      <c r="R3" s="32"/>
      <c r="S3" s="32"/>
      <c r="T3" s="32"/>
      <c r="U3" s="32"/>
      <c r="V3" s="4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</row>
    <row r="4" spans="1:78" ht="13.9" customHeight="1">
      <c r="A4" s="1"/>
      <c r="B4" s="2" t="s">
        <v>739</v>
      </c>
      <c r="C4" s="1">
        <v>1</v>
      </c>
      <c r="D4" s="32">
        <v>2</v>
      </c>
      <c r="E4" s="1">
        <v>3</v>
      </c>
      <c r="F4" s="1">
        <v>4</v>
      </c>
      <c r="G4" s="32">
        <v>5</v>
      </c>
      <c r="H4" s="1">
        <v>6</v>
      </c>
      <c r="I4" s="1">
        <v>7</v>
      </c>
      <c r="J4" s="32">
        <v>8</v>
      </c>
      <c r="K4" s="1">
        <v>9</v>
      </c>
      <c r="L4" s="1">
        <v>10</v>
      </c>
      <c r="M4" s="32">
        <v>11</v>
      </c>
      <c r="N4" s="1">
        <v>12</v>
      </c>
      <c r="O4" s="1">
        <v>13</v>
      </c>
      <c r="P4" s="32">
        <v>14</v>
      </c>
      <c r="Q4" s="1">
        <v>15</v>
      </c>
      <c r="R4" s="1">
        <v>16</v>
      </c>
      <c r="S4" s="32">
        <v>17</v>
      </c>
      <c r="T4" s="1">
        <v>18</v>
      </c>
      <c r="U4" s="1">
        <v>19</v>
      </c>
      <c r="V4" s="32">
        <v>20</v>
      </c>
      <c r="W4" s="1">
        <v>21</v>
      </c>
      <c r="X4" s="1">
        <v>22</v>
      </c>
      <c r="Y4" s="32">
        <v>23</v>
      </c>
      <c r="Z4" s="1">
        <v>24</v>
      </c>
      <c r="AA4" s="1">
        <v>25</v>
      </c>
      <c r="AB4" s="32">
        <v>26</v>
      </c>
      <c r="AC4" s="1">
        <v>27</v>
      </c>
      <c r="AD4" s="1">
        <v>28</v>
      </c>
      <c r="AE4" s="32">
        <v>29</v>
      </c>
      <c r="AF4" s="1">
        <v>30</v>
      </c>
      <c r="AG4" s="1">
        <v>31</v>
      </c>
      <c r="AH4" s="32">
        <v>32</v>
      </c>
      <c r="AI4" s="1">
        <v>33</v>
      </c>
      <c r="AJ4" s="1">
        <v>34</v>
      </c>
      <c r="AK4" s="32">
        <v>35</v>
      </c>
      <c r="AL4" s="1">
        <v>36</v>
      </c>
      <c r="AM4" s="1">
        <v>37</v>
      </c>
      <c r="AN4" s="1">
        <v>38</v>
      </c>
      <c r="AO4" s="1">
        <v>39</v>
      </c>
      <c r="AP4" s="1">
        <v>40</v>
      </c>
      <c r="AQ4" s="1">
        <v>41</v>
      </c>
      <c r="AR4" s="1">
        <v>42</v>
      </c>
      <c r="AS4" s="1">
        <v>43</v>
      </c>
      <c r="AT4" s="1">
        <v>44</v>
      </c>
      <c r="AU4" s="1">
        <v>45</v>
      </c>
      <c r="AV4" s="1">
        <v>46</v>
      </c>
      <c r="AW4" s="1">
        <v>47</v>
      </c>
      <c r="AX4" s="1">
        <v>48</v>
      </c>
      <c r="AY4" s="1">
        <v>49</v>
      </c>
      <c r="AZ4" s="1">
        <v>50</v>
      </c>
      <c r="BA4" s="1">
        <v>51</v>
      </c>
      <c r="BB4" s="1">
        <v>52</v>
      </c>
      <c r="BC4" s="1">
        <v>53</v>
      </c>
      <c r="BD4" s="1">
        <v>54</v>
      </c>
      <c r="BE4" s="1">
        <v>55</v>
      </c>
      <c r="BF4" s="1">
        <v>56</v>
      </c>
      <c r="BG4" s="1">
        <v>57</v>
      </c>
      <c r="BH4" s="1">
        <v>58</v>
      </c>
      <c r="BI4" s="1">
        <v>59</v>
      </c>
      <c r="BJ4" s="1">
        <v>60</v>
      </c>
      <c r="BK4" s="32"/>
    </row>
    <row r="5" spans="1:78" ht="106.15" customHeight="1">
      <c r="A5" s="500" t="s">
        <v>4</v>
      </c>
      <c r="B5" s="500" t="s">
        <v>5</v>
      </c>
      <c r="C5" s="501" t="s">
        <v>633</v>
      </c>
      <c r="D5" s="501" t="s">
        <v>634</v>
      </c>
      <c r="E5" s="501" t="s">
        <v>681</v>
      </c>
      <c r="F5" s="501" t="s">
        <v>682</v>
      </c>
      <c r="G5" s="501" t="s">
        <v>683</v>
      </c>
      <c r="H5" s="502" t="s">
        <v>684</v>
      </c>
      <c r="I5" s="502" t="s">
        <v>685</v>
      </c>
      <c r="J5" s="502" t="s">
        <v>686</v>
      </c>
      <c r="K5" s="501" t="s">
        <v>635</v>
      </c>
      <c r="L5" s="501" t="s">
        <v>636</v>
      </c>
      <c r="M5" s="501" t="s">
        <v>637</v>
      </c>
      <c r="N5" s="501" t="s">
        <v>638</v>
      </c>
      <c r="O5" s="501" t="s">
        <v>639</v>
      </c>
      <c r="P5" s="501" t="s">
        <v>640</v>
      </c>
      <c r="Q5" s="501" t="s">
        <v>687</v>
      </c>
      <c r="R5" s="501" t="s">
        <v>688</v>
      </c>
      <c r="S5" s="501" t="s">
        <v>689</v>
      </c>
      <c r="T5" s="501" t="s">
        <v>690</v>
      </c>
      <c r="U5" s="501" t="s">
        <v>691</v>
      </c>
      <c r="V5" s="501" t="s">
        <v>692</v>
      </c>
      <c r="W5" s="502" t="s">
        <v>693</v>
      </c>
      <c r="X5" s="502" t="s">
        <v>716</v>
      </c>
      <c r="Y5" s="502" t="s">
        <v>694</v>
      </c>
      <c r="Z5" s="502" t="s">
        <v>695</v>
      </c>
      <c r="AA5" s="502" t="s">
        <v>696</v>
      </c>
      <c r="AB5" s="502" t="s">
        <v>697</v>
      </c>
      <c r="AC5" s="501" t="s">
        <v>641</v>
      </c>
      <c r="AD5" s="501" t="s">
        <v>642</v>
      </c>
      <c r="AE5" s="501" t="s">
        <v>643</v>
      </c>
      <c r="AF5" s="501" t="s">
        <v>644</v>
      </c>
      <c r="AG5" s="501" t="s">
        <v>645</v>
      </c>
      <c r="AH5" s="501" t="s">
        <v>646</v>
      </c>
      <c r="AI5" s="503" t="s">
        <v>752</v>
      </c>
      <c r="AJ5" s="501" t="s">
        <v>699</v>
      </c>
      <c r="AK5" s="501" t="s">
        <v>700</v>
      </c>
      <c r="AL5" s="501" t="s">
        <v>701</v>
      </c>
      <c r="AM5" s="501" t="s">
        <v>702</v>
      </c>
      <c r="AN5" s="501" t="s">
        <v>703</v>
      </c>
      <c r="AO5" s="501" t="s">
        <v>704</v>
      </c>
      <c r="AP5" s="501" t="s">
        <v>705</v>
      </c>
      <c r="AQ5" s="501" t="s">
        <v>647</v>
      </c>
      <c r="AR5" s="501" t="s">
        <v>648</v>
      </c>
      <c r="AS5" s="501" t="s">
        <v>706</v>
      </c>
      <c r="AT5" s="501" t="s">
        <v>707</v>
      </c>
      <c r="AU5" s="501" t="s">
        <v>745</v>
      </c>
      <c r="AV5" s="501" t="s">
        <v>744</v>
      </c>
      <c r="AW5" s="501" t="s">
        <v>710</v>
      </c>
      <c r="AX5" s="501" t="s">
        <v>711</v>
      </c>
      <c r="AY5" s="501" t="s">
        <v>713</v>
      </c>
      <c r="AZ5" s="501" t="s">
        <v>714</v>
      </c>
      <c r="BA5" s="501" t="s">
        <v>735</v>
      </c>
      <c r="BB5" s="501" t="s">
        <v>733</v>
      </c>
      <c r="BC5" s="501" t="s">
        <v>734</v>
      </c>
      <c r="BD5" s="501"/>
      <c r="BE5" s="501"/>
      <c r="BF5" s="501"/>
      <c r="BG5" s="501"/>
      <c r="BH5" s="501"/>
      <c r="BI5" s="501"/>
      <c r="BJ5" s="501"/>
      <c r="BK5" s="363" t="s">
        <v>6</v>
      </c>
    </row>
    <row r="6" spans="1:78" s="21" customFormat="1" ht="15" customHeight="1">
      <c r="A6" s="23">
        <v>1</v>
      </c>
      <c r="B6" s="24" t="s">
        <v>7</v>
      </c>
      <c r="C6" s="515">
        <f>'1.1 Posting'!C10</f>
        <v>600000</v>
      </c>
      <c r="D6" s="515">
        <f>'1.1 Posting'!D10</f>
        <v>692120</v>
      </c>
      <c r="E6" s="515">
        <f>'1.1 Posting'!E10</f>
        <v>606121</v>
      </c>
      <c r="F6" s="515">
        <f>'1.1 Posting'!F10</f>
        <v>834070.7</v>
      </c>
      <c r="G6" s="515">
        <f>'1.1 Posting'!G10</f>
        <v>418963</v>
      </c>
      <c r="H6" s="515">
        <f>'1.1 Posting'!H10</f>
        <v>503062.35</v>
      </c>
      <c r="I6" s="515">
        <f>'1.1 Posting'!I10</f>
        <v>306000</v>
      </c>
      <c r="J6" s="515">
        <f>'1.1 Posting'!J10</f>
        <v>20000</v>
      </c>
      <c r="K6" s="515">
        <f>'1.1 Posting'!K10</f>
        <v>57372.12</v>
      </c>
      <c r="L6" s="515">
        <f>'1.1 Posting'!L10</f>
        <v>72500</v>
      </c>
      <c r="M6" s="515">
        <f>'1.1 Posting'!M10</f>
        <v>69998.720000000001</v>
      </c>
      <c r="N6" s="515">
        <f>'1.1 Posting'!N10</f>
        <v>395587.4</v>
      </c>
      <c r="O6" s="515">
        <f>'1.1 Posting'!O10</f>
        <v>52641.7</v>
      </c>
      <c r="P6" s="515">
        <f>'1.1 Posting'!P10</f>
        <v>82500</v>
      </c>
      <c r="Q6" s="515">
        <f>'1.1 Posting'!Q10</f>
        <v>30000</v>
      </c>
      <c r="R6" s="515">
        <f>'1.1 Posting'!R10</f>
        <v>24000</v>
      </c>
      <c r="S6" s="515">
        <f>'1.1 Posting'!S10</f>
        <v>64800</v>
      </c>
      <c r="T6" s="515">
        <f>'1.1 Posting'!T10</f>
        <v>220000</v>
      </c>
      <c r="U6" s="515">
        <f>'1.1 Posting'!U10</f>
        <v>105000</v>
      </c>
      <c r="V6" s="515">
        <f>'1.1 Posting'!V10</f>
        <v>121000</v>
      </c>
      <c r="W6" s="515">
        <f>'1.1 Posting'!W10</f>
        <v>32200</v>
      </c>
      <c r="X6" s="515">
        <f>'1.1 Posting'!X10</f>
        <v>161000</v>
      </c>
      <c r="Y6" s="515">
        <f>'1.1 Posting'!Y10</f>
        <v>112700</v>
      </c>
      <c r="Z6" s="515">
        <f>'1.1 Posting'!Z10</f>
        <v>200000</v>
      </c>
      <c r="AA6" s="515">
        <f>'1.1 Posting'!AA10</f>
        <v>56500</v>
      </c>
      <c r="AB6" s="515">
        <f>'1.1 Posting'!AB10</f>
        <v>40000</v>
      </c>
      <c r="AC6" s="515">
        <f>'1.1 Posting'!AC10</f>
        <v>40000</v>
      </c>
      <c r="AD6" s="515">
        <f>'1.1 Posting'!AD10</f>
        <v>220000</v>
      </c>
      <c r="AE6" s="515">
        <f>'1.1 Posting'!AE10</f>
        <v>31600</v>
      </c>
      <c r="AF6" s="515">
        <f>'1.1 Posting'!AF10</f>
        <v>115000</v>
      </c>
      <c r="AG6" s="515">
        <f>'1.1 Posting'!AG10</f>
        <v>70000</v>
      </c>
      <c r="AH6" s="515">
        <f>'1.1 Posting'!AH10</f>
        <v>100000</v>
      </c>
      <c r="AI6" s="515">
        <f>'1.1 Posting'!AI10</f>
        <v>557500</v>
      </c>
      <c r="AJ6" s="515">
        <f>'1.1 Posting'!AJ10</f>
        <v>21000</v>
      </c>
      <c r="AK6" s="515">
        <f>'1.1 Posting'!AK10</f>
        <v>38500</v>
      </c>
      <c r="AL6" s="515">
        <f>'1.1 Posting'!AL10</f>
        <v>100000</v>
      </c>
      <c r="AM6" s="515">
        <f>'1.1 Posting'!AM10</f>
        <v>112000</v>
      </c>
      <c r="AN6" s="515">
        <f>'1.1 Posting'!AN10</f>
        <v>42000</v>
      </c>
      <c r="AO6" s="515">
        <f>'1.1 Posting'!AO10</f>
        <v>20400</v>
      </c>
      <c r="AP6" s="515">
        <f>'1.1 Posting'!AP10</f>
        <v>49000</v>
      </c>
      <c r="AQ6" s="515">
        <f>'1.1 Posting'!AQ10</f>
        <v>21000</v>
      </c>
      <c r="AR6" s="515">
        <f>'1.1 Posting'!AR10</f>
        <v>11050</v>
      </c>
      <c r="AS6" s="515">
        <f>'1.1 Posting'!AS10</f>
        <v>70000</v>
      </c>
      <c r="AT6" s="515">
        <f>'1.1 Posting'!AT10</f>
        <v>28000</v>
      </c>
      <c r="AU6" s="515">
        <f>'1.1 Posting'!AU10</f>
        <v>13400</v>
      </c>
      <c r="AV6" s="515">
        <f>'1.1 Posting'!AV10</f>
        <v>14000</v>
      </c>
      <c r="AW6" s="515">
        <f>'1.1 Posting'!AW10</f>
        <v>28000</v>
      </c>
      <c r="AX6" s="515">
        <f>'1.1 Posting'!AX10</f>
        <v>70000</v>
      </c>
      <c r="AY6" s="515">
        <f>'1.1 Posting'!AY10</f>
        <v>70000</v>
      </c>
      <c r="AZ6" s="515">
        <f>'1.1 Posting'!AZ10</f>
        <v>19200</v>
      </c>
      <c r="BA6" s="515">
        <f>'1.1 Posting'!BA10</f>
        <v>14000</v>
      </c>
      <c r="BB6" s="515">
        <f>'1.1 Posting'!BB10</f>
        <v>56000</v>
      </c>
      <c r="BC6" s="515">
        <f>'1.1 Posting'!BC10</f>
        <v>112000</v>
      </c>
      <c r="BD6" s="515" t="e">
        <f>'1.1 Posting'!#REF!</f>
        <v>#REF!</v>
      </c>
      <c r="BE6" s="515" t="e">
        <f>'1.1 Posting'!#REF!</f>
        <v>#REF!</v>
      </c>
      <c r="BF6" s="515" t="e">
        <f>'1.1 Posting'!#REF!</f>
        <v>#REF!</v>
      </c>
      <c r="BG6" s="515" t="e">
        <f>'1.1 Posting'!#REF!</f>
        <v>#REF!</v>
      </c>
      <c r="BH6" s="515" t="e">
        <f>'1.1 Posting'!#REF!</f>
        <v>#REF!</v>
      </c>
      <c r="BI6" s="515" t="e">
        <f>'1.1 Posting'!#REF!</f>
        <v>#REF!</v>
      </c>
      <c r="BJ6" s="515" t="e">
        <f>'1.1 Posting'!#REF!</f>
        <v>#REF!</v>
      </c>
      <c r="BK6" s="356">
        <f>SUM(C6:AZ6)</f>
        <v>7739786.9900000012</v>
      </c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</row>
    <row r="7" spans="1:78" ht="15" customHeight="1">
      <c r="A7" s="3">
        <v>2</v>
      </c>
      <c r="B7" s="4" t="s">
        <v>8</v>
      </c>
      <c r="C7" s="516">
        <f>'1.1 Posting'!C30</f>
        <v>1634480.08338</v>
      </c>
      <c r="D7" s="516">
        <f>'1.1 Posting'!D30</f>
        <v>1542773.34</v>
      </c>
      <c r="E7" s="516">
        <f>'1.1 Posting'!E30</f>
        <v>1057686</v>
      </c>
      <c r="F7" s="516">
        <f>'1.1 Posting'!F30</f>
        <v>1773976.1154799997</v>
      </c>
      <c r="G7" s="516">
        <f>'1.1 Posting'!G30</f>
        <v>963276.29854272737</v>
      </c>
      <c r="H7" s="516">
        <f>'1.1 Posting'!H30</f>
        <v>1306348.79</v>
      </c>
      <c r="I7" s="516">
        <f>'1.1 Posting'!I30</f>
        <v>588230.07679999992</v>
      </c>
      <c r="J7" s="516">
        <f>'1.1 Posting'!J30</f>
        <v>38634</v>
      </c>
      <c r="K7" s="516">
        <f>'1.1 Posting'!K30</f>
        <v>87572.57540999999</v>
      </c>
      <c r="L7" s="516">
        <f>'1.1 Posting'!L30</f>
        <v>153982.66196</v>
      </c>
      <c r="M7" s="516">
        <f>'1.1 Posting'!M30</f>
        <v>115092.49136090909</v>
      </c>
      <c r="N7" s="516">
        <f>'1.1 Posting'!N30</f>
        <v>516576.44584156427</v>
      </c>
      <c r="O7" s="516">
        <f>'1.1 Posting'!O30</f>
        <v>110126.53424363636</v>
      </c>
      <c r="P7" s="516">
        <f>'1.1 Posting'!P30</f>
        <v>135238.10999999999</v>
      </c>
      <c r="Q7" s="516">
        <f>'1.1 Posting'!Q30</f>
        <v>69204.136989999999</v>
      </c>
      <c r="R7" s="516">
        <f>'1.1 Posting'!R30</f>
        <v>59225.87</v>
      </c>
      <c r="S7" s="516">
        <f>'1.1 Posting'!S30</f>
        <v>104272.36493909091</v>
      </c>
      <c r="T7" s="516">
        <f>'1.1 Posting'!T30</f>
        <v>388367.94744545454</v>
      </c>
      <c r="U7" s="516">
        <f>'1.1 Posting'!U30</f>
        <v>113076.49457000001</v>
      </c>
      <c r="V7" s="516">
        <f>'1.1 Posting'!V30</f>
        <v>132356.33003272727</v>
      </c>
      <c r="W7" s="516">
        <f>'1.1 Posting'!W30</f>
        <v>51633.279999999999</v>
      </c>
      <c r="X7" s="516">
        <f>'1.1 Posting'!X30</f>
        <v>202267.22080000001</v>
      </c>
      <c r="Y7" s="516">
        <f>'1.1 Posting'!Y30</f>
        <v>216268.67687548761</v>
      </c>
      <c r="Z7" s="516">
        <f>'1.1 Posting'!Z30</f>
        <v>799783.16134547582</v>
      </c>
      <c r="AA7" s="516">
        <f>'1.1 Posting'!AA30</f>
        <v>97845.223815454534</v>
      </c>
      <c r="AB7" s="516">
        <f>'1.1 Posting'!AB30</f>
        <v>178458.11120999997</v>
      </c>
      <c r="AC7" s="516">
        <f>'1.1 Posting'!AC30</f>
        <v>81093.029676363643</v>
      </c>
      <c r="AD7" s="516">
        <f>'1.1 Posting'!AD30</f>
        <v>389712.03436999995</v>
      </c>
      <c r="AE7" s="516">
        <f>'1.1 Posting'!AE30</f>
        <v>61169.288769999999</v>
      </c>
      <c r="AF7" s="516">
        <f>'1.1 Posting'!AF30</f>
        <v>142209</v>
      </c>
      <c r="AG7" s="516">
        <f>'1.1 Posting'!AG30</f>
        <v>48348.68</v>
      </c>
      <c r="AH7" s="516">
        <f>'1.1 Posting'!AH30</f>
        <v>220079.52</v>
      </c>
      <c r="AI7" s="516">
        <f>'1.1 Posting'!AI30</f>
        <v>501382.11612181831</v>
      </c>
      <c r="AJ7" s="516">
        <f>'1.1 Posting'!AJ30</f>
        <v>22488.073</v>
      </c>
      <c r="AK7" s="516">
        <f>'1.1 Posting'!AK30</f>
        <v>55891.01</v>
      </c>
      <c r="AL7" s="516">
        <f>'1.1 Posting'!AL30</f>
        <v>128520.45392433608</v>
      </c>
      <c r="AM7" s="516">
        <f>'1.1 Posting'!AM30</f>
        <v>232024.92519675969</v>
      </c>
      <c r="AN7" s="516">
        <f>'1.1 Posting'!AN30</f>
        <v>45119.293989999998</v>
      </c>
      <c r="AO7" s="516">
        <f>'1.1 Posting'!AO30</f>
        <v>24042.772400000002</v>
      </c>
      <c r="AP7" s="516">
        <f>'1.1 Posting'!AP30</f>
        <v>49774.111000000004</v>
      </c>
      <c r="AQ7" s="516">
        <f>'1.1 Posting'!AQ30</f>
        <v>123360.33889</v>
      </c>
      <c r="AR7" s="516">
        <f>'1.1 Posting'!AR30</f>
        <v>8455</v>
      </c>
      <c r="AS7" s="516">
        <f>'1.1 Posting'!AS30</f>
        <v>56640.589240000001</v>
      </c>
      <c r="AT7" s="516">
        <f>'1.1 Posting'!AT30</f>
        <v>23656.69</v>
      </c>
      <c r="AU7" s="516">
        <f>'1.1 Posting'!AU30</f>
        <v>10438.408589999992</v>
      </c>
      <c r="AV7" s="516">
        <f>'1.1 Posting'!AV30</f>
        <v>10979.68</v>
      </c>
      <c r="AW7" s="516">
        <f>'1.1 Posting'!AW30</f>
        <v>20785.374</v>
      </c>
      <c r="AX7" s="516">
        <f>'1.1 Posting'!AX30</f>
        <v>81840.714319999999</v>
      </c>
      <c r="AY7" s="516">
        <f>'1.1 Posting'!AY30</f>
        <v>64188.275000000001</v>
      </c>
      <c r="AZ7" s="516">
        <f>'1.1 Posting'!AZ30</f>
        <v>13539.42</v>
      </c>
      <c r="BA7" s="516">
        <f>'1.1 Posting'!BA30</f>
        <v>11066.36</v>
      </c>
      <c r="BB7" s="516">
        <f>'1.1 Posting'!BB30</f>
        <v>0</v>
      </c>
      <c r="BC7" s="516">
        <f>'1.1 Posting'!BC30</f>
        <v>112151.87</v>
      </c>
      <c r="BD7" s="33"/>
      <c r="BE7" s="33"/>
      <c r="BF7" s="33"/>
      <c r="BG7" s="33"/>
      <c r="BH7" s="33"/>
      <c r="BI7" s="33"/>
      <c r="BJ7" s="33"/>
      <c r="BK7" s="356">
        <f t="shared" ref="BK7:BK70" si="0">SUM(C7:AZ7)</f>
        <v>14852491.139531793</v>
      </c>
    </row>
    <row r="8" spans="1:78" ht="15" customHeight="1">
      <c r="A8" s="3">
        <v>3</v>
      </c>
      <c r="B8" s="4" t="s">
        <v>9</v>
      </c>
      <c r="C8" s="515">
        <f>'1.1 Posting'!C44</f>
        <v>1758767.36919</v>
      </c>
      <c r="D8" s="515">
        <f>'1.1 Posting'!D44</f>
        <v>1647847.32</v>
      </c>
      <c r="E8" s="515">
        <f>'1.1 Posting'!E44</f>
        <v>1112625</v>
      </c>
      <c r="F8" s="515">
        <f>'1.1 Posting'!F44</f>
        <v>1905202.5573099996</v>
      </c>
      <c r="G8" s="515">
        <f>'1.1 Posting'!G44</f>
        <v>1042297.9438127273</v>
      </c>
      <c r="H8" s="515">
        <f>'1.1 Posting'!H44</f>
        <v>1484615.01</v>
      </c>
      <c r="I8" s="515">
        <f>'1.1 Posting'!I44</f>
        <v>602314.42265999992</v>
      </c>
      <c r="J8" s="515">
        <f>'1.1 Posting'!J44</f>
        <v>40448</v>
      </c>
      <c r="K8" s="515">
        <f>'1.1 Posting'!K44</f>
        <v>91876.399779999992</v>
      </c>
      <c r="L8" s="515">
        <f>'1.1 Posting'!L44</f>
        <v>157640.77896</v>
      </c>
      <c r="M8" s="515">
        <f>'1.1 Posting'!M44</f>
        <v>129774.38899090909</v>
      </c>
      <c r="N8" s="515">
        <f>'1.1 Posting'!N44</f>
        <v>551514.79384156433</v>
      </c>
      <c r="O8" s="515">
        <f>'1.1 Posting'!O44</f>
        <v>118579.98569188637</v>
      </c>
      <c r="P8" s="515">
        <f>'1.1 Posting'!P44</f>
        <v>142806.31</v>
      </c>
      <c r="Q8" s="515">
        <f>'1.1 Posting'!Q44</f>
        <v>77378.584919999994</v>
      </c>
      <c r="R8" s="515">
        <f>'1.1 Posting'!R44</f>
        <v>64983.59</v>
      </c>
      <c r="S8" s="515">
        <f>'1.1 Posting'!S44</f>
        <v>112791.98872476592</v>
      </c>
      <c r="T8" s="515">
        <f>'1.1 Posting'!T44</f>
        <v>410421.27719545452</v>
      </c>
      <c r="U8" s="515">
        <f>'1.1 Posting'!U44</f>
        <v>116412.46017120001</v>
      </c>
      <c r="V8" s="515">
        <f>'1.1 Posting'!V44</f>
        <v>136947.99643272726</v>
      </c>
      <c r="W8" s="515">
        <f>'1.1 Posting'!W44</f>
        <v>55763.34</v>
      </c>
      <c r="X8" s="515">
        <f>'1.1 Posting'!X44</f>
        <v>211091.96687</v>
      </c>
      <c r="Y8" s="515">
        <f>'1.1 Posting'!Y44</f>
        <v>234357.74723548762</v>
      </c>
      <c r="Z8" s="515">
        <f>'1.1 Posting'!Z44</f>
        <v>861900.56916547578</v>
      </c>
      <c r="AA8" s="515">
        <f>'1.1 Posting'!AA44</f>
        <v>102305.48240545453</v>
      </c>
      <c r="AB8" s="515">
        <f>'1.1 Posting'!AB44</f>
        <v>190665.06220999997</v>
      </c>
      <c r="AC8" s="515">
        <f>'1.1 Posting'!AC44</f>
        <v>87459.455696363642</v>
      </c>
      <c r="AD8" s="515">
        <f>'1.1 Posting'!AD44</f>
        <v>414018.24743999995</v>
      </c>
      <c r="AE8" s="515">
        <f>'1.1 Posting'!AE44</f>
        <v>64915.39256</v>
      </c>
      <c r="AF8" s="515">
        <f>'1.1 Posting'!AF44</f>
        <v>151871</v>
      </c>
      <c r="AG8" s="515">
        <f>'1.1 Posting'!AG44</f>
        <v>55918.68</v>
      </c>
      <c r="AH8" s="515">
        <f>'1.1 Posting'!AH44</f>
        <v>236465.51</v>
      </c>
      <c r="AI8" s="515">
        <f>'1.1 Posting'!AI44</f>
        <v>578155.25751181832</v>
      </c>
      <c r="AJ8" s="515">
        <f>'1.1 Posting'!AJ44</f>
        <v>24273.891</v>
      </c>
      <c r="AK8" s="515">
        <f>'1.1 Posting'!AK44</f>
        <v>61727.97</v>
      </c>
      <c r="AL8" s="515">
        <f>'1.1 Posting'!AL44</f>
        <v>142281.38338433608</v>
      </c>
      <c r="AM8" s="515">
        <f>'1.1 Posting'!AM44</f>
        <v>259196.1772932712</v>
      </c>
      <c r="AN8" s="515">
        <f>'1.1 Posting'!AN44</f>
        <v>47765.025029999997</v>
      </c>
      <c r="AO8" s="515">
        <f>'1.1 Posting'!AO44</f>
        <v>26945.920100000003</v>
      </c>
      <c r="AP8" s="515">
        <f>'1.1 Posting'!AP44</f>
        <v>52197.265500000001</v>
      </c>
      <c r="AQ8" s="515">
        <f>'1.1 Posting'!AQ44</f>
        <v>127212.02652</v>
      </c>
      <c r="AR8" s="515">
        <f>'1.1 Posting'!AR44</f>
        <v>8720</v>
      </c>
      <c r="AS8" s="515">
        <f>'1.1 Posting'!AS44</f>
        <v>60554.335930000001</v>
      </c>
      <c r="AT8" s="515">
        <f>'1.1 Posting'!AT44</f>
        <v>25722.364819999999</v>
      </c>
      <c r="AU8" s="515">
        <f>'1.1 Posting'!AU44</f>
        <v>10860.269049999992</v>
      </c>
      <c r="AV8" s="515">
        <f>'1.1 Posting'!AV44</f>
        <v>11093.82</v>
      </c>
      <c r="AW8" s="515">
        <f>'1.1 Posting'!AW44</f>
        <v>22252.903719999998</v>
      </c>
      <c r="AX8" s="515">
        <f>'1.1 Posting'!AX44</f>
        <v>83407.129579999993</v>
      </c>
      <c r="AY8" s="515">
        <f>'1.1 Posting'!AY44</f>
        <v>65711.430070000002</v>
      </c>
      <c r="AZ8" s="515">
        <f>'1.1 Posting'!AZ44</f>
        <v>13935.62</v>
      </c>
      <c r="BA8" s="515">
        <f>'1.1 Posting'!BA44</f>
        <v>11587.87304</v>
      </c>
      <c r="BB8" s="515">
        <f>'1.1 Posting'!BB44</f>
        <v>0</v>
      </c>
      <c r="BC8" s="515">
        <f>'1.1 Posting'!BC44</f>
        <v>112152.07</v>
      </c>
      <c r="BD8" s="27"/>
      <c r="BE8" s="27"/>
      <c r="BF8" s="27"/>
      <c r="BG8" s="27"/>
      <c r="BH8" s="27"/>
      <c r="BI8" s="27"/>
      <c r="BJ8" s="27"/>
      <c r="BK8" s="356">
        <f t="shared" si="0"/>
        <v>15993991.420773443</v>
      </c>
    </row>
    <row r="9" spans="1:78" ht="15" customHeight="1">
      <c r="A9" s="3">
        <v>4</v>
      </c>
      <c r="B9" s="4" t="s">
        <v>10</v>
      </c>
      <c r="C9" s="515">
        <f>'1.2 Posting'!B15</f>
        <v>14052405.272116002</v>
      </c>
      <c r="D9" s="515">
        <f>'1.2 Posting'!C15</f>
        <v>6127101.2619999992</v>
      </c>
      <c r="E9" s="515">
        <f>'1.2 Posting'!D15</f>
        <v>5876677.7999999998</v>
      </c>
      <c r="F9" s="515">
        <f>'1.2 Posting'!E15</f>
        <v>13344026.101522001</v>
      </c>
      <c r="G9" s="515">
        <f>'1.2 Posting'!F15</f>
        <v>8963444.8240799997</v>
      </c>
      <c r="H9" s="515">
        <f>'1.2 Posting'!G15</f>
        <v>14260497.651999999</v>
      </c>
      <c r="I9" s="515">
        <f>'1.2 Posting'!H15</f>
        <v>3310358.2764000003</v>
      </c>
      <c r="J9" s="515">
        <f>'1.2 Posting'!I15</f>
        <v>209859.6</v>
      </c>
      <c r="K9" s="515">
        <f>'1.2 Posting'!J15</f>
        <v>459364.70009600004</v>
      </c>
      <c r="L9" s="515">
        <f>'1.2 Posting'!K15</f>
        <v>1142457.676336</v>
      </c>
      <c r="M9" s="515">
        <f>'1.2 Posting'!L15</f>
        <v>1339838.2120360001</v>
      </c>
      <c r="N9" s="515">
        <f>'1.2 Posting'!M15</f>
        <v>3541516.5327500002</v>
      </c>
      <c r="O9" s="515">
        <f>'1.2 Posting'!N15</f>
        <v>676276.11586000002</v>
      </c>
      <c r="P9" s="515">
        <f>'1.2 Posting'!O15</f>
        <v>824620.21199999994</v>
      </c>
      <c r="Q9" s="515">
        <f>'1.2 Posting'!P15</f>
        <v>893437.1102359998</v>
      </c>
      <c r="R9" s="515">
        <f>'1.2 Posting'!Q15</f>
        <v>615556.37600000005</v>
      </c>
      <c r="S9" s="515">
        <f>'1.2 Posting'!R15</f>
        <v>681569.9028540001</v>
      </c>
      <c r="T9" s="515">
        <f>'1.2 Posting'!S15</f>
        <v>2411293.0355120003</v>
      </c>
      <c r="U9" s="515">
        <f>'1.2 Posting'!T15</f>
        <v>365720.47236199997</v>
      </c>
      <c r="V9" s="515">
        <f>'1.2 Posting'!U15</f>
        <v>526984.45754600002</v>
      </c>
      <c r="W9" s="515">
        <f>'1.2 Posting'!V15</f>
        <v>681902.9219999999</v>
      </c>
      <c r="X9" s="515">
        <f>'1.2 Posting'!W15</f>
        <v>972100.29650399997</v>
      </c>
      <c r="Y9" s="515">
        <f>'1.2 Posting'!X15</f>
        <v>1910258.6833959999</v>
      </c>
      <c r="Z9" s="515">
        <f>'1.2 Posting'!Y15</f>
        <v>6498658.1393870013</v>
      </c>
      <c r="AA9" s="515">
        <f>'1.2 Posting'!Z15</f>
        <v>639550.36831200006</v>
      </c>
      <c r="AB9" s="515">
        <f>'1.2 Posting'!AA15</f>
        <v>1287518.49759</v>
      </c>
      <c r="AC9" s="515">
        <f>'1.2 Posting'!AB15</f>
        <v>732624.98740400001</v>
      </c>
      <c r="AD9" s="515">
        <f>'1.2 Posting'!AC15</f>
        <v>2540200.3810080001</v>
      </c>
      <c r="AE9" s="515">
        <f>'1.2 Posting'!AD15</f>
        <v>406237.45576302055</v>
      </c>
      <c r="AF9" s="515">
        <f>'1.2 Posting'!AE15</f>
        <v>911687</v>
      </c>
      <c r="AG9" s="515">
        <f>'1.2 Posting'!AF15</f>
        <v>605775.90457400004</v>
      </c>
      <c r="AH9" s="515">
        <f>'1.2 Posting'!AG15</f>
        <v>1727971.8320000002</v>
      </c>
      <c r="AI9" s="515">
        <f>'1.2 Posting'!AH15</f>
        <v>8731942.7573779989</v>
      </c>
      <c r="AJ9" s="515">
        <f>'1.2 Posting'!AI15</f>
        <v>193544.27261599997</v>
      </c>
      <c r="AK9" s="515">
        <f>'1.2 Posting'!AJ15</f>
        <v>608032.93999999994</v>
      </c>
      <c r="AL9" s="515">
        <f>'1.2 Posting'!AK15</f>
        <v>1447246.8154919499</v>
      </c>
      <c r="AM9" s="515">
        <f>'1.2 Posting'!AL15</f>
        <v>2173700.1677209218</v>
      </c>
      <c r="AN9" s="515">
        <f>'1.2 Posting'!AM15</f>
        <v>281247.89699400001</v>
      </c>
      <c r="AO9" s="515">
        <f>'1.2 Posting'!AN15</f>
        <v>312696.61958400003</v>
      </c>
      <c r="AP9" s="515">
        <f>'1.2 Posting'!AO15</f>
        <v>227587.81558999998</v>
      </c>
      <c r="AQ9" s="515">
        <f>'1.2 Posting'!AP15</f>
        <v>405342.04651200003</v>
      </c>
      <c r="AR9" s="515">
        <f>'1.2 Posting'!AQ15</f>
        <v>27843</v>
      </c>
      <c r="AS9" s="515">
        <f>'1.2 Posting'!AR15</f>
        <v>444637.61875000002</v>
      </c>
      <c r="AT9" s="515">
        <f>'1.2 Posting'!AS15</f>
        <v>217755.71600000001</v>
      </c>
      <c r="AU9" s="515">
        <f>'1.2 Posting'!AT15</f>
        <v>45023.889727999995</v>
      </c>
      <c r="AV9" s="515">
        <f>'1.2 Posting'!AU15</f>
        <v>44012.63</v>
      </c>
      <c r="AW9" s="515">
        <f>'1.2 Posting'!AV15</f>
        <v>160083.17901600001</v>
      </c>
      <c r="AX9" s="515">
        <f>'1.2 Posting'!AW15</f>
        <v>182713.07434200001</v>
      </c>
      <c r="AY9" s="515">
        <f>'1.2 Posting'!AX15</f>
        <v>166939.65180000002</v>
      </c>
      <c r="AZ9" s="515">
        <f>'1.2 Posting'!AY15</f>
        <v>81613.048999999985</v>
      </c>
      <c r="BA9" s="515">
        <f>'1.2 Posting'!AZ15</f>
        <v>65339.034811999998</v>
      </c>
      <c r="BB9" s="515">
        <f>'1.2 Posting'!BA15</f>
        <v>0</v>
      </c>
      <c r="BC9" s="515">
        <f>'1.2 Posting'!BB15</f>
        <v>64796.057759999996</v>
      </c>
      <c r="BD9" s="27"/>
      <c r="BE9" s="27"/>
      <c r="BF9" s="27"/>
      <c r="BG9" s="27"/>
      <c r="BH9" s="27"/>
      <c r="BI9" s="27"/>
      <c r="BJ9" s="27"/>
      <c r="BK9" s="356">
        <f t="shared" si="0"/>
        <v>114289455.20016688</v>
      </c>
    </row>
    <row r="10" spans="1:78" s="21" customFormat="1" ht="15" customHeight="1">
      <c r="A10" s="23">
        <v>5</v>
      </c>
      <c r="B10" s="24" t="s">
        <v>11</v>
      </c>
      <c r="C10" s="515">
        <f>'9.5 Posting'!C20</f>
        <v>15734283.049203999</v>
      </c>
      <c r="D10" s="515">
        <f>'9.5 Posting'!D20</f>
        <v>7241266.879999999</v>
      </c>
      <c r="E10" s="515">
        <f>'9.5 Posting'!E20</f>
        <v>6094620</v>
      </c>
      <c r="F10" s="515">
        <f>'9.5 Posting'!F20</f>
        <v>15642552.45479</v>
      </c>
      <c r="G10" s="515">
        <f>'9.5 Posting'!G20</f>
        <v>10124865.156580001</v>
      </c>
      <c r="H10" s="515">
        <f>'9.5 Posting'!H20</f>
        <v>14941844.590000002</v>
      </c>
      <c r="I10" s="515">
        <f>'9.5 Posting'!I20</f>
        <v>3942402.4210100002</v>
      </c>
      <c r="J10" s="515">
        <f>'9.5 Posting'!J20</f>
        <v>249496</v>
      </c>
      <c r="K10" s="515">
        <f>'9.5 Posting'!K20</f>
        <v>493352.98659000004</v>
      </c>
      <c r="L10" s="515">
        <f>'9.5 Posting'!L20</f>
        <v>1259983.2135900001</v>
      </c>
      <c r="M10" s="515">
        <f>'9.5 Posting'!M20</f>
        <v>1432596.06125</v>
      </c>
      <c r="N10" s="515">
        <f>'9.5 Posting'!N20</f>
        <v>3784553.8221900002</v>
      </c>
      <c r="O10" s="515">
        <f>'9.5 Posting'!O20</f>
        <v>775495.94</v>
      </c>
      <c r="P10" s="515">
        <f>'9.5 Posting'!P20</f>
        <v>922314</v>
      </c>
      <c r="Q10" s="515">
        <f>'9.5 Posting'!Q20</f>
        <v>1081405.2673999998</v>
      </c>
      <c r="R10" s="515">
        <f>'9.5 Posting'!R20</f>
        <v>661546.85383276618</v>
      </c>
      <c r="S10" s="515">
        <f>'9.5 Posting'!S20</f>
        <v>742361.31719000009</v>
      </c>
      <c r="T10" s="515">
        <f>'9.5 Posting'!T20</f>
        <v>2440579.5377600002</v>
      </c>
      <c r="U10" s="515">
        <f>'9.5 Posting'!U20</f>
        <v>433446.87972999999</v>
      </c>
      <c r="V10" s="515">
        <f>'9.5 Posting'!V20</f>
        <v>666195.0660600001</v>
      </c>
      <c r="W10" s="515">
        <f>'9.5 Posting'!W20</f>
        <v>821322.45</v>
      </c>
      <c r="X10" s="515">
        <f>'9.5 Posting'!X20</f>
        <v>1043910.0765</v>
      </c>
      <c r="Y10" s="515">
        <f>'9.5 Posting'!Y20</f>
        <v>2215641.3988200002</v>
      </c>
      <c r="Z10" s="515">
        <f>'9.5 Posting'!Z20</f>
        <v>6970331.9073843705</v>
      </c>
      <c r="AA10" s="515">
        <f>'9.5 Posting'!AA20</f>
        <v>731387.57944</v>
      </c>
      <c r="AB10" s="515">
        <f>'9.5 Posting'!AB20</f>
        <v>1384124.31693</v>
      </c>
      <c r="AC10" s="515">
        <f>'9.5 Posting'!AC20</f>
        <v>772943.32650999981</v>
      </c>
      <c r="AD10" s="515">
        <f>'9.5 Posting'!AD20</f>
        <v>2789320.26082</v>
      </c>
      <c r="AE10" s="515">
        <f>'9.5 Posting'!AE20</f>
        <v>436605.52794102055</v>
      </c>
      <c r="AF10" s="515">
        <f>'9.5 Posting'!AF20</f>
        <v>935616</v>
      </c>
      <c r="AG10" s="515">
        <f>'9.5 Posting'!AG20</f>
        <v>662574.54587999999</v>
      </c>
      <c r="AH10" s="515">
        <f>'9.5 Posting'!AH20</f>
        <v>1982538.3</v>
      </c>
      <c r="AI10" s="515">
        <f>'9.5 Posting'!AI20</f>
        <v>9729506.1641499996</v>
      </c>
      <c r="AJ10" s="515">
        <f>'9.5 Posting'!AJ20</f>
        <v>222601.38099999999</v>
      </c>
      <c r="AK10" s="515">
        <f>'9.5 Posting'!AK20</f>
        <v>690068.52</v>
      </c>
      <c r="AL10" s="515">
        <f>'9.5 Posting'!AL20</f>
        <v>1580449.6524519501</v>
      </c>
      <c r="AM10" s="515">
        <f>'9.5 Posting'!AM20</f>
        <v>2212760.1235749219</v>
      </c>
      <c r="AN10" s="515">
        <f>'9.5 Posting'!AN20</f>
        <v>320701.11900000001</v>
      </c>
      <c r="AO10" s="515">
        <f>'9.5 Posting'!AO20</f>
        <v>358267.65244999999</v>
      </c>
      <c r="AP10" s="515">
        <f>'9.5 Posting'!AP20</f>
        <v>253724.16678999999</v>
      </c>
      <c r="AQ10" s="515">
        <f>'9.5 Posting'!AQ20</f>
        <v>438556.74021000002</v>
      </c>
      <c r="AR10" s="515">
        <f>'9.5 Posting'!AR20</f>
        <v>28716</v>
      </c>
      <c r="AS10" s="515">
        <f>'9.5 Posting'!AS20</f>
        <v>474205.58993000002</v>
      </c>
      <c r="AT10" s="515">
        <f>'9.5 Posting'!AT20</f>
        <v>233587.64</v>
      </c>
      <c r="AU10" s="515">
        <f>'9.5 Posting'!AU20</f>
        <v>45487.497559999996</v>
      </c>
      <c r="AV10" s="515">
        <f>'9.5 Posting'!AV20</f>
        <v>53463.1</v>
      </c>
      <c r="AW10" s="515">
        <f>'9.5 Posting'!AW20</f>
        <v>187294.02144000001</v>
      </c>
      <c r="AX10" s="515">
        <f>'9.5 Posting'!AX20</f>
        <v>235966.9</v>
      </c>
      <c r="AY10" s="515">
        <f>'9.5 Posting'!AY20</f>
        <v>201418.27111</v>
      </c>
      <c r="AZ10" s="515">
        <f>'9.5 Posting'!AZ20</f>
        <v>108858.94</v>
      </c>
      <c r="BA10" s="515">
        <f>'9.5 Posting'!BA20</f>
        <v>90915.34921</v>
      </c>
      <c r="BB10" s="515">
        <f>'9.5 Posting'!BB20</f>
        <v>0</v>
      </c>
      <c r="BC10" s="515">
        <f>'9.5 Posting'!BC20</f>
        <v>114185.40556</v>
      </c>
      <c r="BD10" s="27"/>
      <c r="BE10" s="27"/>
      <c r="BF10" s="27"/>
      <c r="BG10" s="27"/>
      <c r="BH10" s="27"/>
      <c r="BI10" s="27"/>
      <c r="BJ10" s="27"/>
      <c r="BK10" s="356">
        <f t="shared" si="0"/>
        <v>126787110.667069</v>
      </c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</row>
    <row r="11" spans="1:78" ht="15" customHeight="1">
      <c r="A11" s="6"/>
      <c r="B11" s="7" t="s">
        <v>12</v>
      </c>
      <c r="C11" s="517">
        <f t="shared" ref="C11:BK11" si="1">C7/C9*100</f>
        <v>11.631318992936226</v>
      </c>
      <c r="D11" s="517">
        <f t="shared" si="1"/>
        <v>25.179498004516581</v>
      </c>
      <c r="E11" s="517">
        <f t="shared" si="1"/>
        <v>17.998026027562716</v>
      </c>
      <c r="F11" s="517">
        <f t="shared" si="1"/>
        <v>13.294159513654296</v>
      </c>
      <c r="G11" s="517">
        <f t="shared" si="1"/>
        <v>10.746719787407152</v>
      </c>
      <c r="H11" s="517">
        <f t="shared" si="1"/>
        <v>9.1606115149620173</v>
      </c>
      <c r="I11" s="517">
        <f t="shared" si="1"/>
        <v>17.769378045680828</v>
      </c>
      <c r="J11" s="517">
        <f t="shared" si="1"/>
        <v>18.409450890023614</v>
      </c>
      <c r="K11" s="517">
        <f t="shared" si="1"/>
        <v>19.063845217470714</v>
      </c>
      <c r="L11" s="517">
        <f t="shared" si="1"/>
        <v>13.478193997859162</v>
      </c>
      <c r="M11" s="517">
        <f t="shared" si="1"/>
        <v>8.5900290294016983</v>
      </c>
      <c r="N11" s="517">
        <f t="shared" si="1"/>
        <v>14.586306207088093</v>
      </c>
      <c r="O11" s="517">
        <f t="shared" si="1"/>
        <v>16.284256039944829</v>
      </c>
      <c r="P11" s="517">
        <f t="shared" si="1"/>
        <v>16.400047928973148</v>
      </c>
      <c r="Q11" s="517">
        <f t="shared" si="1"/>
        <v>7.7458319334552659</v>
      </c>
      <c r="R11" s="517">
        <f t="shared" si="1"/>
        <v>9.6215184033769141</v>
      </c>
      <c r="S11" s="517">
        <f t="shared" si="1"/>
        <v>15.298851152678791</v>
      </c>
      <c r="T11" s="517">
        <f t="shared" si="1"/>
        <v>16.106211137585387</v>
      </c>
      <c r="U11" s="517">
        <f t="shared" si="1"/>
        <v>30.918830942029913</v>
      </c>
      <c r="V11" s="517">
        <f t="shared" si="1"/>
        <v>25.115793860234291</v>
      </c>
      <c r="W11" s="517">
        <f t="shared" si="1"/>
        <v>7.571939983562646</v>
      </c>
      <c r="X11" s="517">
        <f t="shared" si="1"/>
        <v>20.807237846487762</v>
      </c>
      <c r="Y11" s="517">
        <f t="shared" si="1"/>
        <v>11.321434042169184</v>
      </c>
      <c r="Z11" s="517">
        <f t="shared" si="1"/>
        <v>12.306896965362098</v>
      </c>
      <c r="AA11" s="517">
        <f t="shared" si="1"/>
        <v>15.299064571521198</v>
      </c>
      <c r="AB11" s="517">
        <f t="shared" si="1"/>
        <v>13.860625035216273</v>
      </c>
      <c r="AC11" s="517">
        <f t="shared" si="1"/>
        <v>11.068832086073193</v>
      </c>
      <c r="AD11" s="517">
        <f t="shared" si="1"/>
        <v>15.341783163395744</v>
      </c>
      <c r="AE11" s="517">
        <f t="shared" si="1"/>
        <v>15.057520645187189</v>
      </c>
      <c r="AF11" s="517">
        <f t="shared" si="1"/>
        <v>15.598445519131019</v>
      </c>
      <c r="AG11" s="517">
        <f t="shared" si="1"/>
        <v>7.9812814664525584</v>
      </c>
      <c r="AH11" s="517">
        <f t="shared" si="1"/>
        <v>12.736290946668625</v>
      </c>
      <c r="AI11" s="517">
        <f t="shared" si="1"/>
        <v>5.7419308629592045</v>
      </c>
      <c r="AJ11" s="517">
        <f t="shared" si="1"/>
        <v>11.619084716920188</v>
      </c>
      <c r="AK11" s="517">
        <f t="shared" si="1"/>
        <v>9.1921023226142982</v>
      </c>
      <c r="AL11" s="517">
        <f t="shared" si="1"/>
        <v>8.8803411103481515</v>
      </c>
      <c r="AM11" s="517">
        <f t="shared" si="1"/>
        <v>10.674191806316733</v>
      </c>
      <c r="AN11" s="517">
        <f t="shared" si="1"/>
        <v>16.042535596617295</v>
      </c>
      <c r="AO11" s="517">
        <f t="shared" si="1"/>
        <v>7.6888494771659559</v>
      </c>
      <c r="AP11" s="517">
        <f t="shared" si="1"/>
        <v>21.870288121956488</v>
      </c>
      <c r="AQ11" s="517">
        <f t="shared" si="1"/>
        <v>30.433639922511208</v>
      </c>
      <c r="AR11" s="517">
        <f t="shared" si="1"/>
        <v>30.366698990769674</v>
      </c>
      <c r="AS11" s="517">
        <f t="shared" si="1"/>
        <v>12.738595847835018</v>
      </c>
      <c r="AT11" s="517">
        <f t="shared" si="1"/>
        <v>10.863866370332156</v>
      </c>
      <c r="AU11" s="517">
        <f t="shared" si="1"/>
        <v>23.184155462935113</v>
      </c>
      <c r="AV11" s="517">
        <f t="shared" si="1"/>
        <v>24.946657357217692</v>
      </c>
      <c r="AW11" s="517">
        <f t="shared" si="1"/>
        <v>12.984108716333365</v>
      </c>
      <c r="AX11" s="517">
        <f t="shared" si="1"/>
        <v>44.791931072656347</v>
      </c>
      <c r="AY11" s="517">
        <f t="shared" si="1"/>
        <v>38.449987350458812</v>
      </c>
      <c r="AZ11" s="517">
        <f t="shared" si="1"/>
        <v>16.589773529965782</v>
      </c>
      <c r="BA11" s="517">
        <f>BA7/BA9*100</f>
        <v>16.936828087285399</v>
      </c>
      <c r="BB11" s="517" t="e">
        <f t="shared" si="1"/>
        <v>#DIV/0!</v>
      </c>
      <c r="BC11" s="517">
        <f t="shared" si="1"/>
        <v>173.08440339905025</v>
      </c>
      <c r="BD11" s="517" t="e">
        <f t="shared" si="1"/>
        <v>#DIV/0!</v>
      </c>
      <c r="BE11" s="517" t="e">
        <f t="shared" si="1"/>
        <v>#DIV/0!</v>
      </c>
      <c r="BF11" s="517" t="e">
        <f t="shared" si="1"/>
        <v>#DIV/0!</v>
      </c>
      <c r="BG11" s="517" t="e">
        <f t="shared" si="1"/>
        <v>#DIV/0!</v>
      </c>
      <c r="BH11" s="517" t="e">
        <f t="shared" si="1"/>
        <v>#DIV/0!</v>
      </c>
      <c r="BI11" s="517" t="e">
        <f t="shared" si="1"/>
        <v>#DIV/0!</v>
      </c>
      <c r="BJ11" s="517" t="e">
        <f t="shared" si="1"/>
        <v>#DIV/0!</v>
      </c>
      <c r="BK11" s="517">
        <f t="shared" si="1"/>
        <v>12.995504365226957</v>
      </c>
    </row>
    <row r="12" spans="1:78" ht="15" customHeight="1">
      <c r="A12" s="6"/>
      <c r="B12" s="7" t="s">
        <v>13</v>
      </c>
      <c r="C12" s="517">
        <f t="shared" ref="C12:R13" si="2">C8/C9*100</f>
        <v>12.515774596110591</v>
      </c>
      <c r="D12" s="517">
        <f t="shared" si="2"/>
        <v>26.89440323468903</v>
      </c>
      <c r="E12" s="517">
        <f t="shared" si="2"/>
        <v>18.932890960943954</v>
      </c>
      <c r="F12" s="517">
        <f t="shared" si="2"/>
        <v>14.277569174513941</v>
      </c>
      <c r="G12" s="517">
        <f t="shared" si="2"/>
        <v>11.628318846930682</v>
      </c>
      <c r="H12" s="517">
        <f t="shared" si="2"/>
        <v>10.410681634183968</v>
      </c>
      <c r="I12" s="517">
        <f t="shared" si="2"/>
        <v>18.194840931689548</v>
      </c>
      <c r="J12" s="517">
        <f t="shared" si="2"/>
        <v>19.273838318571084</v>
      </c>
      <c r="K12" s="517">
        <f t="shared" si="2"/>
        <v>20.000753162095229</v>
      </c>
      <c r="L12" s="517">
        <f t="shared" si="2"/>
        <v>13.798391154898013</v>
      </c>
      <c r="M12" s="517">
        <f t="shared" si="2"/>
        <v>9.685825335113087</v>
      </c>
      <c r="N12" s="517">
        <f t="shared" si="2"/>
        <v>15.572842558871555</v>
      </c>
      <c r="O12" s="517">
        <f t="shared" si="2"/>
        <v>17.534256039944832</v>
      </c>
      <c r="P12" s="517">
        <f t="shared" si="2"/>
        <v>17.317828003953899</v>
      </c>
      <c r="Q12" s="517">
        <f t="shared" si="2"/>
        <v>8.6607757875157638</v>
      </c>
      <c r="R12" s="517">
        <f t="shared" si="2"/>
        <v>10.556886831759499</v>
      </c>
      <c r="S12" s="517">
        <f t="shared" ref="S12:AY13" si="3">S8/S9*100</f>
        <v>16.548851152678793</v>
      </c>
      <c r="T12" s="517">
        <f t="shared" si="3"/>
        <v>17.020796359091545</v>
      </c>
      <c r="U12" s="517">
        <f t="shared" si="3"/>
        <v>31.830993605403592</v>
      </c>
      <c r="V12" s="517">
        <f t="shared" si="3"/>
        <v>25.987103504048449</v>
      </c>
      <c r="W12" s="517">
        <f t="shared" si="3"/>
        <v>8.1776068412271758</v>
      </c>
      <c r="X12" s="517">
        <f t="shared" si="3"/>
        <v>21.71503986051211</v>
      </c>
      <c r="Y12" s="517">
        <f t="shared" si="3"/>
        <v>12.268377538211398</v>
      </c>
      <c r="Z12" s="517">
        <f t="shared" si="3"/>
        <v>13.262746719075396</v>
      </c>
      <c r="AA12" s="517">
        <f t="shared" si="3"/>
        <v>15.996469938008939</v>
      </c>
      <c r="AB12" s="517">
        <f t="shared" si="3"/>
        <v>14.808724112848882</v>
      </c>
      <c r="AC12" s="517">
        <f t="shared" si="3"/>
        <v>11.937820467504045</v>
      </c>
      <c r="AD12" s="517">
        <f t="shared" si="3"/>
        <v>16.298645198837015</v>
      </c>
      <c r="AE12" s="517">
        <f t="shared" si="3"/>
        <v>15.979666975333886</v>
      </c>
      <c r="AF12" s="517">
        <f t="shared" si="3"/>
        <v>16.658239066697234</v>
      </c>
      <c r="AG12" s="517">
        <f t="shared" si="3"/>
        <v>9.2309184927590859</v>
      </c>
      <c r="AH12" s="517">
        <f t="shared" si="3"/>
        <v>13.684569714675765</v>
      </c>
      <c r="AI12" s="517">
        <f t="shared" si="3"/>
        <v>6.6211526297891705</v>
      </c>
      <c r="AJ12" s="517">
        <f t="shared" si="3"/>
        <v>12.541776964984349</v>
      </c>
      <c r="AK12" s="517">
        <f t="shared" si="3"/>
        <v>10.152076629269462</v>
      </c>
      <c r="AL12" s="517">
        <f t="shared" si="3"/>
        <v>9.8311761242999598</v>
      </c>
      <c r="AM12" s="517">
        <f t="shared" si="3"/>
        <v>11.924191806316731</v>
      </c>
      <c r="AN12" s="517">
        <f t="shared" si="3"/>
        <v>16.983247000427877</v>
      </c>
      <c r="AO12" s="517">
        <f t="shared" si="3"/>
        <v>8.6172725934318883</v>
      </c>
      <c r="AP12" s="517">
        <f t="shared" si="3"/>
        <v>22.934999997554133</v>
      </c>
      <c r="AQ12" s="517">
        <f t="shared" si="3"/>
        <v>31.383871378424573</v>
      </c>
      <c r="AR12" s="517">
        <f t="shared" si="3"/>
        <v>31.318464245950505</v>
      </c>
      <c r="AS12" s="517">
        <f t="shared" si="3"/>
        <v>13.618806276498843</v>
      </c>
      <c r="AT12" s="517">
        <f t="shared" si="3"/>
        <v>11.812486621476333</v>
      </c>
      <c r="AU12" s="517">
        <f t="shared" si="3"/>
        <v>24.121125730383259</v>
      </c>
      <c r="AV12" s="517">
        <f t="shared" si="3"/>
        <v>25.20599200729427</v>
      </c>
      <c r="AW12" s="517">
        <f t="shared" si="3"/>
        <v>13.900838212224572</v>
      </c>
      <c r="AX12" s="517">
        <f t="shared" si="3"/>
        <v>45.649239869873561</v>
      </c>
      <c r="AY12" s="517">
        <f t="shared" si="3"/>
        <v>39.362385964914296</v>
      </c>
      <c r="AZ12" s="517">
        <f>AZ8/AZ9*100</f>
        <v>17.075235113443689</v>
      </c>
      <c r="BA12" s="517">
        <f>BA8/BA9*100</f>
        <v>17.734992678330475</v>
      </c>
      <c r="BB12" s="517" t="e">
        <f t="shared" ref="BB12:BK12" si="4">BB8/BB9*100</f>
        <v>#DIV/0!</v>
      </c>
      <c r="BC12" s="517">
        <f t="shared" si="4"/>
        <v>173.08471205980359</v>
      </c>
      <c r="BD12" s="517" t="e">
        <f t="shared" si="4"/>
        <v>#DIV/0!</v>
      </c>
      <c r="BE12" s="517" t="e">
        <f t="shared" si="4"/>
        <v>#DIV/0!</v>
      </c>
      <c r="BF12" s="517" t="e">
        <f t="shared" si="4"/>
        <v>#DIV/0!</v>
      </c>
      <c r="BG12" s="517" t="e">
        <f t="shared" si="4"/>
        <v>#DIV/0!</v>
      </c>
      <c r="BH12" s="517" t="e">
        <f t="shared" si="4"/>
        <v>#DIV/0!</v>
      </c>
      <c r="BI12" s="517" t="e">
        <f t="shared" si="4"/>
        <v>#DIV/0!</v>
      </c>
      <c r="BJ12" s="517" t="e">
        <f t="shared" si="4"/>
        <v>#DIV/0!</v>
      </c>
      <c r="BK12" s="517">
        <f t="shared" si="4"/>
        <v>13.994284418244465</v>
      </c>
    </row>
    <row r="13" spans="1:78" ht="15" customHeight="1">
      <c r="A13" s="6"/>
      <c r="B13" s="7" t="s">
        <v>14</v>
      </c>
      <c r="C13" s="517">
        <f t="shared" si="2"/>
        <v>89.310744113167047</v>
      </c>
      <c r="D13" s="517">
        <f t="shared" si="2"/>
        <v>84.61366448076555</v>
      </c>
      <c r="E13" s="517">
        <f t="shared" si="2"/>
        <v>96.424023154848044</v>
      </c>
      <c r="F13" s="517">
        <f t="shared" si="2"/>
        <v>85.305938018036471</v>
      </c>
      <c r="G13" s="517">
        <f t="shared" si="2"/>
        <v>88.52902913235134</v>
      </c>
      <c r="H13" s="517">
        <f t="shared" si="2"/>
        <v>95.440007865856131</v>
      </c>
      <c r="I13" s="517">
        <f t="shared" si="2"/>
        <v>83.968045949807504</v>
      </c>
      <c r="J13" s="517">
        <f t="shared" si="2"/>
        <v>84.113412639882</v>
      </c>
      <c r="K13" s="517">
        <f t="shared" si="2"/>
        <v>93.110756918910496</v>
      </c>
      <c r="L13" s="517">
        <f t="shared" si="2"/>
        <v>90.672452141712185</v>
      </c>
      <c r="M13" s="517">
        <f t="shared" si="2"/>
        <v>93.525191662675326</v>
      </c>
      <c r="N13" s="517">
        <f t="shared" si="2"/>
        <v>93.57817854207812</v>
      </c>
      <c r="O13" s="517">
        <f t="shared" si="2"/>
        <v>87.205629453069747</v>
      </c>
      <c r="P13" s="517">
        <f t="shared" si="2"/>
        <v>89.407751806868376</v>
      </c>
      <c r="Q13" s="517">
        <f t="shared" si="2"/>
        <v>82.618157796112101</v>
      </c>
      <c r="R13" s="517">
        <f t="shared" si="2"/>
        <v>93.048039218036678</v>
      </c>
      <c r="S13" s="517">
        <f t="shared" si="3"/>
        <v>91.811074617127304</v>
      </c>
      <c r="T13" s="517">
        <f t="shared" si="3"/>
        <v>98.800018528595899</v>
      </c>
      <c r="U13" s="517">
        <f t="shared" si="3"/>
        <v>84.374923310051813</v>
      </c>
      <c r="V13" s="517">
        <f t="shared" si="3"/>
        <v>79.103626609347742</v>
      </c>
      <c r="W13" s="517">
        <f t="shared" si="3"/>
        <v>83.024994872598441</v>
      </c>
      <c r="X13" s="517">
        <f t="shared" si="3"/>
        <v>93.121076076134614</v>
      </c>
      <c r="Y13" s="517">
        <f t="shared" si="3"/>
        <v>86.216961120755371</v>
      </c>
      <c r="Z13" s="517">
        <f t="shared" si="3"/>
        <v>93.233123267807699</v>
      </c>
      <c r="AA13" s="517">
        <f t="shared" si="3"/>
        <v>87.443427573884051</v>
      </c>
      <c r="AB13" s="517">
        <f t="shared" si="3"/>
        <v>93.020437676127784</v>
      </c>
      <c r="AC13" s="517">
        <f t="shared" si="3"/>
        <v>94.783791033160796</v>
      </c>
      <c r="AD13" s="517">
        <f t="shared" si="3"/>
        <v>91.068796103794696</v>
      </c>
      <c r="AE13" s="517">
        <f t="shared" si="3"/>
        <v>93.044505798812907</v>
      </c>
      <c r="AF13" s="517">
        <f t="shared" si="3"/>
        <v>97.442433647992345</v>
      </c>
      <c r="AG13" s="517">
        <f t="shared" si="3"/>
        <v>91.427584766245033</v>
      </c>
      <c r="AH13" s="517">
        <f t="shared" si="3"/>
        <v>87.159568720563939</v>
      </c>
      <c r="AI13" s="517">
        <f t="shared" si="3"/>
        <v>89.747029397569108</v>
      </c>
      <c r="AJ13" s="517">
        <f t="shared" si="3"/>
        <v>86.946573173326342</v>
      </c>
      <c r="AK13" s="517">
        <f t="shared" si="3"/>
        <v>88.111966040705624</v>
      </c>
      <c r="AL13" s="517">
        <f t="shared" si="3"/>
        <v>91.571839270340192</v>
      </c>
      <c r="AM13" s="517">
        <f t="shared" si="3"/>
        <v>98.234785802679099</v>
      </c>
      <c r="AN13" s="517">
        <f t="shared" si="3"/>
        <v>87.697822156336159</v>
      </c>
      <c r="AO13" s="517">
        <f t="shared" si="3"/>
        <v>87.280170968725713</v>
      </c>
      <c r="AP13" s="517">
        <f t="shared" si="3"/>
        <v>89.698911408138628</v>
      </c>
      <c r="AQ13" s="517">
        <f t="shared" si="3"/>
        <v>92.426363420592878</v>
      </c>
      <c r="AR13" s="517">
        <f t="shared" si="3"/>
        <v>96.959882992060173</v>
      </c>
      <c r="AS13" s="517">
        <f t="shared" si="3"/>
        <v>93.764735842872568</v>
      </c>
      <c r="AT13" s="517">
        <f t="shared" si="3"/>
        <v>93.222276658131392</v>
      </c>
      <c r="AU13" s="517">
        <f t="shared" si="3"/>
        <v>98.980801633704999</v>
      </c>
      <c r="AV13" s="517">
        <f t="shared" si="3"/>
        <v>82.323378180464658</v>
      </c>
      <c r="AW13" s="517">
        <f t="shared" si="3"/>
        <v>85.471590489226017</v>
      </c>
      <c r="AX13" s="517">
        <f t="shared" si="3"/>
        <v>77.431654330331938</v>
      </c>
      <c r="AY13" s="517">
        <f t="shared" si="3"/>
        <v>82.882079604798975</v>
      </c>
      <c r="AZ13" s="517">
        <f>AZ9/AZ10*100</f>
        <v>74.971379475126227</v>
      </c>
      <c r="BA13" s="517">
        <f t="shared" ref="BA13:BK13" si="5">BA9/BA10*100</f>
        <v>71.867990806565814</v>
      </c>
      <c r="BB13" s="517" t="e">
        <f t="shared" si="5"/>
        <v>#DIV/0!</v>
      </c>
      <c r="BC13" s="517">
        <f t="shared" si="5"/>
        <v>56.746356894053484</v>
      </c>
      <c r="BD13" s="517" t="e">
        <f t="shared" si="5"/>
        <v>#DIV/0!</v>
      </c>
      <c r="BE13" s="517" t="e">
        <f t="shared" si="5"/>
        <v>#DIV/0!</v>
      </c>
      <c r="BF13" s="517" t="e">
        <f t="shared" si="5"/>
        <v>#DIV/0!</v>
      </c>
      <c r="BG13" s="517" t="e">
        <f t="shared" si="5"/>
        <v>#DIV/0!</v>
      </c>
      <c r="BH13" s="517" t="e">
        <f t="shared" si="5"/>
        <v>#DIV/0!</v>
      </c>
      <c r="BI13" s="517" t="e">
        <f t="shared" si="5"/>
        <v>#DIV/0!</v>
      </c>
      <c r="BJ13" s="517" t="e">
        <f t="shared" si="5"/>
        <v>#DIV/0!</v>
      </c>
      <c r="BK13" s="517">
        <f t="shared" si="5"/>
        <v>90.142802843958023</v>
      </c>
    </row>
    <row r="14" spans="1:78" s="21" customFormat="1" ht="15" customHeight="1">
      <c r="A14" s="23">
        <v>6</v>
      </c>
      <c r="B14" s="24" t="s">
        <v>15</v>
      </c>
      <c r="C14" s="516">
        <f>'9.5 Posting'!C15</f>
        <v>6230408.4838770004</v>
      </c>
      <c r="D14" s="516">
        <f>'9.5 Posting'!D15</f>
        <v>0</v>
      </c>
      <c r="E14" s="516">
        <f>'9.5 Posting'!E15</f>
        <v>1673627</v>
      </c>
      <c r="F14" s="516">
        <f>'9.5 Posting'!F15</f>
        <v>9068311.3775799982</v>
      </c>
      <c r="G14" s="516">
        <f>'9.5 Posting'!G15</f>
        <v>4231750.6394999996</v>
      </c>
      <c r="H14" s="516">
        <f>'9.5 Posting'!H15</f>
        <v>0</v>
      </c>
      <c r="I14" s="516">
        <f>'9.5 Posting'!I15</f>
        <v>1138036.3515000001</v>
      </c>
      <c r="J14" s="516">
        <f>'9.5 Posting'!J15</f>
        <v>52306</v>
      </c>
      <c r="K14" s="516">
        <f>'9.5 Posting'!K15</f>
        <v>115602.13609</v>
      </c>
      <c r="L14" s="516">
        <f>'9.5 Posting'!L15</f>
        <v>454518.32650000002</v>
      </c>
      <c r="M14" s="516">
        <f>'9.5 Posting'!M15</f>
        <v>474621.12599999999</v>
      </c>
      <c r="N14" s="516">
        <f>'9.5 Posting'!N15</f>
        <v>0</v>
      </c>
      <c r="O14" s="516">
        <f>'9.5 Posting'!O15</f>
        <v>170854.56</v>
      </c>
      <c r="P14" s="516">
        <f>'9.5 Posting'!P15</f>
        <v>321576</v>
      </c>
      <c r="Q14" s="516">
        <f>'9.5 Posting'!Q15</f>
        <v>203311.38535</v>
      </c>
      <c r="R14" s="516">
        <f>'9.5 Posting'!R15</f>
        <v>139903.81999000002</v>
      </c>
      <c r="S14" s="516">
        <f>'9.5 Posting'!S15</f>
        <v>257511.08497</v>
      </c>
      <c r="T14" s="516">
        <f>'9.5 Posting'!T15</f>
        <v>661252.85109000001</v>
      </c>
      <c r="U14" s="516">
        <f>'9.5 Posting'!U15</f>
        <v>102724.36723999999</v>
      </c>
      <c r="V14" s="516">
        <f>'9.5 Posting'!V15</f>
        <v>74065.01307999999</v>
      </c>
      <c r="W14" s="516">
        <f>'9.5 Posting'!W15</f>
        <v>150911.13</v>
      </c>
      <c r="X14" s="516">
        <f>'9.5 Posting'!X15</f>
        <v>151910.41207000002</v>
      </c>
      <c r="Y14" s="516">
        <f>'9.5 Posting'!Y15</f>
        <v>404171.98440000002</v>
      </c>
      <c r="Z14" s="516">
        <f>'9.5 Posting'!Z15</f>
        <v>2385561.5499999998</v>
      </c>
      <c r="AA14" s="516">
        <f>'9.5 Posting'!AA15</f>
        <v>163403.70759000001</v>
      </c>
      <c r="AB14" s="516">
        <f>'9.5 Posting'!AB15</f>
        <v>594966.41899999999</v>
      </c>
      <c r="AC14" s="516">
        <f>'9.5 Posting'!AC15</f>
        <v>251225.55027000007</v>
      </c>
      <c r="AD14" s="516">
        <f>'9.5 Posting'!AD15</f>
        <v>499553.34701000003</v>
      </c>
      <c r="AE14" s="516">
        <f>'9.5 Posting'!AE15</f>
        <v>135715.40951999999</v>
      </c>
      <c r="AF14" s="516">
        <f>'9.5 Posting'!AF15</f>
        <v>0</v>
      </c>
      <c r="AG14" s="516">
        <f>'9.5 Posting'!AG15</f>
        <v>201249.50899999999</v>
      </c>
      <c r="AH14" s="516">
        <f>'9.5 Posting'!AH15</f>
        <v>326060.07</v>
      </c>
      <c r="AI14" s="516">
        <f>'9.5 Posting'!AI15</f>
        <v>2257376.5194100002</v>
      </c>
      <c r="AJ14" s="516">
        <f>'9.5 Posting'!AJ15</f>
        <v>24725.77764</v>
      </c>
      <c r="AK14" s="516">
        <f>'9.5 Posting'!AK15</f>
        <v>153399.67999999999</v>
      </c>
      <c r="AL14" s="516">
        <f>'9.5 Posting'!AL15</f>
        <v>341156.43951</v>
      </c>
      <c r="AM14" s="516">
        <f>'9.5 Posting'!AM15</f>
        <v>632287.15599999996</v>
      </c>
      <c r="AN14" s="516">
        <f>'9.5 Posting'!AN15</f>
        <v>29740.781950000001</v>
      </c>
      <c r="AO14" s="516">
        <f>'9.5 Posting'!AO15</f>
        <v>39802.133679999999</v>
      </c>
      <c r="AP14" s="516">
        <f>'9.5 Posting'!AP15</f>
        <v>40941.49</v>
      </c>
      <c r="AQ14" s="516">
        <f>'9.5 Posting'!AQ15</f>
        <v>88875.18591</v>
      </c>
      <c r="AR14" s="516">
        <f>'9.5 Posting'!AR15</f>
        <v>1855</v>
      </c>
      <c r="AS14" s="516">
        <f>'9.5 Posting'!AS15</f>
        <v>36942.531320000002</v>
      </c>
      <c r="AT14" s="516">
        <f>'9.5 Posting'!AT15</f>
        <v>37526.140160000003</v>
      </c>
      <c r="AU14" s="516">
        <f>'9.5 Posting'!AU15</f>
        <v>5515.9639999999999</v>
      </c>
      <c r="AV14" s="516">
        <f>'9.5 Posting'!AV15</f>
        <v>5735.31</v>
      </c>
      <c r="AW14" s="516">
        <f>'9.5 Posting'!AW15</f>
        <v>7514.152</v>
      </c>
      <c r="AX14" s="516">
        <f>'9.5 Posting'!AX15</f>
        <v>17221.5</v>
      </c>
      <c r="AY14" s="516">
        <f>'9.5 Posting'!AY15</f>
        <v>27481.437999999998</v>
      </c>
      <c r="AZ14" s="516">
        <f>'9.5 Posting'!AZ15</f>
        <v>13052.58</v>
      </c>
      <c r="BA14" s="516">
        <f>'9.5 Posting'!BA15</f>
        <v>4698.6621300000006</v>
      </c>
      <c r="BB14" s="516">
        <f>'9.5 Posting'!BB15</f>
        <v>0</v>
      </c>
      <c r="BC14" s="516">
        <f>'9.5 Posting'!BC15</f>
        <v>19.707999999999998</v>
      </c>
      <c r="BD14" s="33"/>
      <c r="BE14" s="33"/>
      <c r="BF14" s="33"/>
      <c r="BG14" s="33"/>
      <c r="BH14" s="33"/>
      <c r="BI14" s="33"/>
      <c r="BJ14" s="33"/>
      <c r="BK14" s="356">
        <f t="shared" si="0"/>
        <v>34396259.391207002</v>
      </c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</row>
    <row r="15" spans="1:78" s="21" customFormat="1" ht="15" customHeight="1">
      <c r="A15" s="23">
        <v>7</v>
      </c>
      <c r="B15" s="25" t="s">
        <v>16</v>
      </c>
      <c r="C15" s="516">
        <f>'9.5 Posting'!C14</f>
        <v>6837940.6010299996</v>
      </c>
      <c r="D15" s="516">
        <f>'9.5 Posting'!D14</f>
        <v>4994763.3600000003</v>
      </c>
      <c r="E15" s="516">
        <f>'9.5 Posting'!E14</f>
        <v>3072221</v>
      </c>
      <c r="F15" s="516">
        <f>'9.5 Posting'!F14</f>
        <v>3930393.7282399996</v>
      </c>
      <c r="G15" s="516">
        <f>'9.5 Posting'!G14</f>
        <v>4030860.5235800003</v>
      </c>
      <c r="H15" s="516">
        <f>'9.5 Posting'!H14</f>
        <v>11949490.510000002</v>
      </c>
      <c r="I15" s="516">
        <f>'9.5 Posting'!I14</f>
        <v>1648414.7092200001</v>
      </c>
      <c r="J15" s="516">
        <f>'9.5 Posting'!J14</f>
        <v>131807</v>
      </c>
      <c r="K15" s="516">
        <f>'9.5 Posting'!K14</f>
        <v>262029.08937</v>
      </c>
      <c r="L15" s="516">
        <f>'9.5 Posting'!L14</f>
        <v>540446.73944000003</v>
      </c>
      <c r="M15" s="516">
        <f>'9.5 Posting'!M14</f>
        <v>765537.90815000003</v>
      </c>
      <c r="N15" s="516">
        <f>'9.5 Posting'!N14</f>
        <v>3241779.1675600004</v>
      </c>
      <c r="O15" s="516">
        <f>'9.5 Posting'!O14</f>
        <v>421849.00407999998</v>
      </c>
      <c r="P15" s="516">
        <f>'9.5 Posting'!P14</f>
        <v>384902</v>
      </c>
      <c r="Q15" s="516">
        <f>'9.5 Posting'!Q14</f>
        <v>758352.14778</v>
      </c>
      <c r="R15" s="516">
        <f>'9.5 Posting'!R14</f>
        <v>448988.99578000006</v>
      </c>
      <c r="S15" s="516">
        <f>'9.5 Posting'!S14</f>
        <v>321931.56836000009</v>
      </c>
      <c r="T15" s="516">
        <f>'9.5 Posting'!T14</f>
        <v>1315592.70086</v>
      </c>
      <c r="U15" s="516">
        <f>'9.5 Posting'!U14</f>
        <v>199230.52193999998</v>
      </c>
      <c r="V15" s="516">
        <f>'9.5 Posting'!V14</f>
        <v>409642.67287999997</v>
      </c>
      <c r="W15" s="516">
        <f>'9.5 Posting'!W14</f>
        <v>598279.98</v>
      </c>
      <c r="X15" s="516">
        <f>'9.5 Posting'!X14</f>
        <v>666202.81999999995</v>
      </c>
      <c r="Y15" s="516">
        <f>'9.5 Posting'!Y14</f>
        <v>1485583.051</v>
      </c>
      <c r="Z15" s="516">
        <f>'9.5 Posting'!Z14</f>
        <v>3439375.8783899997</v>
      </c>
      <c r="AA15" s="516">
        <f>'9.5 Posting'!AA14</f>
        <v>429388.56334999995</v>
      </c>
      <c r="AB15" s="516">
        <f>'9.5 Posting'!AB14</f>
        <v>517227.94898000004</v>
      </c>
      <c r="AC15" s="516">
        <f>'9.5 Posting'!AC14</f>
        <v>401172.92337000003</v>
      </c>
      <c r="AD15" s="516">
        <f>'9.5 Posting'!AD14</f>
        <v>1731001.6840299999</v>
      </c>
      <c r="AE15" s="516">
        <f>'9.5 Posting'!AE14</f>
        <v>223001.24475000001</v>
      </c>
      <c r="AF15" s="516">
        <f>'9.5 Posting'!AF14</f>
        <v>769811</v>
      </c>
      <c r="AG15" s="516">
        <f>'9.5 Posting'!AG14</f>
        <v>319451.30089000001</v>
      </c>
      <c r="AH15" s="516">
        <f>'9.5 Posting'!AH14</f>
        <v>1358024.21</v>
      </c>
      <c r="AI15" s="516">
        <f>'9.5 Posting'!AI14</f>
        <v>4536232.1236300003</v>
      </c>
      <c r="AJ15" s="516">
        <f>'9.5 Posting'!AJ14</f>
        <v>166442.85</v>
      </c>
      <c r="AK15" s="516">
        <f>'9.5 Posting'!AK14</f>
        <v>468553.23</v>
      </c>
      <c r="AL15" s="516">
        <f>'9.5 Posting'!AL14</f>
        <v>1022506.99308</v>
      </c>
      <c r="AM15" s="516">
        <f>'9.5 Posting'!AM14</f>
        <v>1076837.2028099999</v>
      </c>
      <c r="AN15" s="516">
        <f>'9.5 Posting'!AN14</f>
        <v>235202.58897000001</v>
      </c>
      <c r="AO15" s="516">
        <f>'9.5 Posting'!AO14</f>
        <v>283211.46361999999</v>
      </c>
      <c r="AP15" s="516">
        <f>'9.5 Posting'!AP14</f>
        <v>158854.82162999999</v>
      </c>
      <c r="AQ15" s="516">
        <f>'9.5 Posting'!AQ14</f>
        <v>213149.58071000001</v>
      </c>
      <c r="AR15" s="516">
        <f>'9.5 Posting'!AR14</f>
        <v>17582</v>
      </c>
      <c r="AS15" s="516">
        <f>'9.5 Posting'!AS14</f>
        <v>365070.07766000001</v>
      </c>
      <c r="AT15" s="516">
        <f>'9.5 Posting'!AT14</f>
        <v>163925.43</v>
      </c>
      <c r="AU15" s="516">
        <f>'9.5 Posting'!AU14</f>
        <v>28372.958739999998</v>
      </c>
      <c r="AV15" s="516">
        <f>'9.5 Posting'!AV14</f>
        <v>36493.5</v>
      </c>
      <c r="AW15" s="516">
        <f>'9.5 Posting'!AW14</f>
        <v>153780.30481999999</v>
      </c>
      <c r="AX15" s="516">
        <f>'9.5 Posting'!AX14</f>
        <v>160150.10999999999</v>
      </c>
      <c r="AY15" s="516">
        <f>'9.5 Posting'!AY14</f>
        <v>107313.96799999999</v>
      </c>
      <c r="AZ15" s="516">
        <f>'9.5 Posting'!AZ14</f>
        <v>80618.84</v>
      </c>
      <c r="BA15" s="516">
        <f>'9.5 Posting'!BA14</f>
        <v>74999.999079999994</v>
      </c>
      <c r="BB15" s="516">
        <f>'9.5 Posting'!BB14</f>
        <v>0</v>
      </c>
      <c r="BC15" s="516">
        <f>'9.5 Posting'!BC14</f>
        <v>0</v>
      </c>
      <c r="BD15" s="33"/>
      <c r="BE15" s="33"/>
      <c r="BF15" s="33"/>
      <c r="BG15" s="33"/>
      <c r="BH15" s="33"/>
      <c r="BI15" s="33"/>
      <c r="BJ15" s="33"/>
      <c r="BK15" s="356">
        <f t="shared" si="0"/>
        <v>66878992.596700005</v>
      </c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</row>
    <row r="16" spans="1:78" s="21" customFormat="1" ht="15" customHeight="1">
      <c r="A16" s="23">
        <v>8</v>
      </c>
      <c r="B16" s="25" t="s">
        <v>17</v>
      </c>
      <c r="C16" s="516">
        <f>'9.5 Posting'!C19</f>
        <v>592147.88366636366</v>
      </c>
      <c r="D16" s="33">
        <f>'9.5 Posting'!D19</f>
        <v>149042.25</v>
      </c>
      <c r="E16" s="33">
        <f>'9.5 Posting'!E19</f>
        <v>251340</v>
      </c>
      <c r="F16" s="33">
        <f>'9.5 Posting'!F19</f>
        <v>855085.4996528998</v>
      </c>
      <c r="G16" s="33">
        <f>'9.5 Posting'!G19</f>
        <v>721866.0770672725</v>
      </c>
      <c r="H16" s="33">
        <f>'9.5 Posting'!H19</f>
        <v>1371294.69</v>
      </c>
      <c r="I16" s="33">
        <f>'9.5 Posting'!I19</f>
        <v>453077.94348000002</v>
      </c>
      <c r="J16" s="33">
        <f>'9.5 Posting'!J19</f>
        <v>22387</v>
      </c>
      <c r="K16" s="33">
        <f>'9.5 Posting'!K19</f>
        <v>26965.375486363635</v>
      </c>
      <c r="L16" s="33">
        <f>'9.5 Posting'!L19</f>
        <v>89565.862309999997</v>
      </c>
      <c r="M16" s="33">
        <f>'9.5 Posting'!M19</f>
        <v>63896.33335027274</v>
      </c>
      <c r="N16" s="33">
        <f>'9.5 Posting'!N19</f>
        <v>24719.319168435686</v>
      </c>
      <c r="O16" s="33">
        <f>'9.5 Posting'!O19</f>
        <v>39140.167000000001</v>
      </c>
      <c r="P16" s="33">
        <f>'9.5 Posting'!P19</f>
        <v>71042</v>
      </c>
      <c r="Q16" s="33">
        <f>'9.5 Posting'!Q19</f>
        <v>50537.597279999994</v>
      </c>
      <c r="R16" s="33">
        <f>'9.5 Posting'!R19</f>
        <v>13428.15669</v>
      </c>
      <c r="S16" s="33">
        <f>'9.5 Posting'!S19</f>
        <v>49646.298972727272</v>
      </c>
      <c r="T16" s="33">
        <f>'9.5 Posting'!T19</f>
        <v>72907.469693636376</v>
      </c>
      <c r="U16" s="33">
        <f>'9.5 Posting'!U19</f>
        <v>21937.565487563643</v>
      </c>
      <c r="V16" s="33">
        <f>'9.5 Posting'!V19</f>
        <v>46382.437147272729</v>
      </c>
      <c r="W16" s="33">
        <f>'9.5 Posting'!W19</f>
        <v>12939.31</v>
      </c>
      <c r="X16" s="33">
        <f>'9.5 Posting'!X19</f>
        <v>9902.2361500000006</v>
      </c>
      <c r="Y16" s="33">
        <f>'9.5 Posting'!Y19</f>
        <v>87824.17022</v>
      </c>
      <c r="Z16" s="33">
        <f>'9.5 Posting'!Z19</f>
        <v>345611.31765221077</v>
      </c>
      <c r="AA16" s="33">
        <f>'9.5 Posting'!AA19</f>
        <v>35909.378263636361</v>
      </c>
      <c r="AB16" s="33">
        <f>'9.5 Posting'!AB19</f>
        <v>81007.688680000007</v>
      </c>
      <c r="AC16" s="33">
        <f>'9.5 Posting'!AC19</f>
        <v>29286.328340909095</v>
      </c>
      <c r="AD16" s="33">
        <f>'9.5 Posting'!AD19</f>
        <v>129270.06340999997</v>
      </c>
      <c r="AE16" s="33">
        <f>'9.5 Posting'!AE19</f>
        <v>16719.584900000002</v>
      </c>
      <c r="AF16" s="33">
        <f>'9.5 Posting'!AF19</f>
        <v>14487</v>
      </c>
      <c r="AG16" s="33">
        <f>'9.5 Posting'!AG19</f>
        <v>53969.900660000043</v>
      </c>
      <c r="AH16" s="33">
        <f>'9.5 Posting'!AH19</f>
        <v>47304.18</v>
      </c>
      <c r="AI16" s="33">
        <f>'9.5 Posting'!AI19</f>
        <v>2201826.2720781816</v>
      </c>
      <c r="AJ16" s="33">
        <f>'9.5 Posting'!AJ19</f>
        <v>8852.4179999999997</v>
      </c>
      <c r="AK16" s="33">
        <f>'9.5 Posting'!AK19</f>
        <v>8460.49</v>
      </c>
      <c r="AL16" s="33">
        <f>'9.5 Posting'!AL19</f>
        <v>77994.965978734166</v>
      </c>
      <c r="AM16" s="33">
        <f>'9.5 Posting'!AM19</f>
        <v>243128.4277166799</v>
      </c>
      <c r="AN16" s="33">
        <f>'9.5 Posting'!AN19</f>
        <v>10638.46</v>
      </c>
      <c r="AO16" s="33">
        <f>'9.5 Posting'!AO19</f>
        <v>11211.28275</v>
      </c>
      <c r="AP16" s="33">
        <f>'9.5 Posting'!AP19</f>
        <v>5278.7455000000009</v>
      </c>
      <c r="AQ16" s="33">
        <f>'9.5 Posting'!AQ19</f>
        <v>23595.445070000002</v>
      </c>
      <c r="AR16" s="33">
        <f>'9.5 Posting'!AR19</f>
        <v>931</v>
      </c>
      <c r="AS16" s="33">
        <f>'9.5 Posting'!AS19</f>
        <v>15552.392250000001</v>
      </c>
      <c r="AT16" s="33">
        <f>'9.5 Posting'!AT19</f>
        <v>8479.3785199999984</v>
      </c>
      <c r="AU16" s="33">
        <f>'9.5 Posting'!AU19</f>
        <v>1559.4705800000002</v>
      </c>
      <c r="AV16" s="33">
        <f>'9.5 Posting'!AV19</f>
        <v>254.61</v>
      </c>
      <c r="AW16" s="33">
        <f>'9.5 Posting'!AW19</f>
        <v>5210.0956200000001</v>
      </c>
      <c r="AX16" s="33">
        <f>'9.5 Posting'!AX19</f>
        <v>586.97</v>
      </c>
      <c r="AY16" s="33">
        <f>'9.5 Posting'!AY19</f>
        <v>2393.2150000000001</v>
      </c>
      <c r="AZ16" s="33">
        <f>'9.5 Posting'!AZ19</f>
        <v>1648.1</v>
      </c>
      <c r="BA16" s="33">
        <f>'9.5 Posting'!BA19</f>
        <v>150.32546000000002</v>
      </c>
      <c r="BB16" s="33">
        <f>'9.5 Posting'!BB19</f>
        <v>0</v>
      </c>
      <c r="BC16" s="33">
        <f>'9.5 Posting'!BC19</f>
        <v>1998.0786099999998</v>
      </c>
      <c r="BD16" s="33"/>
      <c r="BE16" s="33"/>
      <c r="BF16" s="33"/>
      <c r="BG16" s="33"/>
      <c r="BH16" s="33"/>
      <c r="BI16" s="33"/>
      <c r="BJ16" s="33"/>
      <c r="BK16" s="356">
        <f t="shared" si="0"/>
        <v>8478242.8237931617</v>
      </c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</row>
    <row r="17" spans="1:85" ht="15" customHeight="1">
      <c r="A17" s="6"/>
      <c r="B17" s="10" t="s">
        <v>18</v>
      </c>
      <c r="C17" s="507">
        <f t="shared" ref="C17:AZ17" si="6">C14+C15</f>
        <v>13068349.084906999</v>
      </c>
      <c r="D17" s="29">
        <f t="shared" si="6"/>
        <v>4994763.3600000003</v>
      </c>
      <c r="E17" s="29">
        <f t="shared" si="6"/>
        <v>4745848</v>
      </c>
      <c r="F17" s="29">
        <f t="shared" si="6"/>
        <v>12998705.105819998</v>
      </c>
      <c r="G17" s="29">
        <f t="shared" si="6"/>
        <v>8262611.1630799994</v>
      </c>
      <c r="H17" s="29">
        <f t="shared" si="6"/>
        <v>11949490.510000002</v>
      </c>
      <c r="I17" s="29">
        <f>I14+I15</f>
        <v>2786451.0607200004</v>
      </c>
      <c r="J17" s="29">
        <f>J14+J15</f>
        <v>184113</v>
      </c>
      <c r="K17" s="29">
        <f>K14+K15</f>
        <v>377631.22545999999</v>
      </c>
      <c r="L17" s="29">
        <f t="shared" ref="L17:Q17" si="7">L14+L15</f>
        <v>994965.06594000012</v>
      </c>
      <c r="M17" s="29">
        <f t="shared" si="7"/>
        <v>1240159.03415</v>
      </c>
      <c r="N17" s="29">
        <f t="shared" si="7"/>
        <v>3241779.1675600004</v>
      </c>
      <c r="O17" s="29">
        <f t="shared" si="7"/>
        <v>592703.56407999992</v>
      </c>
      <c r="P17" s="29">
        <f t="shared" si="7"/>
        <v>706478</v>
      </c>
      <c r="Q17" s="29">
        <f t="shared" si="7"/>
        <v>961663.53313</v>
      </c>
      <c r="R17" s="29">
        <f t="shared" si="6"/>
        <v>588892.8157700001</v>
      </c>
      <c r="S17" s="29">
        <f t="shared" si="6"/>
        <v>579442.65333000012</v>
      </c>
      <c r="T17" s="29">
        <f t="shared" si="6"/>
        <v>1976845.55195</v>
      </c>
      <c r="U17" s="29">
        <f t="shared" si="6"/>
        <v>301954.88917999994</v>
      </c>
      <c r="V17" s="29">
        <f t="shared" si="6"/>
        <v>483707.68595999997</v>
      </c>
      <c r="W17" s="29">
        <f t="shared" si="6"/>
        <v>749191.11</v>
      </c>
      <c r="X17" s="29">
        <f t="shared" si="6"/>
        <v>818113.23206999991</v>
      </c>
      <c r="Y17" s="29">
        <f t="shared" si="6"/>
        <v>1889755.0353999999</v>
      </c>
      <c r="Z17" s="29">
        <f t="shared" si="6"/>
        <v>5824937.42839</v>
      </c>
      <c r="AA17" s="29">
        <f t="shared" si="6"/>
        <v>592792.27093999996</v>
      </c>
      <c r="AB17" s="29">
        <f t="shared" si="6"/>
        <v>1112194.3679800001</v>
      </c>
      <c r="AC17" s="29">
        <f t="shared" si="6"/>
        <v>652398.4736400001</v>
      </c>
      <c r="AD17" s="29">
        <f t="shared" si="6"/>
        <v>2230555.0310399998</v>
      </c>
      <c r="AE17" s="29">
        <f t="shared" si="6"/>
        <v>358716.65427</v>
      </c>
      <c r="AF17" s="29">
        <f t="shared" si="6"/>
        <v>769811</v>
      </c>
      <c r="AG17" s="29">
        <f t="shared" si="6"/>
        <v>520700.80989000003</v>
      </c>
      <c r="AH17" s="29">
        <f t="shared" si="6"/>
        <v>1684084.28</v>
      </c>
      <c r="AI17" s="29">
        <f t="shared" si="6"/>
        <v>6793608.6430400005</v>
      </c>
      <c r="AJ17" s="29">
        <f t="shared" si="6"/>
        <v>191168.62764000002</v>
      </c>
      <c r="AK17" s="29">
        <f t="shared" si="6"/>
        <v>621952.90999999992</v>
      </c>
      <c r="AL17" s="29">
        <f t="shared" si="6"/>
        <v>1363663.4325900001</v>
      </c>
      <c r="AM17" s="29">
        <f t="shared" si="6"/>
        <v>1709124.3588099999</v>
      </c>
      <c r="AN17" s="29">
        <f t="shared" si="6"/>
        <v>264943.37092000002</v>
      </c>
      <c r="AO17" s="29">
        <f t="shared" si="6"/>
        <v>323013.59730000002</v>
      </c>
      <c r="AP17" s="29">
        <f t="shared" si="6"/>
        <v>199796.31162999998</v>
      </c>
      <c r="AQ17" s="29">
        <f t="shared" si="6"/>
        <v>302024.76662000001</v>
      </c>
      <c r="AR17" s="29">
        <f t="shared" si="6"/>
        <v>19437</v>
      </c>
      <c r="AS17" s="29">
        <f t="shared" si="6"/>
        <v>402012.60898000002</v>
      </c>
      <c r="AT17" s="29">
        <f t="shared" si="6"/>
        <v>201451.57016</v>
      </c>
      <c r="AU17" s="29">
        <f t="shared" si="6"/>
        <v>33888.922739999995</v>
      </c>
      <c r="AV17" s="29">
        <f t="shared" si="6"/>
        <v>42228.81</v>
      </c>
      <c r="AW17" s="29">
        <f t="shared" si="6"/>
        <v>161294.45681999999</v>
      </c>
      <c r="AX17" s="29">
        <f t="shared" si="6"/>
        <v>177371.61</v>
      </c>
      <c r="AY17" s="29">
        <f t="shared" si="6"/>
        <v>134795.40599999999</v>
      </c>
      <c r="AZ17" s="29">
        <f t="shared" si="6"/>
        <v>93671.42</v>
      </c>
      <c r="BA17" s="29">
        <f>BA14+BA15</f>
        <v>79698.661209999991</v>
      </c>
      <c r="BB17" s="29">
        <f>BB14+BB15</f>
        <v>0</v>
      </c>
      <c r="BC17" s="29">
        <f>BC14+BC15</f>
        <v>19.707999999999998</v>
      </c>
      <c r="BD17" s="29"/>
      <c r="BE17" s="29"/>
      <c r="BF17" s="29"/>
      <c r="BG17" s="29"/>
      <c r="BH17" s="29"/>
      <c r="BI17" s="29"/>
      <c r="BJ17" s="29"/>
      <c r="BK17" s="356">
        <f t="shared" si="0"/>
        <v>101275251.98790693</v>
      </c>
      <c r="CA17" s="30"/>
      <c r="CB17" s="30"/>
      <c r="CC17" s="30"/>
      <c r="CD17" s="30"/>
      <c r="CE17" s="30"/>
      <c r="CF17" s="30"/>
      <c r="CG17" s="30"/>
    </row>
    <row r="18" spans="1:85" ht="15" customHeight="1">
      <c r="A18" s="6"/>
      <c r="B18" s="10" t="s">
        <v>19</v>
      </c>
      <c r="C18" s="36">
        <f t="shared" ref="C18:H18" si="8">C17/C56</f>
        <v>9.3491905582023112</v>
      </c>
      <c r="D18" s="36">
        <f t="shared" si="8"/>
        <v>3.5190792485790547</v>
      </c>
      <c r="E18" s="36">
        <f t="shared" si="8"/>
        <v>5.0895340557142736</v>
      </c>
      <c r="F18" s="36">
        <f t="shared" si="8"/>
        <v>8.7050890181282856</v>
      </c>
      <c r="G18" s="36">
        <f t="shared" si="8"/>
        <v>9.6716918977392368</v>
      </c>
      <c r="H18" s="36">
        <f t="shared" si="8"/>
        <v>10.382821127218765</v>
      </c>
      <c r="I18" s="36">
        <f t="shared" ref="I18:Q18" si="9">I17/I56</f>
        <v>8.5221101210448413</v>
      </c>
      <c r="J18" s="36">
        <f t="shared" si="9"/>
        <v>5.0601346708808572</v>
      </c>
      <c r="K18" s="36">
        <f t="shared" si="9"/>
        <v>5.4064387588407916</v>
      </c>
      <c r="L18" s="36">
        <f t="shared" si="9"/>
        <v>6.9293155294132678</v>
      </c>
      <c r="M18" s="36">
        <f t="shared" si="9"/>
        <v>12.315575969928204</v>
      </c>
      <c r="N18" s="36">
        <f t="shared" si="9"/>
        <v>9.5536624672719697</v>
      </c>
      <c r="O18" s="36">
        <f t="shared" si="9"/>
        <v>7.4019240416182654</v>
      </c>
      <c r="P18" s="36">
        <f t="shared" si="9"/>
        <v>5.2935561216844</v>
      </c>
      <c r="Q18" s="36">
        <f t="shared" si="9"/>
        <v>19.681003974113057</v>
      </c>
      <c r="R18" s="36">
        <f t="shared" ref="R18:AK18" si="10">R17/R56</f>
        <v>11.345121610822714</v>
      </c>
      <c r="S18" s="36">
        <f t="shared" si="10"/>
        <v>6.2095450770505805</v>
      </c>
      <c r="T18" s="36">
        <f t="shared" si="10"/>
        <v>5.9341569328051582</v>
      </c>
      <c r="U18" s="36">
        <f t="shared" si="10"/>
        <v>2.7326354400040116</v>
      </c>
      <c r="V18" s="36">
        <f t="shared" si="10"/>
        <v>3.7670864269597684</v>
      </c>
      <c r="W18" s="36">
        <f t="shared" si="10"/>
        <v>15.194321288263342</v>
      </c>
      <c r="X18" s="36">
        <f t="shared" si="10"/>
        <v>4.4072161338611453</v>
      </c>
      <c r="Y18" s="36">
        <f t="shared" si="10"/>
        <v>14.257180439969456</v>
      </c>
      <c r="Z18" s="36">
        <f t="shared" si="10"/>
        <v>9.1602633706760326</v>
      </c>
      <c r="AA18" s="36">
        <f t="shared" si="10"/>
        <v>8.0136004695630163</v>
      </c>
      <c r="AB18" s="36">
        <f t="shared" si="10"/>
        <v>8.0665452416029346</v>
      </c>
      <c r="AC18" s="36">
        <f t="shared" si="10"/>
        <v>9.0167018197260766</v>
      </c>
      <c r="AD18" s="36">
        <f t="shared" si="10"/>
        <v>6.4975985044137863</v>
      </c>
      <c r="AE18" s="36">
        <f t="shared" si="10"/>
        <v>8.5671902561436752</v>
      </c>
      <c r="AF18" s="36">
        <f t="shared" si="10"/>
        <v>5.6877262719252881</v>
      </c>
      <c r="AG18" s="36">
        <f t="shared" si="10"/>
        <v>14.544104714850397</v>
      </c>
      <c r="AH18" s="36">
        <f t="shared" si="10"/>
        <v>8.1214183877843009</v>
      </c>
      <c r="AI18" s="36">
        <f t="shared" si="10"/>
        <v>13.480595469518189</v>
      </c>
      <c r="AJ18" s="36">
        <f t="shared" si="10"/>
        <v>12.516800285576547</v>
      </c>
      <c r="AK18" s="36">
        <f t="shared" si="10"/>
        <v>16.072999425514741</v>
      </c>
      <c r="AL18" s="36">
        <f t="shared" ref="AL18:BK18" si="11">AL17/AL56</f>
        <v>15.472028680148139</v>
      </c>
      <c r="AM18" s="36">
        <f t="shared" si="11"/>
        <v>8.2304372014215605</v>
      </c>
      <c r="AN18" s="36">
        <f t="shared" si="11"/>
        <v>6.7368994677361798</v>
      </c>
      <c r="AO18" s="36">
        <f t="shared" si="11"/>
        <v>25.706297573579349</v>
      </c>
      <c r="AP18" s="36">
        <f t="shared" si="11"/>
        <v>8.1736923939102724</v>
      </c>
      <c r="AQ18" s="36">
        <f t="shared" si="11"/>
        <v>12.719696545528089</v>
      </c>
      <c r="AR18" s="36">
        <f t="shared" si="11"/>
        <v>2.044278502313841</v>
      </c>
      <c r="AS18" s="36">
        <f t="shared" si="11"/>
        <v>6.024382963622676</v>
      </c>
      <c r="AT18" s="36">
        <f t="shared" si="11"/>
        <v>14.509738917394198</v>
      </c>
      <c r="AU18" s="36">
        <f t="shared" si="11"/>
        <v>2.6957116013942732</v>
      </c>
      <c r="AV18" s="36">
        <f t="shared" si="11"/>
        <v>3.478216055326131</v>
      </c>
      <c r="AW18" s="36">
        <f t="shared" si="11"/>
        <v>11.744171896024465</v>
      </c>
      <c r="AX18" s="36">
        <f t="shared" si="11"/>
        <v>2.6124965073991584</v>
      </c>
      <c r="AY18" s="36">
        <f t="shared" si="11"/>
        <v>1.9853939837860837</v>
      </c>
      <c r="AZ18" s="36">
        <f t="shared" si="11"/>
        <v>1.3796810977423033</v>
      </c>
      <c r="BA18" s="36" t="e">
        <f>BA17/BA56</f>
        <v>#DIV/0!</v>
      </c>
      <c r="BB18" s="36" t="e">
        <f>BB17/BB56</f>
        <v>#DIV/0!</v>
      </c>
      <c r="BC18" s="36" t="e">
        <f>BC17/BC56</f>
        <v>#DIV/0!</v>
      </c>
      <c r="BD18" s="36" t="e">
        <f t="shared" si="11"/>
        <v>#DIV/0!</v>
      </c>
      <c r="BE18" s="36" t="e">
        <f t="shared" si="11"/>
        <v>#DIV/0!</v>
      </c>
      <c r="BF18" s="36" t="e">
        <f t="shared" si="11"/>
        <v>#DIV/0!</v>
      </c>
      <c r="BG18" s="36" t="e">
        <f t="shared" si="11"/>
        <v>#DIV/0!</v>
      </c>
      <c r="BH18" s="36" t="e">
        <f t="shared" si="11"/>
        <v>#DIV/0!</v>
      </c>
      <c r="BI18" s="36" t="e">
        <f t="shared" si="11"/>
        <v>#DIV/0!</v>
      </c>
      <c r="BJ18" s="36" t="e">
        <f t="shared" si="11"/>
        <v>#DIV/0!</v>
      </c>
      <c r="BK18" s="36">
        <f t="shared" si="11"/>
        <v>8.0493381395727255</v>
      </c>
    </row>
    <row r="19" spans="1:85" ht="15" customHeight="1">
      <c r="A19" s="6"/>
      <c r="B19" s="10" t="s">
        <v>20</v>
      </c>
      <c r="C19" s="36">
        <f t="shared" ref="C19:BK19" si="12">C15/C14</f>
        <v>1.0975108002509251</v>
      </c>
      <c r="D19" s="36">
        <v>0</v>
      </c>
      <c r="E19" s="36">
        <f t="shared" si="12"/>
        <v>1.835666489606107</v>
      </c>
      <c r="F19" s="36">
        <f t="shared" si="12"/>
        <v>0.43342068490913227</v>
      </c>
      <c r="G19" s="36">
        <f t="shared" si="12"/>
        <v>0.95252789376461577</v>
      </c>
      <c r="H19" s="36">
        <v>0</v>
      </c>
      <c r="I19" s="36">
        <f t="shared" si="12"/>
        <v>1.4484728076104869</v>
      </c>
      <c r="J19" s="36">
        <f t="shared" si="12"/>
        <v>2.5199212327457654</v>
      </c>
      <c r="K19" s="36">
        <f t="shared" si="12"/>
        <v>2.2666457405769895</v>
      </c>
      <c r="L19" s="36">
        <f t="shared" si="12"/>
        <v>1.1890537915196693</v>
      </c>
      <c r="M19" s="36">
        <f t="shared" si="12"/>
        <v>1.6129452867001122</v>
      </c>
      <c r="N19" s="36">
        <v>0</v>
      </c>
      <c r="O19" s="36">
        <f t="shared" si="12"/>
        <v>2.4690532349853584</v>
      </c>
      <c r="P19" s="36">
        <f t="shared" si="12"/>
        <v>1.196923899793517</v>
      </c>
      <c r="Q19" s="36">
        <f t="shared" si="12"/>
        <v>3.7300033467112472</v>
      </c>
      <c r="R19" s="36">
        <f t="shared" si="12"/>
        <v>3.2092690236198891</v>
      </c>
      <c r="S19" s="36">
        <f t="shared" si="12"/>
        <v>1.2501658652772367</v>
      </c>
      <c r="T19" s="36">
        <f t="shared" si="12"/>
        <v>1.9895456007356267</v>
      </c>
      <c r="U19" s="36">
        <f t="shared" si="12"/>
        <v>1.9394670154017879</v>
      </c>
      <c r="V19" s="36">
        <f t="shared" si="12"/>
        <v>5.5308526366900361</v>
      </c>
      <c r="W19" s="36">
        <f t="shared" si="12"/>
        <v>3.9644523236954092</v>
      </c>
      <c r="X19" s="36">
        <f t="shared" si="12"/>
        <v>4.385498076939025</v>
      </c>
      <c r="Y19" s="36">
        <f t="shared" si="12"/>
        <v>3.6756210433669039</v>
      </c>
      <c r="Z19" s="36">
        <f t="shared" si="12"/>
        <v>1.4417468618195997</v>
      </c>
      <c r="AA19" s="36">
        <f t="shared" si="12"/>
        <v>2.6277773600302181</v>
      </c>
      <c r="AB19" s="36">
        <f t="shared" si="12"/>
        <v>0.86933973492040073</v>
      </c>
      <c r="AC19" s="36">
        <f t="shared" si="12"/>
        <v>1.5968635472739408</v>
      </c>
      <c r="AD19" s="36">
        <f t="shared" si="12"/>
        <v>3.4650987615049424</v>
      </c>
      <c r="AE19" s="36">
        <f t="shared" si="12"/>
        <v>1.6431534601613309</v>
      </c>
      <c r="AF19" s="36">
        <v>0</v>
      </c>
      <c r="AG19" s="36">
        <f t="shared" si="12"/>
        <v>1.5873395293103549</v>
      </c>
      <c r="AH19" s="36">
        <f t="shared" si="12"/>
        <v>4.1649509858720206</v>
      </c>
      <c r="AI19" s="36">
        <f t="shared" si="12"/>
        <v>2.0095150652207607</v>
      </c>
      <c r="AJ19" s="36">
        <f t="shared" si="12"/>
        <v>6.7315516795208064</v>
      </c>
      <c r="AK19" s="36">
        <f t="shared" si="12"/>
        <v>3.0544602830983743</v>
      </c>
      <c r="AL19" s="36">
        <f t="shared" si="12"/>
        <v>2.9971792253097078</v>
      </c>
      <c r="AM19" s="36">
        <f t="shared" si="12"/>
        <v>1.7030825196929984</v>
      </c>
      <c r="AN19" s="36">
        <f t="shared" si="12"/>
        <v>7.9084198043420981</v>
      </c>
      <c r="AO19" s="36">
        <f t="shared" si="12"/>
        <v>7.1154844586211139</v>
      </c>
      <c r="AP19" s="36">
        <f t="shared" si="12"/>
        <v>3.8800449526873595</v>
      </c>
      <c r="AQ19" s="36">
        <f t="shared" si="12"/>
        <v>2.3983025017336925</v>
      </c>
      <c r="AR19" s="36">
        <f t="shared" si="12"/>
        <v>9.4781671159029646</v>
      </c>
      <c r="AS19" s="36">
        <f t="shared" si="12"/>
        <v>9.8821078203257233</v>
      </c>
      <c r="AT19" s="36">
        <f t="shared" si="12"/>
        <v>4.3682997851916561</v>
      </c>
      <c r="AU19" s="36">
        <f t="shared" si="12"/>
        <v>5.1437896875324061</v>
      </c>
      <c r="AV19" s="36">
        <f t="shared" si="12"/>
        <v>6.3629516102878476</v>
      </c>
      <c r="AW19" s="36">
        <f t="shared" si="12"/>
        <v>20.465423752407457</v>
      </c>
      <c r="AX19" s="36">
        <f t="shared" si="12"/>
        <v>9.2994286212002439</v>
      </c>
      <c r="AY19" s="36">
        <f t="shared" si="12"/>
        <v>3.904961887365574</v>
      </c>
      <c r="AZ19" s="36">
        <f t="shared" si="12"/>
        <v>6.1764677941066051</v>
      </c>
      <c r="BA19" s="36">
        <f t="shared" si="12"/>
        <v>15.961990244231497</v>
      </c>
      <c r="BB19" s="36" t="e">
        <f t="shared" si="12"/>
        <v>#DIV/0!</v>
      </c>
      <c r="BC19" s="36">
        <f t="shared" si="12"/>
        <v>0</v>
      </c>
      <c r="BD19" s="36" t="e">
        <f t="shared" si="12"/>
        <v>#DIV/0!</v>
      </c>
      <c r="BE19" s="36" t="e">
        <f t="shared" si="12"/>
        <v>#DIV/0!</v>
      </c>
      <c r="BF19" s="36" t="e">
        <f t="shared" si="12"/>
        <v>#DIV/0!</v>
      </c>
      <c r="BG19" s="36" t="e">
        <f t="shared" si="12"/>
        <v>#DIV/0!</v>
      </c>
      <c r="BH19" s="36" t="e">
        <f t="shared" si="12"/>
        <v>#DIV/0!</v>
      </c>
      <c r="BI19" s="36" t="e">
        <f t="shared" si="12"/>
        <v>#DIV/0!</v>
      </c>
      <c r="BJ19" s="36" t="e">
        <f t="shared" si="12"/>
        <v>#DIV/0!</v>
      </c>
      <c r="BK19" s="36">
        <f t="shared" si="12"/>
        <v>1.944368189460649</v>
      </c>
    </row>
    <row r="20" spans="1:85" ht="15" customHeight="1">
      <c r="A20" s="3">
        <v>9</v>
      </c>
      <c r="B20" s="11" t="s">
        <v>21</v>
      </c>
      <c r="C20" s="515">
        <f>'2.1 Posting'!B8</f>
        <v>12289695.62782</v>
      </c>
      <c r="D20" s="27">
        <f>'2.1 Posting'!C8</f>
        <v>5757397.7599999998</v>
      </c>
      <c r="E20" s="27">
        <f>'2.1 Posting'!D8</f>
        <v>5491506</v>
      </c>
      <c r="F20" s="27">
        <f>'2.1 Posting'!E8</f>
        <v>12502644.183</v>
      </c>
      <c r="G20" s="27">
        <f>'2.1 Posting'!F8</f>
        <v>8135036.1910399999</v>
      </c>
      <c r="H20" s="27">
        <f>'2.1 Posting'!G8</f>
        <v>13980740.112260001</v>
      </c>
      <c r="I20" s="27">
        <f>'2.1 Posting'!H8</f>
        <v>3068357.4204000002</v>
      </c>
      <c r="J20" s="27">
        <f>'2.1 Posting'!I8</f>
        <v>181452</v>
      </c>
      <c r="K20" s="27">
        <f>'2.1 Posting'!J8</f>
        <v>429608.29100000003</v>
      </c>
      <c r="L20" s="27">
        <f>'2.1 Posting'!K8</f>
        <v>1084257.7339999999</v>
      </c>
      <c r="M20" s="27">
        <f>'2.1 Posting'!L8</f>
        <v>1282260.3899999999</v>
      </c>
      <c r="N20" s="27">
        <f>'2.1 Posting'!M8</f>
        <v>3439320.7290000003</v>
      </c>
      <c r="O20" s="27">
        <f>'2.1 Posting'!N8</f>
        <v>611706.86</v>
      </c>
      <c r="P20" s="27">
        <f>'2.1 Posting'!O8</f>
        <v>757349</v>
      </c>
      <c r="Q20" s="27">
        <f>'2.1 Posting'!P8</f>
        <v>817444.83333000005</v>
      </c>
      <c r="R20" s="27">
        <f>'2.1 Posting'!Q8</f>
        <v>575772.64800299995</v>
      </c>
      <c r="S20" s="27">
        <f>'2.1 Posting'!R8</f>
        <v>651230.19140000001</v>
      </c>
      <c r="T20" s="27">
        <f>'2.1 Posting'!S8</f>
        <v>2205112.1558800004</v>
      </c>
      <c r="U20" s="27">
        <f>'2.1 Posting'!T8</f>
        <v>333596.56896999991</v>
      </c>
      <c r="V20" s="27">
        <f>'2.1 Posting'!U8</f>
        <v>459166.64075999998</v>
      </c>
      <c r="W20" s="27">
        <f>'2.1 Posting'!V8</f>
        <v>611915.402</v>
      </c>
      <c r="X20" s="27">
        <f>'2.1 Posting'!W8</f>
        <v>882474.60273999989</v>
      </c>
      <c r="Y20" s="27">
        <f>'2.1 Posting'!X8</f>
        <v>1808907.1376499997</v>
      </c>
      <c r="Z20" s="27">
        <f>'2.1 Posting'!Y8</f>
        <v>6215807.3701072019</v>
      </c>
      <c r="AA20" s="27">
        <f>'2.1 Posting'!Z8</f>
        <v>445883.54302999988</v>
      </c>
      <c r="AB20" s="27">
        <f>'2.1 Posting'!AA8</f>
        <v>1220694.629</v>
      </c>
      <c r="AC20" s="27">
        <f>'2.1 Posting'!AB8</f>
        <v>636642.57986000006</v>
      </c>
      <c r="AD20" s="27">
        <f>'2.1 Posting'!AC8</f>
        <v>2371525.9240200003</v>
      </c>
      <c r="AE20" s="27">
        <f>'2.1 Posting'!AD8</f>
        <v>374610.37753</v>
      </c>
      <c r="AF20" s="27">
        <f>'2.1 Posting'!AE8</f>
        <v>899056</v>
      </c>
      <c r="AG20" s="27">
        <f>'2.1 Posting'!AF8</f>
        <v>537435.31900000002</v>
      </c>
      <c r="AH20" s="27">
        <f>'2.1 Posting'!AG8</f>
        <v>1638598.63053</v>
      </c>
      <c r="AI20" s="27">
        <f>'2.1 Posting'!AH8</f>
        <v>7431508.7185499994</v>
      </c>
      <c r="AJ20" s="27">
        <f>'2.1 Posting'!AI8</f>
        <v>178581.83</v>
      </c>
      <c r="AK20" s="27">
        <f>'2.1 Posting'!AJ8</f>
        <v>583695.84</v>
      </c>
      <c r="AL20" s="27">
        <f>'2.1 Posting'!AK8</f>
        <v>1376092.9429299999</v>
      </c>
      <c r="AM20" s="27">
        <f>'2.1 Posting'!AL8</f>
        <v>2040729.29</v>
      </c>
      <c r="AN20" s="27">
        <f>'2.1 Posting'!AM8</f>
        <v>264573.10399999999</v>
      </c>
      <c r="AO20" s="27">
        <f>'2.1 Posting'!AN8</f>
        <v>290314.77</v>
      </c>
      <c r="AP20" s="27">
        <f>'2.1 Posting'!AO8</f>
        <v>216240.2</v>
      </c>
      <c r="AQ20" s="27">
        <f>'2.1 Posting'!AP8</f>
        <v>384843.76500000001</v>
      </c>
      <c r="AR20" s="27">
        <f>'2.1 Posting'!AQ8</f>
        <v>26490</v>
      </c>
      <c r="AS20" s="27">
        <f>'2.1 Posting'!AR8</f>
        <v>391374.66899999999</v>
      </c>
      <c r="AT20" s="27">
        <f>'2.1 Posting'!AS8</f>
        <v>206567.48400000003</v>
      </c>
      <c r="AU20" s="27">
        <f>'2.1 Posting'!AT8</f>
        <v>42195.553999999996</v>
      </c>
      <c r="AV20" s="27">
        <f>'2.1 Posting'!AU8</f>
        <v>40323.599999999999</v>
      </c>
      <c r="AW20" s="27">
        <f>'2.1 Posting'!AV8</f>
        <v>146752.97200000001</v>
      </c>
      <c r="AX20" s="27">
        <f>'2.1 Posting'!AW8</f>
        <v>156544.05916</v>
      </c>
      <c r="AY20" s="27">
        <f>'2.1 Posting'!AX8</f>
        <v>152315.50881999999</v>
      </c>
      <c r="AZ20" s="27">
        <f>'2.1 Posting'!AY8</f>
        <v>70972.899999999994</v>
      </c>
      <c r="BA20" s="27">
        <f>'2.1 Posting'!AZ8</f>
        <v>0</v>
      </c>
      <c r="BB20" s="27">
        <f>'2.1 Posting'!BA8</f>
        <v>0</v>
      </c>
      <c r="BC20" s="27">
        <f>'2.1 Posting'!BB8</f>
        <v>0</v>
      </c>
      <c r="BD20" s="27"/>
      <c r="BE20" s="27"/>
      <c r="BF20" s="27"/>
      <c r="BG20" s="27"/>
      <c r="BH20" s="27"/>
      <c r="BI20" s="27"/>
      <c r="BJ20" s="27"/>
      <c r="BK20" s="356">
        <f t="shared" si="0"/>
        <v>105697324.05979021</v>
      </c>
    </row>
    <row r="21" spans="1:85" ht="15" customHeight="1">
      <c r="A21" s="3">
        <v>10</v>
      </c>
      <c r="B21" s="9" t="s">
        <v>22</v>
      </c>
      <c r="C21" s="515">
        <f>'2.1 Posting'!B10</f>
        <v>38732.864549999998</v>
      </c>
      <c r="D21" s="27">
        <f>'2.1 Posting'!C10</f>
        <v>0</v>
      </c>
      <c r="E21" s="27">
        <f>'2.1 Posting'!D10</f>
        <v>39753</v>
      </c>
      <c r="F21" s="27">
        <f>'2.1 Posting'!E10</f>
        <v>11557.833000000001</v>
      </c>
      <c r="G21" s="27">
        <f>'2.1 Posting'!F10</f>
        <v>54649.759960000018</v>
      </c>
      <c r="H21" s="27">
        <f>'2.1 Posting'!G10</f>
        <v>14194.620319999998</v>
      </c>
      <c r="I21" s="27">
        <f>'2.1 Posting'!H10</f>
        <v>26882.694600000003</v>
      </c>
      <c r="J21" s="27">
        <f>'2.1 Posting'!I10</f>
        <v>6827</v>
      </c>
      <c r="K21" s="27">
        <f>'2.1 Posting'!J10</f>
        <v>14192.424999999999</v>
      </c>
      <c r="L21" s="27">
        <f>'2.1 Posting'!K10</f>
        <v>3653.07</v>
      </c>
      <c r="M21" s="27">
        <f>'2.1 Posting'!L10</f>
        <v>2892.9740000000002</v>
      </c>
      <c r="N21" s="27">
        <f>'2.1 Posting'!M10</f>
        <v>0</v>
      </c>
      <c r="O21" s="27">
        <f>'2.1 Posting'!N10</f>
        <v>12319.89</v>
      </c>
      <c r="P21" s="27">
        <f>'2.1 Posting'!O10</f>
        <v>11687</v>
      </c>
      <c r="Q21" s="27">
        <f>'2.1 Posting'!P10</f>
        <v>8243.0596800000003</v>
      </c>
      <c r="R21" s="27">
        <f>'2.1 Posting'!Q10</f>
        <v>5966.76</v>
      </c>
      <c r="S21" s="27">
        <f>'2.1 Posting'!R10</f>
        <v>7444.8580000000002</v>
      </c>
      <c r="T21" s="27">
        <f>'2.1 Posting'!S10</f>
        <v>11015.76</v>
      </c>
      <c r="U21" s="27">
        <f>'2.1 Posting'!T10</f>
        <v>1967.4578899999992</v>
      </c>
      <c r="V21" s="27">
        <f>'2.1 Posting'!U10</f>
        <v>12769.98172</v>
      </c>
      <c r="W21" s="27">
        <f>'2.1 Posting'!V10</f>
        <v>5875.8289999999997</v>
      </c>
      <c r="X21" s="27">
        <f>'2.1 Posting'!W10</f>
        <v>11746.665850000001</v>
      </c>
      <c r="Y21" s="27">
        <f>'2.1 Posting'!X10</f>
        <v>17858.098590000001</v>
      </c>
      <c r="Z21" s="27">
        <f>'2.1 Posting'!Y10</f>
        <v>14191.503000000001</v>
      </c>
      <c r="AA21" s="27">
        <f>'2.1 Posting'!Z10</f>
        <v>11161.752700000001</v>
      </c>
      <c r="AB21" s="27">
        <f>'2.1 Posting'!AA10</f>
        <v>22194.394</v>
      </c>
      <c r="AC21" s="27">
        <f>'2.1 Posting'!AB10</f>
        <v>4408.64444</v>
      </c>
      <c r="AD21" s="27">
        <f>'2.1 Posting'!AC10</f>
        <v>31770.60212</v>
      </c>
      <c r="AE21" s="27">
        <f>'2.1 Posting'!AD10</f>
        <v>4673.2597900000001</v>
      </c>
      <c r="AF21" s="27">
        <f>'2.1 Posting'!AE10</f>
        <v>100</v>
      </c>
      <c r="AG21" s="27">
        <f>'2.1 Posting'!AF10</f>
        <v>5935.2179999999998</v>
      </c>
      <c r="AH21" s="27">
        <f>'2.1 Posting'!AG10</f>
        <v>7798.96</v>
      </c>
      <c r="AI21" s="27">
        <f>'2.1 Posting'!AH10</f>
        <v>290278.66335000005</v>
      </c>
      <c r="AJ21" s="27">
        <f>'2.1 Posting'!AI10</f>
        <v>1819.1639999999998</v>
      </c>
      <c r="AK21" s="27">
        <f>'2.1 Posting'!AJ10</f>
        <v>0</v>
      </c>
      <c r="AL21" s="27">
        <f>'2.1 Posting'!AK10</f>
        <v>17274.38436</v>
      </c>
      <c r="AM21" s="27">
        <f>'2.1 Posting'!AL10</f>
        <v>31247.07</v>
      </c>
      <c r="AN21" s="27">
        <f>'2.1 Posting'!AM10</f>
        <v>1125.8430000000001</v>
      </c>
      <c r="AO21" s="27">
        <f>'2.1 Posting'!AN10</f>
        <v>300.85400000000004</v>
      </c>
      <c r="AP21" s="27">
        <f>'2.1 Posting'!AO10</f>
        <v>638.15</v>
      </c>
      <c r="AQ21" s="27">
        <f>'2.1 Posting'!AP10</f>
        <v>538.31600000000003</v>
      </c>
      <c r="AR21" s="27">
        <f>'2.1 Posting'!AQ10</f>
        <v>0</v>
      </c>
      <c r="AS21" s="27">
        <f>'2.1 Posting'!AR10</f>
        <v>0</v>
      </c>
      <c r="AT21" s="27">
        <f>'2.1 Posting'!AS10</f>
        <v>0</v>
      </c>
      <c r="AU21" s="27">
        <f>'2.1 Posting'!AT10</f>
        <v>0</v>
      </c>
      <c r="AV21" s="27">
        <f>'2.1 Posting'!AU10</f>
        <v>0</v>
      </c>
      <c r="AW21" s="27">
        <f>'2.1 Posting'!AV10</f>
        <v>0</v>
      </c>
      <c r="AX21" s="27">
        <f>'2.1 Posting'!AW10</f>
        <v>0</v>
      </c>
      <c r="AY21" s="27">
        <f>'2.1 Posting'!AX10</f>
        <v>0</v>
      </c>
      <c r="AZ21" s="27">
        <f>'2.1 Posting'!AY10</f>
        <v>0</v>
      </c>
      <c r="BA21" s="27">
        <f>'2.1 Posting'!AZ10</f>
        <v>0</v>
      </c>
      <c r="BB21" s="27">
        <f>'2.1 Posting'!BA10</f>
        <v>0</v>
      </c>
      <c r="BC21" s="27">
        <f>'2.1 Posting'!BB10</f>
        <v>0</v>
      </c>
      <c r="BD21" s="27"/>
      <c r="BE21" s="27"/>
      <c r="BF21" s="27"/>
      <c r="BG21" s="27"/>
      <c r="BH21" s="27"/>
      <c r="BI21" s="27"/>
      <c r="BJ21" s="27"/>
      <c r="BK21" s="356">
        <f t="shared" si="0"/>
        <v>765688.38092000014</v>
      </c>
    </row>
    <row r="22" spans="1:85" ht="15" customHeight="1">
      <c r="A22" s="6"/>
      <c r="B22" s="12" t="s">
        <v>23</v>
      </c>
      <c r="C22" s="507">
        <f t="shared" ref="C22:H22" si="13">SUM(C20:C21)</f>
        <v>12328428.49237</v>
      </c>
      <c r="D22" s="29">
        <f t="shared" si="13"/>
        <v>5757397.7599999998</v>
      </c>
      <c r="E22" s="29">
        <f t="shared" si="13"/>
        <v>5531259</v>
      </c>
      <c r="F22" s="29">
        <f t="shared" si="13"/>
        <v>12514202.016000001</v>
      </c>
      <c r="G22" s="29">
        <f t="shared" si="13"/>
        <v>8189685.9510000004</v>
      </c>
      <c r="H22" s="29">
        <f t="shared" si="13"/>
        <v>13994934.732580001</v>
      </c>
      <c r="I22" s="29">
        <f t="shared" ref="I22:Q22" si="14">SUM(I20:I21)</f>
        <v>3095240.1150000002</v>
      </c>
      <c r="J22" s="29">
        <f t="shared" si="14"/>
        <v>188279</v>
      </c>
      <c r="K22" s="29">
        <f t="shared" si="14"/>
        <v>443800.71600000001</v>
      </c>
      <c r="L22" s="29">
        <f t="shared" si="14"/>
        <v>1087910.804</v>
      </c>
      <c r="M22" s="29">
        <f t="shared" si="14"/>
        <v>1285153.3639999998</v>
      </c>
      <c r="N22" s="29">
        <f t="shared" si="14"/>
        <v>3439320.7290000003</v>
      </c>
      <c r="O22" s="29">
        <f t="shared" si="14"/>
        <v>624026.75</v>
      </c>
      <c r="P22" s="29">
        <f t="shared" si="14"/>
        <v>769036</v>
      </c>
      <c r="Q22" s="29">
        <f t="shared" si="14"/>
        <v>825687.89301</v>
      </c>
      <c r="R22" s="29">
        <f t="shared" ref="R22:AL22" si="15">SUM(R20:R21)</f>
        <v>581739.40800299996</v>
      </c>
      <c r="S22" s="29">
        <f t="shared" si="15"/>
        <v>658675.04940000002</v>
      </c>
      <c r="T22" s="29">
        <f t="shared" si="15"/>
        <v>2216127.9158800002</v>
      </c>
      <c r="U22" s="29">
        <f t="shared" si="15"/>
        <v>335564.02685999993</v>
      </c>
      <c r="V22" s="29">
        <f t="shared" si="15"/>
        <v>471936.62247999996</v>
      </c>
      <c r="W22" s="29">
        <f t="shared" si="15"/>
        <v>617791.23100000003</v>
      </c>
      <c r="X22" s="29">
        <f t="shared" si="15"/>
        <v>894221.26858999988</v>
      </c>
      <c r="Y22" s="29">
        <f t="shared" si="15"/>
        <v>1826765.2362399998</v>
      </c>
      <c r="Z22" s="29">
        <f t="shared" si="15"/>
        <v>6229998.8731072014</v>
      </c>
      <c r="AA22" s="29">
        <f t="shared" si="15"/>
        <v>457045.2957299999</v>
      </c>
      <c r="AB22" s="29">
        <f t="shared" si="15"/>
        <v>1242889.023</v>
      </c>
      <c r="AC22" s="29">
        <f t="shared" si="15"/>
        <v>641051.2243</v>
      </c>
      <c r="AD22" s="29">
        <f t="shared" si="15"/>
        <v>2403296.5261400002</v>
      </c>
      <c r="AE22" s="29">
        <f t="shared" si="15"/>
        <v>379283.63731999998</v>
      </c>
      <c r="AF22" s="29">
        <f t="shared" si="15"/>
        <v>899156</v>
      </c>
      <c r="AG22" s="29">
        <f t="shared" si="15"/>
        <v>543370.53700000001</v>
      </c>
      <c r="AH22" s="29">
        <f t="shared" si="15"/>
        <v>1646397.5905299999</v>
      </c>
      <c r="AI22" s="29">
        <f t="shared" si="15"/>
        <v>7721787.3818999995</v>
      </c>
      <c r="AJ22" s="29">
        <f t="shared" si="15"/>
        <v>180400.99399999998</v>
      </c>
      <c r="AK22" s="29">
        <f t="shared" si="15"/>
        <v>583695.84</v>
      </c>
      <c r="AL22" s="29">
        <f t="shared" si="15"/>
        <v>1393367.3272899999</v>
      </c>
      <c r="AM22" s="29">
        <f t="shared" ref="AM22:AZ22" si="16">SUM(AM20:AM21)</f>
        <v>2071976.36</v>
      </c>
      <c r="AN22" s="29">
        <f t="shared" si="16"/>
        <v>265698.94699999999</v>
      </c>
      <c r="AO22" s="29">
        <f t="shared" si="16"/>
        <v>290615.62400000001</v>
      </c>
      <c r="AP22" s="29">
        <f t="shared" si="16"/>
        <v>216878.35</v>
      </c>
      <c r="AQ22" s="29">
        <f t="shared" si="16"/>
        <v>385382.08100000001</v>
      </c>
      <c r="AR22" s="29">
        <f t="shared" si="16"/>
        <v>26490</v>
      </c>
      <c r="AS22" s="29">
        <f t="shared" si="16"/>
        <v>391374.66899999999</v>
      </c>
      <c r="AT22" s="29">
        <f t="shared" si="16"/>
        <v>206567.48400000003</v>
      </c>
      <c r="AU22" s="29">
        <f t="shared" si="16"/>
        <v>42195.553999999996</v>
      </c>
      <c r="AV22" s="29">
        <f t="shared" si="16"/>
        <v>40323.599999999999</v>
      </c>
      <c r="AW22" s="29">
        <f t="shared" si="16"/>
        <v>146752.97200000001</v>
      </c>
      <c r="AX22" s="29">
        <f t="shared" si="16"/>
        <v>156544.05916</v>
      </c>
      <c r="AY22" s="29">
        <f t="shared" si="16"/>
        <v>152315.50881999999</v>
      </c>
      <c r="AZ22" s="29">
        <f t="shared" si="16"/>
        <v>70972.899999999994</v>
      </c>
      <c r="BA22" s="29">
        <f>SUM(BA20:BA21)</f>
        <v>0</v>
      </c>
      <c r="BB22" s="29">
        <f>SUM(BB20:BB21)</f>
        <v>0</v>
      </c>
      <c r="BC22" s="29">
        <f>SUM(BC20:BC21)</f>
        <v>0</v>
      </c>
      <c r="BD22" s="29"/>
      <c r="BE22" s="29"/>
      <c r="BF22" s="29"/>
      <c r="BG22" s="29"/>
      <c r="BH22" s="29"/>
      <c r="BI22" s="29"/>
      <c r="BJ22" s="29"/>
      <c r="BK22" s="356">
        <f t="shared" si="0"/>
        <v>106463012.44071019</v>
      </c>
    </row>
    <row r="23" spans="1:85" ht="17.25" customHeight="1">
      <c r="A23" s="3">
        <v>11</v>
      </c>
      <c r="B23" s="9" t="s">
        <v>24</v>
      </c>
      <c r="C23" s="515">
        <f>'9.7 Posting '!C30</f>
        <v>1349758.017</v>
      </c>
      <c r="D23" s="515">
        <f>'9.7 Posting '!D30</f>
        <v>0</v>
      </c>
      <c r="E23" s="515">
        <f>'9.7 Posting '!E30</f>
        <v>1040464</v>
      </c>
      <c r="F23" s="515">
        <f>'9.7 Posting '!F30</f>
        <v>2315143.611</v>
      </c>
      <c r="G23" s="515">
        <f>'9.7 Posting '!G30</f>
        <v>1335981.6529999999</v>
      </c>
      <c r="H23" s="515">
        <f>'9.7 Posting '!H30</f>
        <v>0</v>
      </c>
      <c r="I23" s="515">
        <f>'9.7 Posting '!I30</f>
        <v>589511.5340000001</v>
      </c>
      <c r="J23" s="515">
        <f>'9.7 Posting '!J30</f>
        <v>18126</v>
      </c>
      <c r="K23" s="515">
        <f>'9.7 Posting '!K30</f>
        <v>88240.885000000009</v>
      </c>
      <c r="L23" s="515">
        <f>'9.7 Posting '!L30</f>
        <v>139763.01</v>
      </c>
      <c r="M23" s="515">
        <f>'9.7 Posting '!M30</f>
        <v>233794.85399999999</v>
      </c>
      <c r="N23" s="515">
        <f>'9.7 Posting '!N30</f>
        <v>0</v>
      </c>
      <c r="O23" s="515">
        <f>'9.7 Posting '!O30</f>
        <v>106493.73800000001</v>
      </c>
      <c r="P23" s="515">
        <f>'9.7 Posting '!P30</f>
        <v>53099.453000000001</v>
      </c>
      <c r="Q23" s="515">
        <f>'9.7 Posting '!Q30</f>
        <v>93910.672299999991</v>
      </c>
      <c r="R23" s="515">
        <f>'9.7 Posting '!R30</f>
        <v>117644.05</v>
      </c>
      <c r="S23" s="515">
        <f>'9.7 Posting '!S30</f>
        <v>195006.19299999997</v>
      </c>
      <c r="T23" s="515">
        <f>'9.7 Posting '!T30</f>
        <v>197850.13889</v>
      </c>
      <c r="U23" s="515">
        <f>'9.7 Posting '!U30</f>
        <v>3935.8340099999996</v>
      </c>
      <c r="V23" s="515">
        <f>'9.7 Posting '!V30</f>
        <v>956.89100000000008</v>
      </c>
      <c r="W23" s="515">
        <f>'9.7 Posting '!W30</f>
        <v>25212.58</v>
      </c>
      <c r="X23" s="515">
        <f>'9.7 Posting '!X30</f>
        <v>174110.97136</v>
      </c>
      <c r="Y23" s="515">
        <f>'9.7 Posting '!Y30</f>
        <v>264501.58799999999</v>
      </c>
      <c r="Z23" s="515">
        <f>'9.7 Posting '!Z30</f>
        <v>370826.505</v>
      </c>
      <c r="AA23" s="515">
        <f>'9.7 Posting '!AA30</f>
        <v>59048.836730000003</v>
      </c>
      <c r="AB23" s="515">
        <f>'9.7 Posting '!AB30</f>
        <v>29564.591</v>
      </c>
      <c r="AC23" s="515">
        <f>'9.7 Posting '!AC30</f>
        <v>13402.030540000003</v>
      </c>
      <c r="AD23" s="515">
        <f>'9.7 Posting '!AD30</f>
        <v>268734.25154999999</v>
      </c>
      <c r="AE23" s="515">
        <f>'9.7 Posting '!AE30</f>
        <v>87319.739000000001</v>
      </c>
      <c r="AF23" s="515">
        <f>'9.7 Posting '!AF30</f>
        <v>0</v>
      </c>
      <c r="AG23" s="515">
        <f>'9.7 Posting '!AG30</f>
        <v>1265.5650000000001</v>
      </c>
      <c r="AH23" s="515">
        <f>'9.7 Posting '!AH30</f>
        <v>0</v>
      </c>
      <c r="AI23" s="515">
        <f>'9.7 Posting '!AI30</f>
        <v>800220.75</v>
      </c>
      <c r="AJ23" s="515">
        <f>'9.7 Posting '!AJ30</f>
        <v>28384.799999999999</v>
      </c>
      <c r="AK23" s="515">
        <f>'9.7 Posting '!AK30</f>
        <v>70759.23</v>
      </c>
      <c r="AL23" s="515">
        <f>'9.7 Posting '!AL30</f>
        <v>168238.92199999999</v>
      </c>
      <c r="AM23" s="515">
        <f>'9.7 Posting '!AM30</f>
        <v>24841.87</v>
      </c>
      <c r="AN23" s="515">
        <f>'9.7 Posting '!AN30</f>
        <v>0</v>
      </c>
      <c r="AO23" s="515">
        <f>'9.7 Posting '!AO30</f>
        <v>21407.950999999997</v>
      </c>
      <c r="AP23" s="515">
        <f>'9.7 Posting '!AP30</f>
        <v>3077.0740000000001</v>
      </c>
      <c r="AQ23" s="515">
        <f>'9.7 Posting '!AQ30</f>
        <v>10498.098</v>
      </c>
      <c r="AR23" s="515">
        <f>'9.7 Posting '!AR30</f>
        <v>3086</v>
      </c>
      <c r="AS23" s="515">
        <f>'9.7 Posting '!AS30</f>
        <v>45384.498</v>
      </c>
      <c r="AT23" s="515">
        <f>'9.7 Posting '!AT30</f>
        <v>0</v>
      </c>
      <c r="AU23" s="515">
        <f>'9.7 Posting '!AU30</f>
        <v>4585</v>
      </c>
      <c r="AV23" s="515">
        <f>'9.7 Posting '!AV30</f>
        <v>507.59</v>
      </c>
      <c r="AW23" s="515">
        <f>'9.7 Posting '!AW30</f>
        <v>0</v>
      </c>
      <c r="AX23" s="515">
        <f>'9.7 Posting '!AX30</f>
        <v>968.02862000000016</v>
      </c>
      <c r="AY23" s="515">
        <f>'9.7 Posting '!AY30</f>
        <v>0</v>
      </c>
      <c r="AZ23" s="515">
        <f>'9.7 Posting '!AZ30</f>
        <v>3126.67</v>
      </c>
      <c r="BA23" s="515">
        <f>'9.7 Posting '!BA30</f>
        <v>0</v>
      </c>
      <c r="BB23" s="515">
        <f>'9.7 Posting '!BB30</f>
        <v>0</v>
      </c>
      <c r="BC23" s="515">
        <f>'9.7 Posting '!BC30</f>
        <v>0</v>
      </c>
      <c r="BD23" s="515">
        <f>'9.7 Posting '!BD30</f>
        <v>10358753.673999999</v>
      </c>
      <c r="BE23" s="515">
        <f>'9.7 Posting '!BE30</f>
        <v>0</v>
      </c>
      <c r="BF23" s="515">
        <f>'9.7 Posting '!BF30</f>
        <v>0</v>
      </c>
      <c r="BG23" s="515">
        <f>'9.7 Posting '!BG30</f>
        <v>0</v>
      </c>
      <c r="BH23" s="515">
        <f>'9.7 Posting '!BH30</f>
        <v>0</v>
      </c>
      <c r="BI23" s="515">
        <f>'9.7 Posting '!BI30</f>
        <v>0</v>
      </c>
      <c r="BJ23" s="515">
        <f>'9.7 Posting '!BJ30</f>
        <v>0</v>
      </c>
      <c r="BK23" s="356">
        <f t="shared" si="0"/>
        <v>10358753.673999999</v>
      </c>
    </row>
    <row r="24" spans="1:85" ht="15" customHeight="1">
      <c r="A24" s="6"/>
      <c r="B24" s="10" t="s">
        <v>25</v>
      </c>
      <c r="C24" s="508">
        <f t="shared" ref="C24:AL24" si="17">C23/C22*100</f>
        <v>10.948337964042686</v>
      </c>
      <c r="D24" s="508">
        <f t="shared" si="17"/>
        <v>0</v>
      </c>
      <c r="E24" s="508">
        <f t="shared" si="17"/>
        <v>18.810617980463398</v>
      </c>
      <c r="F24" s="508">
        <f t="shared" si="17"/>
        <v>18.500129756895241</v>
      </c>
      <c r="G24" s="508">
        <f t="shared" si="17"/>
        <v>16.312977823488701</v>
      </c>
      <c r="H24" s="508">
        <f t="shared" si="17"/>
        <v>0</v>
      </c>
      <c r="I24" s="508">
        <f t="shared" si="17"/>
        <v>19.045744824226666</v>
      </c>
      <c r="J24" s="508">
        <f t="shared" si="17"/>
        <v>9.6272021839929049</v>
      </c>
      <c r="K24" s="508">
        <f t="shared" si="17"/>
        <v>19.882997439778805</v>
      </c>
      <c r="L24" s="508">
        <f t="shared" si="17"/>
        <v>12.846918100833568</v>
      </c>
      <c r="M24" s="508">
        <f t="shared" si="17"/>
        <v>18.191980859959063</v>
      </c>
      <c r="N24" s="508">
        <f t="shared" si="17"/>
        <v>0</v>
      </c>
      <c r="O24" s="508">
        <f t="shared" si="17"/>
        <v>17.065572589636584</v>
      </c>
      <c r="P24" s="508">
        <f t="shared" si="17"/>
        <v>6.9046771542554577</v>
      </c>
      <c r="Q24" s="508">
        <f t="shared" si="17"/>
        <v>11.373628352191743</v>
      </c>
      <c r="R24" s="508">
        <f t="shared" si="17"/>
        <v>20.2228091103282</v>
      </c>
      <c r="S24" s="508">
        <f t="shared" si="17"/>
        <v>29.605826602606992</v>
      </c>
      <c r="T24" s="508">
        <f t="shared" si="17"/>
        <v>8.9277400222376535</v>
      </c>
      <c r="U24" s="508">
        <f t="shared" si="17"/>
        <v>1.1729010546300489</v>
      </c>
      <c r="V24" s="508">
        <f t="shared" si="17"/>
        <v>0.2027583693275577</v>
      </c>
      <c r="W24" s="508">
        <f t="shared" si="17"/>
        <v>4.081084148635318</v>
      </c>
      <c r="X24" s="508">
        <f t="shared" si="17"/>
        <v>19.470681080370255</v>
      </c>
      <c r="Y24" s="508">
        <f t="shared" si="17"/>
        <v>14.479232621287405</v>
      </c>
      <c r="Z24" s="508">
        <f t="shared" si="17"/>
        <v>5.9522724249715786</v>
      </c>
      <c r="AA24" s="508">
        <f t="shared" si="17"/>
        <v>12.919690298023149</v>
      </c>
      <c r="AB24" s="508">
        <f t="shared" si="17"/>
        <v>2.3786991801278465</v>
      </c>
      <c r="AC24" s="508">
        <f t="shared" si="17"/>
        <v>2.0906333272562478</v>
      </c>
      <c r="AD24" s="508">
        <f t="shared" si="17"/>
        <v>11.181901551766538</v>
      </c>
      <c r="AE24" s="508">
        <f t="shared" si="17"/>
        <v>23.0222794784919</v>
      </c>
      <c r="AF24" s="508">
        <f t="shared" si="17"/>
        <v>0</v>
      </c>
      <c r="AG24" s="508">
        <f t="shared" si="17"/>
        <v>0.23291012556317534</v>
      </c>
      <c r="AH24" s="36">
        <f t="shared" si="17"/>
        <v>0</v>
      </c>
      <c r="AI24" s="36">
        <f t="shared" si="17"/>
        <v>10.363154415203544</v>
      </c>
      <c r="AJ24" s="36">
        <f t="shared" si="17"/>
        <v>15.734281375411935</v>
      </c>
      <c r="AK24" s="36">
        <f t="shared" si="17"/>
        <v>12.122620233168014</v>
      </c>
      <c r="AL24" s="36">
        <f t="shared" si="17"/>
        <v>12.074269196997227</v>
      </c>
      <c r="AM24" s="36">
        <f t="shared" ref="AM24:BK24" si="18">AM23/AM22*100</f>
        <v>1.1989456288970401</v>
      </c>
      <c r="AN24" s="36">
        <f t="shared" si="18"/>
        <v>0</v>
      </c>
      <c r="AO24" s="36">
        <f t="shared" si="18"/>
        <v>7.3664143397878687</v>
      </c>
      <c r="AP24" s="36">
        <f t="shared" si="18"/>
        <v>1.4188018306114925</v>
      </c>
      <c r="AQ24" s="36">
        <f t="shared" si="18"/>
        <v>2.724075279462721</v>
      </c>
      <c r="AR24" s="36">
        <f t="shared" si="18"/>
        <v>11.64967912419781</v>
      </c>
      <c r="AS24" s="36">
        <f t="shared" si="18"/>
        <v>11.596176654958731</v>
      </c>
      <c r="AT24" s="36">
        <f t="shared" si="18"/>
        <v>0</v>
      </c>
      <c r="AU24" s="36">
        <f t="shared" si="18"/>
        <v>10.866073710040638</v>
      </c>
      <c r="AV24" s="36">
        <f t="shared" si="18"/>
        <v>1.2587913777539703</v>
      </c>
      <c r="AW24" s="36">
        <f t="shared" si="18"/>
        <v>0</v>
      </c>
      <c r="AX24" s="36">
        <f t="shared" si="18"/>
        <v>0.61837454911693635</v>
      </c>
      <c r="AY24" s="36">
        <f t="shared" si="18"/>
        <v>0</v>
      </c>
      <c r="AZ24" s="36">
        <f t="shared" si="18"/>
        <v>4.4054420771872085</v>
      </c>
      <c r="BA24" s="36" t="e">
        <f t="shared" si="18"/>
        <v>#DIV/0!</v>
      </c>
      <c r="BB24" s="36" t="e">
        <f t="shared" si="18"/>
        <v>#DIV/0!</v>
      </c>
      <c r="BC24" s="36" t="e">
        <f t="shared" si="18"/>
        <v>#DIV/0!</v>
      </c>
      <c r="BD24" s="36" t="e">
        <f t="shared" si="18"/>
        <v>#DIV/0!</v>
      </c>
      <c r="BE24" s="36" t="e">
        <f t="shared" si="18"/>
        <v>#DIV/0!</v>
      </c>
      <c r="BF24" s="36" t="e">
        <f t="shared" si="18"/>
        <v>#DIV/0!</v>
      </c>
      <c r="BG24" s="36" t="e">
        <f t="shared" si="18"/>
        <v>#DIV/0!</v>
      </c>
      <c r="BH24" s="36" t="e">
        <f t="shared" si="18"/>
        <v>#DIV/0!</v>
      </c>
      <c r="BI24" s="36" t="e">
        <f t="shared" si="18"/>
        <v>#DIV/0!</v>
      </c>
      <c r="BJ24" s="36" t="e">
        <f t="shared" si="18"/>
        <v>#DIV/0!</v>
      </c>
      <c r="BK24" s="36">
        <f t="shared" si="18"/>
        <v>9.729908478560894</v>
      </c>
    </row>
    <row r="25" spans="1:85" ht="15" customHeight="1">
      <c r="A25" s="3">
        <v>12</v>
      </c>
      <c r="B25" s="9" t="s">
        <v>26</v>
      </c>
      <c r="C25" s="515">
        <f>'2.1 Posting'!B17</f>
        <v>122896.9562782</v>
      </c>
      <c r="D25" s="27">
        <f>'2.1 Posting'!C17</f>
        <v>57573.98</v>
      </c>
      <c r="E25" s="27">
        <f>'2.1 Posting'!D17</f>
        <v>54939</v>
      </c>
      <c r="F25" s="27">
        <f>'2.1 Posting'!E17</f>
        <v>125026.44183000001</v>
      </c>
      <c r="G25" s="27">
        <f>'2.1 Posting'!F17</f>
        <v>81327.305309999996</v>
      </c>
      <c r="H25" s="27">
        <f>'2.1 Posting'!G17</f>
        <v>140930.57</v>
      </c>
      <c r="I25" s="27">
        <f>'2.1 Posting'!H17</f>
        <v>14084.345860000001</v>
      </c>
      <c r="J25" s="27">
        <f>'2.1 Posting'!I17</f>
        <v>1814</v>
      </c>
      <c r="K25" s="27">
        <f>'2.1 Posting'!J17</f>
        <v>4303.8243700000003</v>
      </c>
      <c r="L25" s="27">
        <f>'2.1 Posting'!K17</f>
        <v>2744.8359999999998</v>
      </c>
      <c r="M25" s="27">
        <f>'2.1 Posting'!L17</f>
        <v>12822.6039</v>
      </c>
      <c r="N25" s="27">
        <f>'2.1 Posting'!M17</f>
        <v>34393.207999999999</v>
      </c>
      <c r="O25" s="27">
        <f>'2.1 Posting'!N17</f>
        <v>3143.3522899999998</v>
      </c>
      <c r="P25" s="27">
        <f>'2.1 Posting'!O17</f>
        <v>7568</v>
      </c>
      <c r="Q25" s="27">
        <f>'2.1 Posting'!P17</f>
        <v>8174.4479333000018</v>
      </c>
      <c r="R25" s="27">
        <f>'2.1 Posting'!Q17</f>
        <v>5757.72</v>
      </c>
      <c r="S25" s="27">
        <f>'2.1 Posting'!R17</f>
        <v>6512.3019140000015</v>
      </c>
      <c r="T25" s="27">
        <f>'2.1 Posting'!S17</f>
        <v>22053.329750000001</v>
      </c>
      <c r="U25" s="27">
        <f>'2.1 Posting'!T17</f>
        <v>3335.9656896999991</v>
      </c>
      <c r="V25" s="27">
        <f>'2.1 Posting'!U17</f>
        <v>4591.6664000000001</v>
      </c>
      <c r="W25" s="27">
        <f>'2.1 Posting'!V17</f>
        <v>1688.3126600000001</v>
      </c>
      <c r="X25" s="27">
        <f>'2.1 Posting'!W17</f>
        <v>8824.7460700000011</v>
      </c>
      <c r="Y25" s="27">
        <f>'2.1 Posting'!X17</f>
        <v>18089.070359999998</v>
      </c>
      <c r="Z25" s="27">
        <f>'2.1 Posting'!Y17</f>
        <v>62117.407819999993</v>
      </c>
      <c r="AA25" s="27">
        <f>'2.1 Posting'!Z17</f>
        <v>4460.2585899999995</v>
      </c>
      <c r="AB25" s="27">
        <f>'2.1 Posting'!AA17</f>
        <v>12206.950999999999</v>
      </c>
      <c r="AC25" s="27">
        <f>'2.1 Posting'!AB17</f>
        <v>6366.426019999999</v>
      </c>
      <c r="AD25" s="27">
        <f>'2.1 Posting'!AC17</f>
        <v>6070.5941399999992</v>
      </c>
      <c r="AE25" s="27">
        <f>'2.1 Posting'!AD17</f>
        <v>3746.1037900000001</v>
      </c>
      <c r="AF25" s="27">
        <f>'2.1 Posting'!AE17</f>
        <v>8991</v>
      </c>
      <c r="AG25" s="27">
        <f>'2.1 Posting'!AF17</f>
        <v>5374.3531900000007</v>
      </c>
      <c r="AH25" s="27">
        <f>'2.1 Posting'!AG17</f>
        <v>16385.990000000002</v>
      </c>
      <c r="AI25" s="27">
        <f>'2.1 Posting'!AH17</f>
        <v>74315.088230000008</v>
      </c>
      <c r="AJ25" s="27">
        <f>'2.1 Posting'!AI17</f>
        <v>1785.818</v>
      </c>
      <c r="AK25" s="27">
        <f>'2.1 Posting'!AJ17</f>
        <v>5836.96</v>
      </c>
      <c r="AL25" s="27">
        <f>'2.1 Posting'!AK17</f>
        <v>13760.929460000001</v>
      </c>
      <c r="AM25" s="27">
        <f>'2.1 Posting'!AL17</f>
        <v>20407.29</v>
      </c>
      <c r="AN25" s="27">
        <f>'2.1 Posting'!AM17</f>
        <v>2645.7310400000001</v>
      </c>
      <c r="AO25" s="27">
        <f>'2.1 Posting'!AN17</f>
        <v>2903.1477000000004</v>
      </c>
      <c r="AP25" s="27">
        <f>'2.1 Posting'!AO17</f>
        <v>2153.40049</v>
      </c>
      <c r="AQ25" s="27">
        <f>'2.1 Posting'!AP17</f>
        <v>3851.6876299999999</v>
      </c>
      <c r="AR25" s="27">
        <f>'2.1 Posting'!AQ17</f>
        <v>265</v>
      </c>
      <c r="AS25" s="27">
        <f>'2.1 Posting'!AR17</f>
        <v>3913.7466899999999</v>
      </c>
      <c r="AT25" s="27">
        <f>'2.1 Posting'!AS17</f>
        <v>2065.6748200000002</v>
      </c>
      <c r="AU25" s="27">
        <f>'2.1 Posting'!AT17</f>
        <v>421.86046000000005</v>
      </c>
      <c r="AV25" s="27">
        <f>'2.1 Posting'!AU17</f>
        <v>114.14</v>
      </c>
      <c r="AW25" s="27">
        <f>'2.1 Posting'!AV17</f>
        <v>1467.5297200000002</v>
      </c>
      <c r="AX25" s="27">
        <f>'2.1 Posting'!AW17</f>
        <v>1566.41526</v>
      </c>
      <c r="AY25" s="27">
        <f>'2.1 Posting'!AX17</f>
        <v>1523.1551000000002</v>
      </c>
      <c r="AZ25" s="27">
        <f>'2.1 Posting'!AY17</f>
        <v>709.73</v>
      </c>
      <c r="BA25" s="27">
        <f>'2.1 Posting'!AZ17</f>
        <v>0</v>
      </c>
      <c r="BB25" s="27">
        <f>'2.1 Posting'!BA17</f>
        <v>0</v>
      </c>
      <c r="BC25" s="27">
        <f>'2.1 Posting'!BB17</f>
        <v>0</v>
      </c>
      <c r="BD25" s="27">
        <f>'2.1 Posting'!BC17</f>
        <v>0</v>
      </c>
      <c r="BE25" s="27">
        <f>'2.1 Posting'!BD17</f>
        <v>0</v>
      </c>
      <c r="BF25" s="27">
        <f>'2.1 Posting'!BE17</f>
        <v>0</v>
      </c>
      <c r="BG25" s="27">
        <f>'2.1 Posting'!BF17</f>
        <v>0</v>
      </c>
      <c r="BH25" s="27">
        <f>'2.1 Posting'!BG17</f>
        <v>0</v>
      </c>
      <c r="BI25" s="27">
        <f>'2.1 Posting'!BH17</f>
        <v>0</v>
      </c>
      <c r="BJ25" s="27">
        <f>'2.1 Posting'!BI17</f>
        <v>0</v>
      </c>
      <c r="BK25" s="356">
        <f t="shared" si="0"/>
        <v>1008022.3737651998</v>
      </c>
    </row>
    <row r="26" spans="1:85" ht="15" customHeight="1">
      <c r="A26" s="3">
        <v>13</v>
      </c>
      <c r="B26" s="9" t="s">
        <v>27</v>
      </c>
      <c r="C26" s="515">
        <f>'2.1 Posting'!B16-'2.1 Posting'!B17</f>
        <v>24971.552531800029</v>
      </c>
      <c r="D26" s="27">
        <f>'2.1 Posting'!C16-'2.1 Posting'!C17</f>
        <v>0</v>
      </c>
      <c r="E26" s="27">
        <f>'2.1 Posting'!D16-'2.1 Posting'!D17</f>
        <v>28474</v>
      </c>
      <c r="F26" s="27">
        <f>'2.1 Posting'!E16-'2.1 Posting'!E17</f>
        <v>6898.4987500000134</v>
      </c>
      <c r="G26" s="27">
        <f>'2.1 Posting'!F16-'2.1 Posting'!F17</f>
        <v>54739.675160000013</v>
      </c>
      <c r="H26" s="27">
        <f>'2.1 Posting'!G16-'2.1 Posting'!G17</f>
        <v>78178.329999999987</v>
      </c>
      <c r="I26" s="27">
        <f>'2.1 Posting'!H16-'2.1 Posting'!H17</f>
        <v>26313.426599999999</v>
      </c>
      <c r="J26" s="27">
        <f>'2.1 Posting'!I16-'2.1 Posting'!I17</f>
        <v>6583</v>
      </c>
      <c r="K26" s="27">
        <f>'2.1 Posting'!J16-'2.1 Posting'!J17</f>
        <v>11411.433999999999</v>
      </c>
      <c r="L26" s="27">
        <f>'2.1 Posting'!K16-'2.1 Posting'!K17</f>
        <v>913.28099999999995</v>
      </c>
      <c r="M26" s="27">
        <f>'2.1 Posting'!L16-'2.1 Posting'!L17</f>
        <v>2624.6012499999997</v>
      </c>
      <c r="N26" s="27">
        <f>'2.1 Posting'!M16-'2.1 Posting'!M17</f>
        <v>0</v>
      </c>
      <c r="O26" s="27">
        <f>'2.1 Posting'!N16-'2.1 Posting'!N17</f>
        <v>8281.8194000000003</v>
      </c>
      <c r="P26" s="27">
        <f>'2.1 Posting'!O16-'2.1 Posting'!O17</f>
        <v>8229</v>
      </c>
      <c r="Q26" s="27">
        <f>'2.1 Posting'!P16-'2.1 Posting'!P17</f>
        <v>5850.2170900000001</v>
      </c>
      <c r="R26" s="27">
        <f>'2.1 Posting'!Q16-'2.1 Posting'!Q17</f>
        <v>3943.7799999999997</v>
      </c>
      <c r="S26" s="27">
        <f>'2.1 Posting'!R16-'2.1 Posting'!R17</f>
        <v>9260.3400259999999</v>
      </c>
      <c r="T26" s="27">
        <f>'2.1 Posting'!S16-'2.1 Posting'!S17</f>
        <v>6101.9824000000044</v>
      </c>
      <c r="U26" s="27">
        <f>'2.1 Posting'!T16-'2.1 Posting'!T17</f>
        <v>1423.4323124999996</v>
      </c>
      <c r="V26" s="27">
        <f>'2.1 Posting'!U16-'2.1 Posting'!U17</f>
        <v>8186.0802299999996</v>
      </c>
      <c r="W26" s="27">
        <f>'2.1 Posting'!V16-'2.1 Posting'!V17</f>
        <v>2030.4410025000002</v>
      </c>
      <c r="X26" s="27">
        <f>'2.1 Posting'!W16-'2.1 Posting'!W17</f>
        <v>6698.8874499999984</v>
      </c>
      <c r="Y26" s="27">
        <f>'2.1 Posting'!X16-'2.1 Posting'!X17</f>
        <v>11539.097950000003</v>
      </c>
      <c r="Z26" s="27">
        <f>'2.1 Posting'!Y16-'2.1 Posting'!Y17</f>
        <v>15841.407250000004</v>
      </c>
      <c r="AA26" s="27">
        <f>'2.1 Posting'!Z16-'2.1 Posting'!Z17</f>
        <v>6571.8613299999997</v>
      </c>
      <c r="AB26" s="27">
        <f>'2.1 Posting'!AA16-'2.1 Posting'!AA17</f>
        <v>20390.046999999999</v>
      </c>
      <c r="AC26" s="27">
        <f>'2.1 Posting'!AB16-'2.1 Posting'!AB17</f>
        <v>2094.5794299999998</v>
      </c>
      <c r="AD26" s="27">
        <f>'2.1 Posting'!AC16-'2.1 Posting'!AC17</f>
        <v>18235.618930000004</v>
      </c>
      <c r="AE26" s="27">
        <f>'2.1 Posting'!AD16-'2.1 Posting'!AD17</f>
        <v>2552.4899599999999</v>
      </c>
      <c r="AF26" s="27">
        <f>'2.1 Posting'!AE16-'2.1 Posting'!AE17</f>
        <v>25</v>
      </c>
      <c r="AG26" s="27">
        <f>'2.1 Posting'!AF16-'2.1 Posting'!AF17</f>
        <v>10447.72148</v>
      </c>
      <c r="AH26" s="27">
        <f>'2.1 Posting'!AG16-'2.1 Posting'!AG17</f>
        <v>5360.4299999999967</v>
      </c>
      <c r="AI26" s="27">
        <f>'2.1 Posting'!AH16-'2.1 Posting'!AH17</f>
        <v>253098.33811000001</v>
      </c>
      <c r="AJ26" s="27">
        <f>'2.1 Posting'!AI16-'2.1 Posting'!AI17</f>
        <v>724.07100000000014</v>
      </c>
      <c r="AK26" s="27">
        <f>'2.1 Posting'!AJ16-'2.1 Posting'!AJ17</f>
        <v>0</v>
      </c>
      <c r="AL26" s="27">
        <f>'2.1 Posting'!AK16-'2.1 Posting'!AK17</f>
        <v>9758.7027599999983</v>
      </c>
      <c r="AM26" s="27">
        <f>'2.1 Posting'!AL16-'2.1 Posting'!AL17</f>
        <v>29458.730750000002</v>
      </c>
      <c r="AN26" s="27">
        <f>'2.1 Posting'!AM16-'2.1 Posting'!AM17</f>
        <v>342.05849999999964</v>
      </c>
      <c r="AO26" s="27">
        <f>'2.1 Posting'!AN16-'2.1 Posting'!AN17</f>
        <v>156.38200000000006</v>
      </c>
      <c r="AP26" s="27">
        <f>'2.1 Posting'!AO16-'2.1 Posting'!AO17</f>
        <v>269.75400000000036</v>
      </c>
      <c r="AQ26" s="27">
        <f>'2.1 Posting'!AP16-'2.1 Posting'!AP17</f>
        <v>96.245499999999993</v>
      </c>
      <c r="AR26" s="27">
        <f>'2.1 Posting'!AQ16-'2.1 Posting'!AQ17</f>
        <v>0</v>
      </c>
      <c r="AS26" s="27">
        <f>'2.1 Posting'!AR16-'2.1 Posting'!AR17</f>
        <v>0</v>
      </c>
      <c r="AT26" s="27">
        <f>'2.1 Posting'!AS16-'2.1 Posting'!AS17</f>
        <v>0</v>
      </c>
      <c r="AU26" s="27">
        <f>'2.1 Posting'!AT16-'2.1 Posting'!AT17</f>
        <v>0</v>
      </c>
      <c r="AV26" s="27">
        <f>'2.1 Posting'!AU16-'2.1 Posting'!AU17</f>
        <v>0</v>
      </c>
      <c r="AW26" s="27">
        <f>'2.1 Posting'!AV16-'2.1 Posting'!AV17</f>
        <v>0</v>
      </c>
      <c r="AX26" s="27">
        <f>'2.1 Posting'!AW16-'2.1 Posting'!AW17</f>
        <v>0</v>
      </c>
      <c r="AY26" s="27">
        <f>'2.1 Posting'!AX16-'2.1 Posting'!AX17</f>
        <v>0</v>
      </c>
      <c r="AZ26" s="27">
        <f>'2.1 Posting'!AY16-'2.1 Posting'!AY17</f>
        <v>0</v>
      </c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356">
        <f t="shared" si="0"/>
        <v>688076.31515280006</v>
      </c>
    </row>
    <row r="27" spans="1:85" ht="15" customHeight="1">
      <c r="A27" s="6"/>
      <c r="B27" s="13" t="s">
        <v>28</v>
      </c>
      <c r="C27" s="507">
        <f t="shared" ref="C27:AZ27" si="19">SUM(C25:C26)</f>
        <v>147868.50881000003</v>
      </c>
      <c r="D27" s="29">
        <f t="shared" si="19"/>
        <v>57573.98</v>
      </c>
      <c r="E27" s="29">
        <f t="shared" si="19"/>
        <v>83413</v>
      </c>
      <c r="F27" s="29">
        <f t="shared" si="19"/>
        <v>131924.94058000002</v>
      </c>
      <c r="G27" s="29">
        <f t="shared" si="19"/>
        <v>136066.98047000001</v>
      </c>
      <c r="H27" s="29">
        <f t="shared" si="19"/>
        <v>219108.9</v>
      </c>
      <c r="I27" s="29">
        <f t="shared" si="19"/>
        <v>40397.77246</v>
      </c>
      <c r="J27" s="29">
        <f t="shared" si="19"/>
        <v>8397</v>
      </c>
      <c r="K27" s="29">
        <f t="shared" si="19"/>
        <v>15715.25837</v>
      </c>
      <c r="L27" s="29">
        <f t="shared" si="19"/>
        <v>3658.1169999999997</v>
      </c>
      <c r="M27" s="29">
        <f t="shared" si="19"/>
        <v>15447.20515</v>
      </c>
      <c r="N27" s="29">
        <f t="shared" si="19"/>
        <v>34393.207999999999</v>
      </c>
      <c r="O27" s="29">
        <f t="shared" si="19"/>
        <v>11425.171689999999</v>
      </c>
      <c r="P27" s="29">
        <f t="shared" si="19"/>
        <v>15797</v>
      </c>
      <c r="Q27" s="29">
        <f t="shared" si="19"/>
        <v>14024.665023300002</v>
      </c>
      <c r="R27" s="29">
        <f t="shared" si="19"/>
        <v>9701.5</v>
      </c>
      <c r="S27" s="29">
        <f t="shared" si="19"/>
        <v>15772.641940000001</v>
      </c>
      <c r="T27" s="29">
        <f t="shared" si="19"/>
        <v>28155.312150000005</v>
      </c>
      <c r="U27" s="29">
        <f t="shared" si="19"/>
        <v>4759.3980021999987</v>
      </c>
      <c r="V27" s="29">
        <f t="shared" si="19"/>
        <v>12777.74663</v>
      </c>
      <c r="W27" s="29">
        <f t="shared" si="19"/>
        <v>3718.7536625000002</v>
      </c>
      <c r="X27" s="29">
        <f t="shared" si="19"/>
        <v>15523.633519999999</v>
      </c>
      <c r="Y27" s="29">
        <f t="shared" si="19"/>
        <v>29628.168310000001</v>
      </c>
      <c r="Z27" s="29">
        <f t="shared" si="19"/>
        <v>77958.815069999997</v>
      </c>
      <c r="AA27" s="29">
        <f t="shared" si="19"/>
        <v>11032.119919999999</v>
      </c>
      <c r="AB27" s="29">
        <f t="shared" si="19"/>
        <v>32596.998</v>
      </c>
      <c r="AC27" s="29">
        <f t="shared" si="19"/>
        <v>8461.0054499999987</v>
      </c>
      <c r="AD27" s="29">
        <f t="shared" si="19"/>
        <v>24306.213070000005</v>
      </c>
      <c r="AE27" s="29">
        <f t="shared" si="19"/>
        <v>6298.59375</v>
      </c>
      <c r="AF27" s="29">
        <f t="shared" si="19"/>
        <v>9016</v>
      </c>
      <c r="AG27" s="29">
        <f t="shared" si="19"/>
        <v>15822.074670000002</v>
      </c>
      <c r="AH27" s="29">
        <f t="shared" si="19"/>
        <v>21746.42</v>
      </c>
      <c r="AI27" s="29">
        <f t="shared" si="19"/>
        <v>327413.42634000001</v>
      </c>
      <c r="AJ27" s="29">
        <f t="shared" si="19"/>
        <v>2509.8890000000001</v>
      </c>
      <c r="AK27" s="29">
        <f t="shared" si="19"/>
        <v>5836.96</v>
      </c>
      <c r="AL27" s="29">
        <f t="shared" si="19"/>
        <v>23519.63222</v>
      </c>
      <c r="AM27" s="29">
        <f t="shared" si="19"/>
        <v>49866.020750000003</v>
      </c>
      <c r="AN27" s="29">
        <f t="shared" si="19"/>
        <v>2987.7895399999998</v>
      </c>
      <c r="AO27" s="29">
        <f t="shared" si="19"/>
        <v>3059.5297000000005</v>
      </c>
      <c r="AP27" s="29">
        <f t="shared" si="19"/>
        <v>2423.1544900000004</v>
      </c>
      <c r="AQ27" s="29">
        <f t="shared" si="19"/>
        <v>3947.9331299999999</v>
      </c>
      <c r="AR27" s="29">
        <f t="shared" si="19"/>
        <v>265</v>
      </c>
      <c r="AS27" s="29">
        <f t="shared" si="19"/>
        <v>3913.7466899999999</v>
      </c>
      <c r="AT27" s="29">
        <f t="shared" si="19"/>
        <v>2065.6748200000002</v>
      </c>
      <c r="AU27" s="29">
        <f t="shared" si="19"/>
        <v>421.86046000000005</v>
      </c>
      <c r="AV27" s="29">
        <f t="shared" si="19"/>
        <v>114.14</v>
      </c>
      <c r="AW27" s="29">
        <f t="shared" si="19"/>
        <v>1467.5297200000002</v>
      </c>
      <c r="AX27" s="29">
        <f t="shared" si="19"/>
        <v>1566.41526</v>
      </c>
      <c r="AY27" s="29">
        <f t="shared" si="19"/>
        <v>1523.1551000000002</v>
      </c>
      <c r="AZ27" s="29">
        <f t="shared" si="19"/>
        <v>709.73</v>
      </c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356">
        <f t="shared" si="0"/>
        <v>1696098.6889180001</v>
      </c>
    </row>
    <row r="28" spans="1:85" ht="15" customHeight="1">
      <c r="A28" s="6"/>
      <c r="B28" s="10" t="s">
        <v>29</v>
      </c>
      <c r="C28" s="508">
        <f t="shared" ref="C28:H28" si="20">C22/C14*100</f>
        <v>197.87512366602294</v>
      </c>
      <c r="D28" s="36" t="e">
        <f t="shared" si="20"/>
        <v>#DIV/0!</v>
      </c>
      <c r="E28" s="36">
        <f t="shared" si="20"/>
        <v>330.49532542197278</v>
      </c>
      <c r="F28" s="36">
        <f t="shared" si="20"/>
        <v>137.99925360899533</v>
      </c>
      <c r="G28" s="36">
        <f t="shared" si="20"/>
        <v>193.52950229524035</v>
      </c>
      <c r="H28" s="36" t="e">
        <f t="shared" si="20"/>
        <v>#DIV/0!</v>
      </c>
      <c r="I28" s="36">
        <f>I22/I14*100</f>
        <v>271.98077732053883</v>
      </c>
      <c r="J28" s="36">
        <f>J22/J14*100</f>
        <v>359.95679271976451</v>
      </c>
      <c r="K28" s="36">
        <f>K22/K14*100</f>
        <v>383.90356009899921</v>
      </c>
      <c r="L28" s="36">
        <f t="shared" ref="L28:Q28" si="21">L22/L14*100</f>
        <v>239.35466197312948</v>
      </c>
      <c r="M28" s="36">
        <f t="shared" si="21"/>
        <v>270.77458073368604</v>
      </c>
      <c r="N28" s="36" t="e">
        <f t="shared" si="21"/>
        <v>#DIV/0!</v>
      </c>
      <c r="O28" s="36">
        <f t="shared" si="21"/>
        <v>365.23856899107636</v>
      </c>
      <c r="P28" s="36">
        <f t="shared" si="21"/>
        <v>239.14595616588304</v>
      </c>
      <c r="Q28" s="36">
        <f t="shared" si="21"/>
        <v>406.11984989850941</v>
      </c>
      <c r="R28" s="36">
        <f t="shared" ref="R28:W28" si="22">R22/R14*100</f>
        <v>415.81381269259214</v>
      </c>
      <c r="S28" s="36">
        <f t="shared" si="22"/>
        <v>255.78512454201169</v>
      </c>
      <c r="T28" s="36">
        <f t="shared" si="22"/>
        <v>335.14077288694722</v>
      </c>
      <c r="U28" s="36">
        <f t="shared" si="22"/>
        <v>326.66448660229287</v>
      </c>
      <c r="V28" s="36">
        <f t="shared" si="22"/>
        <v>637.19238389959662</v>
      </c>
      <c r="W28" s="36">
        <f t="shared" si="22"/>
        <v>409.37419990162425</v>
      </c>
      <c r="X28" s="36">
        <v>1915.8682067790191</v>
      </c>
      <c r="Y28" s="36">
        <v>471.11182830401805</v>
      </c>
      <c r="Z28" s="36">
        <v>536.68613376245321</v>
      </c>
      <c r="AA28" s="36">
        <v>204.58654542052005</v>
      </c>
      <c r="AB28" s="36">
        <v>774.22757747667492</v>
      </c>
      <c r="AC28" s="36">
        <v>195.02380466037113</v>
      </c>
      <c r="AD28" s="36">
        <f t="shared" ref="AD28:AL28" si="23">AD22/AD14*100</f>
        <v>481.0890649666473</v>
      </c>
      <c r="AE28" s="36">
        <f t="shared" si="23"/>
        <v>279.46983961619043</v>
      </c>
      <c r="AF28" s="36" t="e">
        <f t="shared" si="23"/>
        <v>#DIV/0!</v>
      </c>
      <c r="AG28" s="36">
        <f t="shared" si="23"/>
        <v>269.99844108936435</v>
      </c>
      <c r="AH28" s="36">
        <f t="shared" si="23"/>
        <v>504.93689415266329</v>
      </c>
      <c r="AI28" s="36">
        <f t="shared" si="23"/>
        <v>342.06909283871732</v>
      </c>
      <c r="AJ28" s="36">
        <f t="shared" si="23"/>
        <v>729.60695767221159</v>
      </c>
      <c r="AK28" s="36">
        <f t="shared" si="23"/>
        <v>380.5065564673929</v>
      </c>
      <c r="AL28" s="36">
        <f t="shared" si="23"/>
        <v>408.42474768797604</v>
      </c>
      <c r="AM28" s="36">
        <f t="shared" ref="AM28:BK28" si="24">AM22/AM14*100</f>
        <v>327.6954687974083</v>
      </c>
      <c r="AN28" s="36">
        <f t="shared" si="24"/>
        <v>893.38251915061028</v>
      </c>
      <c r="AO28" s="36">
        <f t="shared" si="24"/>
        <v>730.15086662560054</v>
      </c>
      <c r="AP28" s="36">
        <f t="shared" si="24"/>
        <v>529.72754533359682</v>
      </c>
      <c r="AQ28" s="36">
        <f t="shared" si="24"/>
        <v>433.62168759934809</v>
      </c>
      <c r="AR28" s="36">
        <f t="shared" si="24"/>
        <v>1428.0323450134772</v>
      </c>
      <c r="AS28" s="36">
        <f t="shared" si="24"/>
        <v>1059.4148668640826</v>
      </c>
      <c r="AT28" s="36">
        <f t="shared" si="24"/>
        <v>550.46291230395491</v>
      </c>
      <c r="AU28" s="36">
        <f t="shared" si="24"/>
        <v>764.97152628262256</v>
      </c>
      <c r="AV28" s="36">
        <f t="shared" si="24"/>
        <v>703.07620686588859</v>
      </c>
      <c r="AW28" s="36">
        <f t="shared" si="24"/>
        <v>1953.0210727704205</v>
      </c>
      <c r="AX28" s="36">
        <f t="shared" si="24"/>
        <v>909.00362430682583</v>
      </c>
      <c r="AY28" s="36">
        <f t="shared" si="24"/>
        <v>554.24868531260984</v>
      </c>
      <c r="AZ28" s="36">
        <f t="shared" si="24"/>
        <v>543.7461406097492</v>
      </c>
      <c r="BA28" s="36">
        <f t="shared" si="24"/>
        <v>0</v>
      </c>
      <c r="BB28" s="36" t="e">
        <f t="shared" si="24"/>
        <v>#DIV/0!</v>
      </c>
      <c r="BC28" s="36">
        <f t="shared" si="24"/>
        <v>0</v>
      </c>
      <c r="BD28" s="36" t="e">
        <f t="shared" si="24"/>
        <v>#DIV/0!</v>
      </c>
      <c r="BE28" s="36" t="e">
        <f t="shared" si="24"/>
        <v>#DIV/0!</v>
      </c>
      <c r="BF28" s="36" t="e">
        <f t="shared" si="24"/>
        <v>#DIV/0!</v>
      </c>
      <c r="BG28" s="36" t="e">
        <f t="shared" si="24"/>
        <v>#DIV/0!</v>
      </c>
      <c r="BH28" s="36" t="e">
        <f t="shared" si="24"/>
        <v>#DIV/0!</v>
      </c>
      <c r="BI28" s="36" t="e">
        <f t="shared" si="24"/>
        <v>#DIV/0!</v>
      </c>
      <c r="BJ28" s="36" t="e">
        <f t="shared" si="24"/>
        <v>#DIV/0!</v>
      </c>
      <c r="BK28" s="36">
        <f t="shared" si="24"/>
        <v>309.51915796961981</v>
      </c>
    </row>
    <row r="29" spans="1:85" ht="15" customHeight="1">
      <c r="A29" s="6"/>
      <c r="B29" s="10" t="s">
        <v>663</v>
      </c>
      <c r="C29" s="508">
        <f>C57/C22</f>
        <v>0.54394106567599187</v>
      </c>
      <c r="D29" s="36">
        <f t="shared" ref="D29:BK29" si="25">D57/D22</f>
        <v>0.86058208179106244</v>
      </c>
      <c r="E29" s="36">
        <f t="shared" si="25"/>
        <v>0.50409445661466945</v>
      </c>
      <c r="F29" s="36">
        <f t="shared" si="25"/>
        <v>0.3070131831400667</v>
      </c>
      <c r="G29" s="36">
        <f t="shared" si="25"/>
        <v>0.423255414297876</v>
      </c>
      <c r="H29" s="36">
        <f t="shared" si="25"/>
        <v>0.75286196837143915</v>
      </c>
      <c r="I29" s="36">
        <f t="shared" si="25"/>
        <v>0.44392806981955257</v>
      </c>
      <c r="J29" s="36">
        <f t="shared" si="25"/>
        <v>0.54994980852883224</v>
      </c>
      <c r="K29" s="36">
        <f t="shared" si="25"/>
        <v>0.53820424054926486</v>
      </c>
      <c r="L29" s="36">
        <f t="shared" si="25"/>
        <v>0.38272792272959172</v>
      </c>
      <c r="M29" s="36">
        <f t="shared" si="25"/>
        <v>0.39467312435093937</v>
      </c>
      <c r="N29" s="36">
        <f t="shared" si="25"/>
        <v>0.97156184860711192</v>
      </c>
      <c r="O29" s="36">
        <f t="shared" si="25"/>
        <v>0.55470902628773522</v>
      </c>
      <c r="P29" s="36">
        <f t="shared" si="25"/>
        <v>0.25519871631497093</v>
      </c>
      <c r="Q29" s="36">
        <f t="shared" si="25"/>
        <v>0.60116333031176994</v>
      </c>
      <c r="R29" s="36">
        <f t="shared" si="25"/>
        <v>0.60929353470613112</v>
      </c>
      <c r="S29" s="36">
        <f t="shared" si="25"/>
        <v>0.39951836390297618</v>
      </c>
      <c r="T29" s="36">
        <f t="shared" si="25"/>
        <v>0.49285372771737707</v>
      </c>
      <c r="U29" s="36">
        <f t="shared" si="25"/>
        <v>0.35760686603652242</v>
      </c>
      <c r="V29" s="36">
        <f t="shared" si="25"/>
        <v>0.55148647848584742</v>
      </c>
      <c r="W29" s="36">
        <f t="shared" si="25"/>
        <v>0.73899300781755517</v>
      </c>
      <c r="X29" s="36">
        <f t="shared" si="25"/>
        <v>0.5427281951873576</v>
      </c>
      <c r="Y29" s="36">
        <f t="shared" si="25"/>
        <v>0.67204372781194621</v>
      </c>
      <c r="Z29" s="36">
        <f t="shared" si="25"/>
        <v>0.49945629332643665</v>
      </c>
      <c r="AA29" s="36">
        <f t="shared" si="25"/>
        <v>0.83779205973099857</v>
      </c>
      <c r="AB29" s="36">
        <f t="shared" si="25"/>
        <v>0.44308563074339735</v>
      </c>
      <c r="AC29" s="36">
        <f t="shared" si="25"/>
        <v>0.67334212273182925</v>
      </c>
      <c r="AD29" s="36">
        <f t="shared" si="25"/>
        <v>0.68183472970432069</v>
      </c>
      <c r="AE29" s="36">
        <f t="shared" si="25"/>
        <v>0.53216056876639961</v>
      </c>
      <c r="AF29" s="36">
        <f t="shared" si="25"/>
        <v>0.82458327587204006</v>
      </c>
      <c r="AG29" s="36">
        <f t="shared" si="25"/>
        <v>0.49904822169259427</v>
      </c>
      <c r="AH29" s="36">
        <f t="shared" si="25"/>
        <v>0.63199023491345441</v>
      </c>
      <c r="AI29" s="36">
        <f t="shared" si="25"/>
        <v>0.56980066717757494</v>
      </c>
      <c r="AJ29" s="36">
        <f t="shared" si="25"/>
        <v>0.65514655645411801</v>
      </c>
      <c r="AK29" s="36">
        <f t="shared" si="25"/>
        <v>0.7683796410130318</v>
      </c>
      <c r="AL29" s="36">
        <f t="shared" si="25"/>
        <v>0.76393821723254607</v>
      </c>
      <c r="AM29" s="36">
        <f t="shared" si="25"/>
        <v>0.48685497550753909</v>
      </c>
      <c r="AN29" s="36">
        <f t="shared" si="25"/>
        <v>0.7419934178361649</v>
      </c>
      <c r="AO29" s="36">
        <f t="shared" si="25"/>
        <v>0.74228135126004091</v>
      </c>
      <c r="AP29" s="36">
        <f t="shared" si="25"/>
        <v>0.40089114934708792</v>
      </c>
      <c r="AQ29" s="36">
        <f t="shared" si="25"/>
        <v>0.54750570502005258</v>
      </c>
      <c r="AR29" s="36">
        <f t="shared" si="25"/>
        <v>0.36164590411476027</v>
      </c>
      <c r="AS29" s="36">
        <f t="shared" si="25"/>
        <v>0.23538436075943384</v>
      </c>
      <c r="AT29" s="36">
        <f t="shared" si="25"/>
        <v>0.61461600311692799</v>
      </c>
      <c r="AU29" s="36">
        <f t="shared" si="25"/>
        <v>0.35548768953240906</v>
      </c>
      <c r="AV29" s="36">
        <f t="shared" si="25"/>
        <v>0.29759247686218493</v>
      </c>
      <c r="AW29" s="36">
        <f t="shared" si="25"/>
        <v>0.17035430124031831</v>
      </c>
      <c r="AX29" s="36">
        <f t="shared" si="25"/>
        <v>0</v>
      </c>
      <c r="AY29" s="36">
        <f t="shared" si="25"/>
        <v>0</v>
      </c>
      <c r="AZ29" s="36">
        <f t="shared" si="25"/>
        <v>0</v>
      </c>
      <c r="BA29" s="36" t="e">
        <f t="shared" si="25"/>
        <v>#DIV/0!</v>
      </c>
      <c r="BB29" s="36" t="e">
        <f t="shared" si="25"/>
        <v>#DIV/0!</v>
      </c>
      <c r="BC29" s="36" t="e">
        <f t="shared" si="25"/>
        <v>#DIV/0!</v>
      </c>
      <c r="BD29" s="36" t="e">
        <f t="shared" si="25"/>
        <v>#DIV/0!</v>
      </c>
      <c r="BE29" s="36" t="e">
        <f t="shared" si="25"/>
        <v>#DIV/0!</v>
      </c>
      <c r="BF29" s="36" t="e">
        <f t="shared" si="25"/>
        <v>#DIV/0!</v>
      </c>
      <c r="BG29" s="36" t="e">
        <f t="shared" si="25"/>
        <v>#DIV/0!</v>
      </c>
      <c r="BH29" s="36" t="e">
        <f t="shared" si="25"/>
        <v>#DIV/0!</v>
      </c>
      <c r="BI29" s="36" t="e">
        <f t="shared" si="25"/>
        <v>#DIV/0!</v>
      </c>
      <c r="BJ29" s="36" t="e">
        <f t="shared" si="25"/>
        <v>#DIV/0!</v>
      </c>
      <c r="BK29" s="36">
        <f t="shared" si="25"/>
        <v>0.56334325164996168</v>
      </c>
    </row>
    <row r="30" spans="1:85" ht="15" customHeight="1">
      <c r="A30" s="14"/>
      <c r="B30" s="10" t="s">
        <v>31</v>
      </c>
      <c r="C30" s="508">
        <f>C21/C22*100</f>
        <v>0.31417519738198235</v>
      </c>
      <c r="D30" s="36">
        <f t="shared" ref="D30:K30" si="26">D21/D22*100</f>
        <v>0</v>
      </c>
      <c r="E30" s="36">
        <f t="shared" si="26"/>
        <v>0.71869713567923688</v>
      </c>
      <c r="F30" s="36">
        <f t="shared" si="26"/>
        <v>9.2357730722444492E-2</v>
      </c>
      <c r="G30" s="36">
        <f t="shared" si="26"/>
        <v>0.66729982427869561</v>
      </c>
      <c r="H30" s="36">
        <f t="shared" si="26"/>
        <v>0.10142684186268573</v>
      </c>
      <c r="I30" s="36">
        <f t="shared" si="26"/>
        <v>0.8685172587975456</v>
      </c>
      <c r="J30" s="36">
        <f t="shared" si="26"/>
        <v>3.6260018376983094</v>
      </c>
      <c r="K30" s="36">
        <f t="shared" si="26"/>
        <v>3.1979274679674012</v>
      </c>
      <c r="L30" s="36">
        <f t="shared" ref="L30:Q30" si="27">L21/L22*100</f>
        <v>0.33578763870792483</v>
      </c>
      <c r="M30" s="36">
        <f t="shared" si="27"/>
        <v>0.22510729699961324</v>
      </c>
      <c r="N30" s="36">
        <f t="shared" si="27"/>
        <v>0</v>
      </c>
      <c r="O30" s="36">
        <f t="shared" si="27"/>
        <v>1.9742567125527872</v>
      </c>
      <c r="P30" s="36">
        <f t="shared" si="27"/>
        <v>1.5196947867199975</v>
      </c>
      <c r="Q30" s="36">
        <f t="shared" si="27"/>
        <v>0.99832633490002831</v>
      </c>
      <c r="R30" s="36">
        <f t="shared" ref="R30:AD30" si="28">R21/R22*100</f>
        <v>1.0256757437978536</v>
      </c>
      <c r="S30" s="36">
        <f t="shared" si="28"/>
        <v>1.1302778216332419</v>
      </c>
      <c r="T30" s="36">
        <f t="shared" si="28"/>
        <v>0.49707239013889509</v>
      </c>
      <c r="U30" s="36">
        <f t="shared" si="28"/>
        <v>0.58631370841810726</v>
      </c>
      <c r="V30" s="36">
        <f t="shared" si="28"/>
        <v>2.7058679305061082</v>
      </c>
      <c r="W30" s="36">
        <f t="shared" si="28"/>
        <v>0.95110268730894298</v>
      </c>
      <c r="X30" s="36">
        <f t="shared" si="28"/>
        <v>1.3136195998247771</v>
      </c>
      <c r="Y30" s="36">
        <f t="shared" si="28"/>
        <v>0.97758038283873994</v>
      </c>
      <c r="Z30" s="36">
        <f t="shared" si="28"/>
        <v>0.22779302675735497</v>
      </c>
      <c r="AA30" s="36">
        <f t="shared" si="28"/>
        <v>2.442154596990715</v>
      </c>
      <c r="AB30" s="36">
        <f t="shared" si="28"/>
        <v>1.7857100343865535</v>
      </c>
      <c r="AC30" s="36">
        <f t="shared" si="28"/>
        <v>0.68772108575473789</v>
      </c>
      <c r="AD30" s="36">
        <f t="shared" si="28"/>
        <v>1.3219593077441687</v>
      </c>
      <c r="AE30" s="36">
        <f t="shared" ref="AE30:BK30" si="29">AE21/AE22*100</f>
        <v>1.2321279723589</v>
      </c>
      <c r="AF30" s="36">
        <f t="shared" si="29"/>
        <v>1.1121540644782442E-2</v>
      </c>
      <c r="AG30" s="36">
        <f t="shared" si="29"/>
        <v>1.0922966182099048</v>
      </c>
      <c r="AH30" s="36">
        <f t="shared" si="29"/>
        <v>0.47369845806743427</v>
      </c>
      <c r="AI30" s="36">
        <f t="shared" si="29"/>
        <v>3.7592159560158072</v>
      </c>
      <c r="AJ30" s="36">
        <f t="shared" si="29"/>
        <v>1.0084002087039499</v>
      </c>
      <c r="AK30" s="36">
        <f t="shared" si="29"/>
        <v>0</v>
      </c>
      <c r="AL30" s="36">
        <f t="shared" si="29"/>
        <v>1.2397581041029178</v>
      </c>
      <c r="AM30" s="36">
        <f t="shared" si="29"/>
        <v>1.5080804300296167</v>
      </c>
      <c r="AN30" s="36">
        <f t="shared" si="29"/>
        <v>0.42372881515409244</v>
      </c>
      <c r="AO30" s="36">
        <f t="shared" si="29"/>
        <v>0.10352299572166156</v>
      </c>
      <c r="AP30" s="36">
        <f t="shared" si="29"/>
        <v>0.2942432935329875</v>
      </c>
      <c r="AQ30" s="36">
        <f t="shared" si="29"/>
        <v>0.13968371300584678</v>
      </c>
      <c r="AR30" s="36">
        <f t="shared" si="29"/>
        <v>0</v>
      </c>
      <c r="AS30" s="36">
        <f t="shared" si="29"/>
        <v>0</v>
      </c>
      <c r="AT30" s="36">
        <f t="shared" si="29"/>
        <v>0</v>
      </c>
      <c r="AU30" s="36">
        <f t="shared" si="29"/>
        <v>0</v>
      </c>
      <c r="AV30" s="36">
        <f t="shared" si="29"/>
        <v>0</v>
      </c>
      <c r="AW30" s="36">
        <f t="shared" si="29"/>
        <v>0</v>
      </c>
      <c r="AX30" s="36">
        <f t="shared" si="29"/>
        <v>0</v>
      </c>
      <c r="AY30" s="36">
        <f t="shared" si="29"/>
        <v>0</v>
      </c>
      <c r="AZ30" s="36">
        <f t="shared" si="29"/>
        <v>0</v>
      </c>
      <c r="BA30" s="36" t="e">
        <f t="shared" si="29"/>
        <v>#DIV/0!</v>
      </c>
      <c r="BB30" s="36" t="e">
        <f t="shared" si="29"/>
        <v>#DIV/0!</v>
      </c>
      <c r="BC30" s="36" t="e">
        <f t="shared" si="29"/>
        <v>#DIV/0!</v>
      </c>
      <c r="BD30" s="36" t="e">
        <f t="shared" si="29"/>
        <v>#DIV/0!</v>
      </c>
      <c r="BE30" s="36" t="e">
        <f t="shared" si="29"/>
        <v>#DIV/0!</v>
      </c>
      <c r="BF30" s="36" t="e">
        <f t="shared" si="29"/>
        <v>#DIV/0!</v>
      </c>
      <c r="BG30" s="36" t="e">
        <f t="shared" si="29"/>
        <v>#DIV/0!</v>
      </c>
      <c r="BH30" s="36" t="e">
        <f t="shared" si="29"/>
        <v>#DIV/0!</v>
      </c>
      <c r="BI30" s="36" t="e">
        <f t="shared" si="29"/>
        <v>#DIV/0!</v>
      </c>
      <c r="BJ30" s="36" t="e">
        <f t="shared" si="29"/>
        <v>#DIV/0!</v>
      </c>
      <c r="BK30" s="36">
        <f t="shared" si="29"/>
        <v>0.71920600720030925</v>
      </c>
    </row>
    <row r="31" spans="1:85" ht="15" customHeight="1">
      <c r="A31" s="6"/>
      <c r="B31" s="10" t="s">
        <v>32</v>
      </c>
      <c r="C31" s="508">
        <f t="shared" ref="C31:H31" si="30">C27/C22*100</f>
        <v>1.199410848686149</v>
      </c>
      <c r="D31" s="36">
        <f t="shared" si="30"/>
        <v>1.0000000416854993</v>
      </c>
      <c r="E31" s="36">
        <f t="shared" si="30"/>
        <v>1.508029184675677</v>
      </c>
      <c r="F31" s="36">
        <f t="shared" si="30"/>
        <v>1.0542017813946725</v>
      </c>
      <c r="G31" s="36">
        <f t="shared" si="30"/>
        <v>1.6614432016576359</v>
      </c>
      <c r="H31" s="36">
        <f t="shared" si="30"/>
        <v>1.5656300239108492</v>
      </c>
      <c r="I31" s="36">
        <f>I27/I22*100</f>
        <v>1.3051579508880848</v>
      </c>
      <c r="J31" s="36">
        <f>J27/J22*100</f>
        <v>4.4598707237663255</v>
      </c>
      <c r="K31" s="36">
        <f>K27/K22*100</f>
        <v>3.5410619684534259</v>
      </c>
      <c r="L31" s="36">
        <f t="shared" ref="L31:Q31" si="31">L27/L22*100</f>
        <v>0.33625155541703761</v>
      </c>
      <c r="M31" s="36">
        <f t="shared" si="31"/>
        <v>1.2019736774388587</v>
      </c>
      <c r="N31" s="36">
        <f t="shared" si="31"/>
        <v>1.000000020643611</v>
      </c>
      <c r="O31" s="36">
        <f t="shared" si="31"/>
        <v>1.8308785144226589</v>
      </c>
      <c r="P31" s="36">
        <f t="shared" si="31"/>
        <v>2.0541301057427743</v>
      </c>
      <c r="Q31" s="36">
        <f t="shared" si="31"/>
        <v>1.6985431350063585</v>
      </c>
      <c r="R31" s="36">
        <f t="shared" ref="R31:AC31" si="32">R27/R22*100</f>
        <v>1.6676711026511668</v>
      </c>
      <c r="S31" s="36">
        <f t="shared" si="32"/>
        <v>2.3946013978163601</v>
      </c>
      <c r="T31" s="36">
        <f t="shared" si="32"/>
        <v>1.2704732406576738</v>
      </c>
      <c r="U31" s="36">
        <f t="shared" si="32"/>
        <v>1.4183278364893561</v>
      </c>
      <c r="V31" s="36">
        <f t="shared" si="32"/>
        <v>2.707513259482528</v>
      </c>
      <c r="W31" s="36">
        <f t="shared" si="32"/>
        <v>0.60194341970192189</v>
      </c>
      <c r="X31" s="36">
        <f t="shared" si="32"/>
        <v>1.7359946654453351</v>
      </c>
      <c r="Y31" s="36">
        <f t="shared" si="32"/>
        <v>1.6218924973075994</v>
      </c>
      <c r="Z31" s="36">
        <f t="shared" si="32"/>
        <v>1.2513455725734051</v>
      </c>
      <c r="AA31" s="36">
        <f t="shared" si="32"/>
        <v>2.4137913732115597</v>
      </c>
      <c r="AB31" s="36">
        <f t="shared" si="32"/>
        <v>2.6226796919743975</v>
      </c>
      <c r="AC31" s="36">
        <f t="shared" si="32"/>
        <v>1.3198641745422215</v>
      </c>
      <c r="AD31" s="36">
        <f t="shared" ref="AD31:AL31" si="33">AD27/AD22*100</f>
        <v>1.0113697084661821</v>
      </c>
      <c r="AE31" s="36">
        <f t="shared" si="33"/>
        <v>1.6606552801764829</v>
      </c>
      <c r="AF31" s="36">
        <f t="shared" si="33"/>
        <v>1.0027181045335847</v>
      </c>
      <c r="AG31" s="36">
        <f t="shared" si="33"/>
        <v>2.9118389004591907</v>
      </c>
      <c r="AH31" s="36">
        <f t="shared" si="33"/>
        <v>1.3208486288539516</v>
      </c>
      <c r="AI31" s="36">
        <f t="shared" si="33"/>
        <v>4.2401248590120808</v>
      </c>
      <c r="AJ31" s="36">
        <f t="shared" si="33"/>
        <v>1.3912833540152225</v>
      </c>
      <c r="AK31" s="36">
        <f t="shared" si="33"/>
        <v>1.0000002741153682</v>
      </c>
      <c r="AL31" s="36">
        <f t="shared" si="33"/>
        <v>1.6879706994238199</v>
      </c>
      <c r="AM31" s="36">
        <f t="shared" ref="AM31:BK31" si="34">AM27/AM22*100</f>
        <v>2.4066886916605554</v>
      </c>
      <c r="AN31" s="36">
        <f t="shared" si="34"/>
        <v>1.1245018370358839</v>
      </c>
      <c r="AO31" s="36">
        <f t="shared" si="34"/>
        <v>1.0527753662686767</v>
      </c>
      <c r="AP31" s="36">
        <f t="shared" si="34"/>
        <v>1.1172874055893547</v>
      </c>
      <c r="AQ31" s="36">
        <f t="shared" si="34"/>
        <v>1.0244205230704537</v>
      </c>
      <c r="AR31" s="36">
        <f t="shared" si="34"/>
        <v>1.0003775009437523</v>
      </c>
      <c r="AS31" s="36">
        <f t="shared" si="34"/>
        <v>1</v>
      </c>
      <c r="AT31" s="36">
        <f t="shared" si="34"/>
        <v>0.99999999031793407</v>
      </c>
      <c r="AU31" s="36">
        <f t="shared" si="34"/>
        <v>0.99977466820319516</v>
      </c>
      <c r="AV31" s="36">
        <f t="shared" si="34"/>
        <v>0.28306004424208159</v>
      </c>
      <c r="AW31" s="36">
        <f t="shared" si="34"/>
        <v>1</v>
      </c>
      <c r="AX31" s="36">
        <f t="shared" si="34"/>
        <v>1.0006226160259482</v>
      </c>
      <c r="AY31" s="36">
        <f t="shared" si="34"/>
        <v>1.0000000077470772</v>
      </c>
      <c r="AZ31" s="36">
        <f t="shared" si="34"/>
        <v>1.0000014089885014</v>
      </c>
      <c r="BA31" s="36" t="e">
        <f t="shared" si="34"/>
        <v>#DIV/0!</v>
      </c>
      <c r="BB31" s="36" t="e">
        <f t="shared" si="34"/>
        <v>#DIV/0!</v>
      </c>
      <c r="BC31" s="36" t="e">
        <f t="shared" si="34"/>
        <v>#DIV/0!</v>
      </c>
      <c r="BD31" s="36" t="e">
        <f t="shared" si="34"/>
        <v>#DIV/0!</v>
      </c>
      <c r="BE31" s="36" t="e">
        <f t="shared" si="34"/>
        <v>#DIV/0!</v>
      </c>
      <c r="BF31" s="36" t="e">
        <f t="shared" si="34"/>
        <v>#DIV/0!</v>
      </c>
      <c r="BG31" s="36" t="e">
        <f t="shared" si="34"/>
        <v>#DIV/0!</v>
      </c>
      <c r="BH31" s="36" t="e">
        <f t="shared" si="34"/>
        <v>#DIV/0!</v>
      </c>
      <c r="BI31" s="36" t="e">
        <f t="shared" si="34"/>
        <v>#DIV/0!</v>
      </c>
      <c r="BJ31" s="36" t="e">
        <f t="shared" si="34"/>
        <v>#DIV/0!</v>
      </c>
      <c r="BK31" s="36">
        <f t="shared" si="34"/>
        <v>1.5931342257129597</v>
      </c>
    </row>
    <row r="32" spans="1:85" ht="15" customHeight="1">
      <c r="A32" s="3">
        <v>14</v>
      </c>
      <c r="B32" s="11" t="s">
        <v>33</v>
      </c>
      <c r="C32" s="515">
        <f>'9.1 Posting'!B90</f>
        <v>19520.830000000002</v>
      </c>
      <c r="D32" s="512">
        <f>'9.1 Posting'!C90</f>
        <v>0</v>
      </c>
      <c r="E32" s="512">
        <f>'9.1 Posting'!D90</f>
        <v>4296</v>
      </c>
      <c r="F32" s="512">
        <f>'9.1 Posting'!E90</f>
        <v>571.53700000000447</v>
      </c>
      <c r="G32" s="512">
        <f>'9.1 Posting'!F90</f>
        <v>623.29253000000006</v>
      </c>
      <c r="H32" s="512">
        <f>'9.1 Posting'!G90</f>
        <v>0</v>
      </c>
      <c r="I32" s="512">
        <f>'9.1 Posting'!H90</f>
        <v>2916.92607</v>
      </c>
      <c r="J32" s="512">
        <f>'9.1 Posting'!I90</f>
        <v>801</v>
      </c>
      <c r="K32" s="512">
        <f>'9.1 Posting'!J90</f>
        <v>1012.43399</v>
      </c>
      <c r="L32" s="512">
        <f>'9.1 Posting'!K90</f>
        <v>7529.3337899999997</v>
      </c>
      <c r="M32" s="512">
        <f>'9.1 Posting'!L90</f>
        <v>8.81</v>
      </c>
      <c r="N32" s="512">
        <f>'9.1 Posting'!M90</f>
        <v>0</v>
      </c>
      <c r="O32" s="512">
        <f>'9.1 Posting'!N90</f>
        <v>2236.328</v>
      </c>
      <c r="P32" s="512">
        <f>'9.1 Posting'!O90</f>
        <v>2018</v>
      </c>
      <c r="Q32" s="512">
        <f>'9.1 Posting'!P90</f>
        <v>744.38452000000007</v>
      </c>
      <c r="R32" s="512">
        <f>'9.1 Posting'!Q90</f>
        <v>775.82</v>
      </c>
      <c r="S32" s="512">
        <f>'9.1 Posting'!R90</f>
        <v>0</v>
      </c>
      <c r="T32" s="512">
        <f>'9.1 Posting'!S90</f>
        <v>2356.5639900000001</v>
      </c>
      <c r="U32" s="512">
        <f>'9.1 Posting'!T90</f>
        <v>18</v>
      </c>
      <c r="V32" s="512">
        <f>'9.1 Posting'!U90</f>
        <v>4363.31167</v>
      </c>
      <c r="W32" s="512">
        <f>'9.1 Posting'!V90</f>
        <v>9480.57</v>
      </c>
      <c r="X32" s="512">
        <f>'9.1 Posting'!W90</f>
        <v>217.8115</v>
      </c>
      <c r="Y32" s="512">
        <f>'9.1 Posting'!X90</f>
        <v>7.3500100000000002</v>
      </c>
      <c r="Z32" s="512">
        <f>'9.1 Posting'!Y90</f>
        <v>1895.1669999999999</v>
      </c>
      <c r="AA32" s="512">
        <f>'9.1 Posting'!Z90</f>
        <v>156.33201</v>
      </c>
      <c r="AB32" s="512">
        <f>'9.1 Posting'!AA90</f>
        <v>1231.701</v>
      </c>
      <c r="AC32" s="512">
        <f>'9.1 Posting'!AB90</f>
        <v>648.79054000000008</v>
      </c>
      <c r="AD32" s="512">
        <f>'9.1 Posting'!AC90</f>
        <v>910.17200000000003</v>
      </c>
      <c r="AE32" s="512">
        <f>'9.1 Posting'!AD90</f>
        <v>236.13085000000001</v>
      </c>
      <c r="AF32" s="512">
        <f>'9.1 Posting'!AE90</f>
        <v>0</v>
      </c>
      <c r="AG32" s="512">
        <f>'9.1 Posting'!AF90</f>
        <v>3015.4476500000001</v>
      </c>
      <c r="AH32" s="512">
        <f>'9.1 Posting'!AG90</f>
        <v>1126.43</v>
      </c>
      <c r="AI32" s="512">
        <f>'9.1 Posting'!AH90</f>
        <v>33269.104639999998</v>
      </c>
      <c r="AJ32" s="512">
        <f>'9.1 Posting'!AI90</f>
        <v>673.03</v>
      </c>
      <c r="AK32" s="512">
        <f>'9.1 Posting'!AJ90</f>
        <v>2587.8000000000002</v>
      </c>
      <c r="AL32" s="512">
        <f>'9.1 Posting'!AK90</f>
        <v>874.29101000000003</v>
      </c>
      <c r="AM32" s="512">
        <f>'9.1 Posting'!AL90</f>
        <v>1746.0362699999998</v>
      </c>
      <c r="AN32" s="512">
        <f>'9.1 Posting'!AM90</f>
        <v>422.70132000000001</v>
      </c>
      <c r="AO32" s="512">
        <f>'9.1 Posting'!AN90</f>
        <v>251.53832999999997</v>
      </c>
      <c r="AP32" s="512">
        <f>'9.1 Posting'!AO90</f>
        <v>555.63199999999995</v>
      </c>
      <c r="AQ32" s="512">
        <f>'9.1 Posting'!AP90</f>
        <v>409.56698999999998</v>
      </c>
      <c r="AR32" s="512">
        <f>'9.1 Posting'!AQ90</f>
        <v>457</v>
      </c>
      <c r="AS32" s="512">
        <f>'9.1 Posting'!AR90</f>
        <v>432.52366999999998</v>
      </c>
      <c r="AT32" s="512">
        <f>'9.1 Posting'!AS90</f>
        <v>0.94</v>
      </c>
      <c r="AU32" s="512">
        <f>'9.1 Posting'!AT90</f>
        <v>12.028</v>
      </c>
      <c r="AV32" s="512">
        <f>'9.1 Posting'!AU90</f>
        <v>1774.29</v>
      </c>
      <c r="AW32" s="512">
        <f>'9.1 Posting'!AV90</f>
        <v>0</v>
      </c>
      <c r="AX32" s="512">
        <f>'9.1 Posting'!AW90</f>
        <v>0</v>
      </c>
      <c r="AY32" s="512">
        <f>'9.1 Posting'!AX90</f>
        <v>110.76367999999999</v>
      </c>
      <c r="AZ32" s="512">
        <f>'9.1 Posting'!AY90</f>
        <v>23.46</v>
      </c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356">
        <f t="shared" si="0"/>
        <v>112319.18003</v>
      </c>
    </row>
    <row r="33" spans="1:65" ht="15" customHeight="1">
      <c r="A33" s="3">
        <v>15</v>
      </c>
      <c r="B33" s="11" t="s">
        <v>34</v>
      </c>
      <c r="C33" s="513">
        <f>'9.1 Posting'!B94</f>
        <v>122896.21</v>
      </c>
      <c r="D33" s="513">
        <f>'9.1 Posting'!C94</f>
        <v>35378.32</v>
      </c>
      <c r="E33" s="513">
        <f>'9.1 Posting'!D96</f>
        <v>25000</v>
      </c>
      <c r="F33" s="513">
        <f>'9.1 Posting'!E94</f>
        <v>209125.82</v>
      </c>
      <c r="G33" s="513">
        <f>'9.1 Posting'!F94</f>
        <v>48000</v>
      </c>
      <c r="H33" s="513">
        <f>'9.1 Posting'!G94</f>
        <v>62500</v>
      </c>
      <c r="I33" s="513">
        <f>'9.1 Posting'!H94</f>
        <v>15500</v>
      </c>
      <c r="J33" s="513">
        <f>'9.1 Posting'!I96</f>
        <v>2503</v>
      </c>
      <c r="K33" s="513">
        <f>'9.1 Posting'!J94</f>
        <v>1900</v>
      </c>
      <c r="L33" s="513">
        <f>'9.1 Posting'!K96</f>
        <v>7300.0408500000003</v>
      </c>
      <c r="M33" s="513">
        <f>'9.1 Posting'!L96</f>
        <v>6510.7511799999993</v>
      </c>
      <c r="N33" s="513">
        <f>'9.1 Posting'!M94</f>
        <v>17549.433579999997</v>
      </c>
      <c r="O33" s="513">
        <f>'9.1 Posting'!N96</f>
        <v>3239.9089300000001</v>
      </c>
      <c r="P33" s="513">
        <f>'9.1 Posting'!O96</f>
        <v>4000</v>
      </c>
      <c r="Q33" s="513">
        <f>'9.1 Posting'!P96</f>
        <v>6874.7</v>
      </c>
      <c r="R33" s="513">
        <f>'9.1 Posting'!Q94</f>
        <v>3040</v>
      </c>
      <c r="S33" s="513">
        <f>'9.1 Posting'!R96</f>
        <v>2636.0827400000003</v>
      </c>
      <c r="T33" s="513">
        <f>'9.1 Posting'!S94</f>
        <v>9533</v>
      </c>
      <c r="U33" s="513">
        <f>'9.1 Posting'!T94</f>
        <v>1600</v>
      </c>
      <c r="V33" s="513">
        <f>'9.1 Posting'!U94</f>
        <v>3075</v>
      </c>
      <c r="W33" s="513">
        <f>'9.1 Posting'!V94</f>
        <v>4406.67</v>
      </c>
      <c r="X33" s="513">
        <f>'9.1 Posting'!W96</f>
        <v>4200</v>
      </c>
      <c r="Y33" s="513">
        <f>'9.1 Posting'!X94</f>
        <v>9730</v>
      </c>
      <c r="Z33" s="513">
        <f>'9.1 Posting'!Y96</f>
        <v>29000</v>
      </c>
      <c r="AA33" s="513">
        <f>'9.1 Posting'!Z96</f>
        <v>3402.5</v>
      </c>
      <c r="AB33" s="513">
        <f>'9.1 Posting'!AA96</f>
        <v>6500</v>
      </c>
      <c r="AC33" s="513">
        <f>'9.1 Posting'!AB96</f>
        <v>3800</v>
      </c>
      <c r="AD33" s="513">
        <f>'9.1 Posting'!AC96</f>
        <v>12000</v>
      </c>
      <c r="AE33" s="513">
        <f>'9.1 Posting'!AD96</f>
        <v>1900</v>
      </c>
      <c r="AF33" s="513">
        <f>'9.1 Posting'!AE96</f>
        <v>5817</v>
      </c>
      <c r="AG33" s="513">
        <f>'9.1 Posting'!AF96</f>
        <v>7715.6288299999997</v>
      </c>
      <c r="AH33" s="513">
        <f>'9.1 Posting'!AG96</f>
        <v>8700</v>
      </c>
      <c r="AI33" s="513">
        <f>'9.1 Posting'!AH96</f>
        <v>33999.919999999998</v>
      </c>
      <c r="AJ33" s="513">
        <f>'9.1 Posting'!AI96</f>
        <v>1190.114</v>
      </c>
      <c r="AK33" s="513">
        <f>'9.1 Posting'!AJ94</f>
        <v>32090</v>
      </c>
      <c r="AL33" s="513">
        <f>'9.1 Posting'!AK96</f>
        <v>6799.97</v>
      </c>
      <c r="AM33" s="513">
        <f>'9.1 Posting'!AL96</f>
        <v>9035.0127499999999</v>
      </c>
      <c r="AN33" s="513">
        <f>'9.1 Posting'!AM96</f>
        <v>1438</v>
      </c>
      <c r="AO33" s="513">
        <f>'9.1 Posting'!AN96</f>
        <v>1849.8</v>
      </c>
      <c r="AP33" s="513">
        <f>'9.1 Posting'!AO96</f>
        <v>1125</v>
      </c>
      <c r="AQ33" s="513">
        <f>'9.1 Posting'!AP96</f>
        <v>1579.97</v>
      </c>
      <c r="AR33" s="513">
        <f>'9.1 Posting'!AQ96</f>
        <v>116</v>
      </c>
      <c r="AS33" s="513">
        <f>'9.1 Posting'!AR96</f>
        <v>2200.7330000000002</v>
      </c>
      <c r="AT33" s="513">
        <f>'9.1 Posting'!AS94</f>
        <v>1500</v>
      </c>
      <c r="AU33" s="513">
        <f>'9.1 Posting'!AT94</f>
        <v>0</v>
      </c>
      <c r="AV33" s="513">
        <f>'9.1 Posting'!AU96</f>
        <v>0</v>
      </c>
      <c r="AW33" s="513">
        <f>'9.1 Posting'!AV96</f>
        <v>950</v>
      </c>
      <c r="AX33" s="513">
        <f>'9.1 Posting'!AW94</f>
        <v>1000</v>
      </c>
      <c r="AY33" s="513">
        <f>'9.1 Posting'!AX96</f>
        <v>824.87</v>
      </c>
      <c r="AZ33" s="513">
        <f>'9.1 Posting'!AY96</f>
        <v>565</v>
      </c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56">
        <f t="shared" si="0"/>
        <v>781598.45585999987</v>
      </c>
    </row>
    <row r="34" spans="1:65" ht="15" customHeight="1">
      <c r="A34" s="3">
        <v>16</v>
      </c>
      <c r="B34" s="11" t="s">
        <v>35</v>
      </c>
      <c r="C34" s="512">
        <f>'9.1 Posting'!B93+'9.1 Posting'!B101-'9.1 Posting'!B94</f>
        <v>1554511.76</v>
      </c>
      <c r="D34" s="512">
        <f>'9.1 Posting'!C93+'9.1 Posting'!C101-'9.1 Posting'!C94</f>
        <v>313359.35999999999</v>
      </c>
      <c r="E34" s="512">
        <f>'9.1 Posting'!D93+'9.1 Posting'!D101-'9.1 Posting'!D94</f>
        <v>408664</v>
      </c>
      <c r="F34" s="512">
        <f>'9.1 Posting'!E93+'9.1 Posting'!E101-'9.1 Posting'!E96</f>
        <v>2799887.3793099998</v>
      </c>
      <c r="G34" s="512">
        <f>'9.1 Posting'!F93+'9.1 Posting'!F101-'9.1 Posting'!F94</f>
        <v>1244258.8518000003</v>
      </c>
      <c r="H34" s="512">
        <f>'9.1 Posting'!G93+'9.1 Posting'!G101-'9.1 Posting'!G94</f>
        <v>596167.17999999993</v>
      </c>
      <c r="I34" s="512">
        <f>'9.1 Posting'!H93+'9.1 Posting'!H101-'9.1 Posting'!H94</f>
        <v>558099.43666999997</v>
      </c>
      <c r="J34" s="512">
        <f>'9.1 Posting'!I93+'9.1 Posting'!I101-'9.1 Posting'!I96</f>
        <v>41710</v>
      </c>
      <c r="K34" s="512">
        <f>'9.1 Posting'!J93+'9.1 Posting'!J101-'9.1 Posting'!J96</f>
        <v>20878.297350000001</v>
      </c>
      <c r="L34" s="512">
        <f>'9.1 Posting'!K93+'9.1 Posting'!K101-'9.1 Posting'!K94</f>
        <v>107446.11008</v>
      </c>
      <c r="M34" s="512">
        <f>'9.1 Posting'!L93+'9.1 Posting'!L101-'9.1 Posting'!L96</f>
        <v>85942.936149999994</v>
      </c>
      <c r="N34" s="512">
        <f>'9.1 Posting'!M93+'9.1 Posting'!M101-'9.1 Posting'!M96</f>
        <v>354047.35263000004</v>
      </c>
      <c r="O34" s="512">
        <f>'9.1 Posting'!N93+'9.1 Posting'!N101-'9.1 Posting'!N94</f>
        <v>121229.37463999999</v>
      </c>
      <c r="P34" s="512">
        <f>'9.1 Posting'!O93+'9.1 Posting'!O101-'9.1 Posting'!O94</f>
        <v>119595</v>
      </c>
      <c r="Q34" s="512">
        <f>'9.1 Posting'!P93+'9.1 Posting'!P101-'9.1 Posting'!P94</f>
        <v>205286.66727999999</v>
      </c>
      <c r="R34" s="512">
        <f>'9.1 Posting'!Q93+'9.1 Posting'!Q101-'9.1 Posting'!Q94</f>
        <v>64719.58</v>
      </c>
      <c r="S34" s="512">
        <f>'9.1 Posting'!R93+'9.1 Posting'!R101-'9.1 Posting'!R94</f>
        <v>57515.742920000004</v>
      </c>
      <c r="T34" s="512">
        <f>'9.1 Posting'!S93+'9.1 Posting'!S101-'9.1 Posting'!S94</f>
        <v>56940.313009999998</v>
      </c>
      <c r="U34" s="512">
        <f>'9.1 Posting'!T93+'9.1 Posting'!T101-'9.1 Posting'!T94</f>
        <v>18431.656459999998</v>
      </c>
      <c r="V34" s="512">
        <f>'9.1 Posting'!U93+'9.1 Posting'!U101-'9.1 Posting'!U94</f>
        <v>59068.536229999998</v>
      </c>
      <c r="W34" s="512">
        <f>'9.1 Posting'!V93+'9.1 Posting'!V101-'9.1 Posting'!V94</f>
        <v>143652.71</v>
      </c>
      <c r="X34" s="512">
        <f>'9.1 Posting'!W93+'9.1 Posting'!W101-'9.1 Posting'!W94</f>
        <v>121144.60252</v>
      </c>
      <c r="Y34" s="512">
        <f>'9.1 Posting'!X93+'9.1 Posting'!X101-'9.1 Posting'!X94</f>
        <v>320633.63428</v>
      </c>
      <c r="Z34" s="512">
        <f>'9.1 Posting'!Y93+'9.1 Posting'!Y101-'9.1 Posting'!Y94</f>
        <v>674581.08623000141</v>
      </c>
      <c r="AA34" s="512">
        <f>'9.1 Posting'!Z93+'9.1 Posting'!Z101-'9.1 Posting'!Z94</f>
        <v>107522.93656</v>
      </c>
      <c r="AB34" s="512">
        <f>'9.1 Posting'!AA93+'9.1 Posting'!AA101-'9.1 Posting'!AA94</f>
        <v>142231.23334999999</v>
      </c>
      <c r="AC34" s="512">
        <f>'9.1 Posting'!AB93+'9.1 Posting'!AB101-'9.1 Posting'!AB94</f>
        <v>38046.922319999998</v>
      </c>
      <c r="AD34" s="512">
        <f>'9.1 Posting'!AC93+'9.1 Posting'!AC101-'9.1 Posting'!AC94</f>
        <v>253612.00774000003</v>
      </c>
      <c r="AE34" s="512">
        <f>'9.1 Posting'!AD93+'9.1 Posting'!AD101-'9.1 Posting'!AD94</f>
        <v>37664.926659999997</v>
      </c>
      <c r="AF34" s="512">
        <f>'9.1 Posting'!AE93+'9.1 Posting'!AE101-'9.1 Posting'!AE94</f>
        <v>24710</v>
      </c>
      <c r="AG34" s="512">
        <f>'9.1 Posting'!AF93+'9.1 Posting'!AF101-'9.1 Posting'!AF94</f>
        <v>64137.224569999998</v>
      </c>
      <c r="AH34" s="512">
        <f>'9.1 Posting'!AG93+'9.1 Posting'!AG101-'9.1 Posting'!AG94</f>
        <v>307039.31</v>
      </c>
      <c r="AI34" s="512">
        <f>'9.1 Posting'!AH93+'9.1 Posting'!AH101-'9.1 Posting'!AH94</f>
        <v>521399.70663999999</v>
      </c>
      <c r="AJ34" s="512">
        <f>'9.1 Posting'!AI93+'9.1 Posting'!AI101-'9.1 Posting'!AI94</f>
        <v>32882.25808</v>
      </c>
      <c r="AK34" s="512">
        <f>'9.1 Posting'!AJ93+'9.1 Posting'!AJ101-'9.1 Posting'!AJ94</f>
        <v>62190.2</v>
      </c>
      <c r="AL34" s="512">
        <f>'9.1 Posting'!AK93+'9.1 Posting'!AK101-'9.1 Posting'!AK94</f>
        <v>39859.121299999999</v>
      </c>
      <c r="AM34" s="512">
        <f>'9.1 Posting'!AL93+'9.1 Posting'!AL101-'9.1 Posting'!AL94</f>
        <v>55308.475229999996</v>
      </c>
      <c r="AN34" s="512">
        <f>'9.1 Posting'!AM93+'9.1 Posting'!AM101-'9.1 Posting'!AM94</f>
        <v>44200.952969999998</v>
      </c>
      <c r="AO34" s="512" t="e">
        <f>'9.1 Posting'!AN93+'9.1 Posting'!AN101-'9.1 Posting'!AN94</f>
        <v>#VALUE!</v>
      </c>
      <c r="AP34" s="512">
        <f>'9.1 Posting'!AO93+'9.1 Posting'!AO101-'9.1 Posting'!AO94</f>
        <v>32697.999000000003</v>
      </c>
      <c r="AQ34" s="512">
        <f>'9.1 Posting'!AP93+'9.1 Posting'!AP101-'9.1 Posting'!AP94</f>
        <v>40235.548910000005</v>
      </c>
      <c r="AR34" s="512">
        <f>'9.1 Posting'!AQ93+'9.1 Posting'!AQ101-'9.1 Posting'!AQ94</f>
        <v>386</v>
      </c>
      <c r="AS34" s="512">
        <f>'9.1 Posting'!AR93+'9.1 Posting'!AR101-'9.1 Posting'!AR94</f>
        <v>35853.454550000002</v>
      </c>
      <c r="AT34" s="512">
        <f>'9.1 Posting'!AS93+'9.1 Posting'!AS101-'9.1 Posting'!AS94</f>
        <v>12629.73</v>
      </c>
      <c r="AU34" s="512">
        <f>'9.1 Posting'!AT93+'9.1 Posting'!AT101-'9.1 Posting'!AT94</f>
        <v>564.47478999999998</v>
      </c>
      <c r="AV34" s="512">
        <f>'9.1 Posting'!AU93+'9.1 Posting'!AU101-'9.1 Posting'!AU94</f>
        <v>8642.5499999999993</v>
      </c>
      <c r="AW34" s="512">
        <f>'9.1 Posting'!AV93+'9.1 Posting'!AV101-'9.1 Posting'!AV94</f>
        <v>34013.553030000003</v>
      </c>
      <c r="AX34" s="512">
        <f>'9.1 Posting'!AW93+'9.1 Posting'!AW101-'9.1 Posting'!AW94</f>
        <v>39091.289039999996</v>
      </c>
      <c r="AY34" s="512">
        <f>'9.1 Posting'!AX93+'9.1 Posting'!AX101-'9.1 Posting'!AX94</f>
        <v>44555.911919999999</v>
      </c>
      <c r="AZ34" s="512">
        <f>'9.1 Posting'!AY93+'9.1 Posting'!AY101-'9.1 Posting'!AY94</f>
        <v>34068.82</v>
      </c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356">
        <f>'9.1 Posting'!BJ93+'9.1 Posting'!BJ101-'9.1 Posting'!BJ96</f>
        <v>12368640.225010004</v>
      </c>
    </row>
    <row r="35" spans="1:65" ht="15" customHeight="1">
      <c r="A35" s="3">
        <v>17</v>
      </c>
      <c r="B35" s="11" t="s">
        <v>36</v>
      </c>
      <c r="C35" s="515">
        <f>'9.1 Posting'!B106</f>
        <v>38725</v>
      </c>
      <c r="D35" s="513">
        <f>'9.1 Posting'!C106</f>
        <v>0</v>
      </c>
      <c r="E35" s="513">
        <f>'9.1 Posting'!D106</f>
        <v>0</v>
      </c>
      <c r="F35" s="513">
        <f>'9.1 Posting'!E106</f>
        <v>0</v>
      </c>
      <c r="G35" s="512">
        <f>'9.1 Posting'!F106</f>
        <v>2000</v>
      </c>
      <c r="H35" s="513">
        <f>'9.1 Posting'!G106</f>
        <v>0</v>
      </c>
      <c r="I35" s="513">
        <f>'9.1 Posting'!H106</f>
        <v>0</v>
      </c>
      <c r="J35" s="513">
        <f>'9.1 Posting'!I106</f>
        <v>0</v>
      </c>
      <c r="K35" s="513">
        <f>'9.1 Posting'!J106</f>
        <v>0</v>
      </c>
      <c r="L35" s="513">
        <f>'9.1 Posting'!K106</f>
        <v>0</v>
      </c>
      <c r="M35" s="513">
        <f>'9.1 Posting'!L106</f>
        <v>0</v>
      </c>
      <c r="N35" s="513">
        <f>'9.1 Posting'!M106</f>
        <v>0</v>
      </c>
      <c r="O35" s="513">
        <f>'9.1 Posting'!N106</f>
        <v>0</v>
      </c>
      <c r="P35" s="513">
        <f>'9.1 Posting'!O106</f>
        <v>0</v>
      </c>
      <c r="Q35" s="513">
        <f>'9.1 Posting'!P106</f>
        <v>0</v>
      </c>
      <c r="R35" s="513">
        <f>'9.1 Posting'!Q106</f>
        <v>0</v>
      </c>
      <c r="S35" s="513">
        <f>'9.1 Posting'!R106</f>
        <v>0</v>
      </c>
      <c r="T35" s="513">
        <f>'9.1 Posting'!S106</f>
        <v>0</v>
      </c>
      <c r="U35" s="513">
        <f>'9.1 Posting'!T106</f>
        <v>0</v>
      </c>
      <c r="V35" s="513">
        <f>'9.1 Posting'!U106</f>
        <v>0</v>
      </c>
      <c r="W35" s="513">
        <f>'9.1 Posting'!V106</f>
        <v>0</v>
      </c>
      <c r="X35" s="513">
        <f>'9.1 Posting'!W106</f>
        <v>0</v>
      </c>
      <c r="Y35" s="513">
        <f>'9.1 Posting'!X106</f>
        <v>0</v>
      </c>
      <c r="Z35" s="513">
        <f>'9.1 Posting'!Y106</f>
        <v>0</v>
      </c>
      <c r="AA35" s="513">
        <f>'9.1 Posting'!Z106</f>
        <v>0</v>
      </c>
      <c r="AB35" s="513">
        <f>'9.1 Posting'!AA106</f>
        <v>0</v>
      </c>
      <c r="AC35" s="513">
        <f>'9.1 Posting'!AB106</f>
        <v>0</v>
      </c>
      <c r="AD35" s="513">
        <f>'9.1 Posting'!AC106</f>
        <v>0</v>
      </c>
      <c r="AE35" s="513">
        <f>'9.1 Posting'!AD106</f>
        <v>0</v>
      </c>
      <c r="AF35" s="513">
        <f>'9.1 Posting'!AE106</f>
        <v>0</v>
      </c>
      <c r="AG35" s="513">
        <f>'9.1 Posting'!AF106</f>
        <v>0</v>
      </c>
      <c r="AH35" s="512">
        <f>'9.1 Posting'!AG106</f>
        <v>2000</v>
      </c>
      <c r="AI35" s="513">
        <f>'9.1 Posting'!AH106</f>
        <v>0</v>
      </c>
      <c r="AJ35" s="513">
        <f>'9.1 Posting'!AI106</f>
        <v>0</v>
      </c>
      <c r="AK35" s="513">
        <f>'9.1 Posting'!AJ106</f>
        <v>0</v>
      </c>
      <c r="AL35" s="513">
        <f>'9.1 Posting'!AK106</f>
        <v>0</v>
      </c>
      <c r="AM35" s="513">
        <f>'9.1 Posting'!AL106</f>
        <v>0</v>
      </c>
      <c r="AN35" s="513">
        <f>'9.1 Posting'!AM106</f>
        <v>0</v>
      </c>
      <c r="AO35" s="513">
        <f>'9.1 Posting'!AN106</f>
        <v>0</v>
      </c>
      <c r="AP35" s="513">
        <f>'9.1 Posting'!AO106</f>
        <v>0</v>
      </c>
      <c r="AQ35" s="513">
        <f>'9.1 Posting'!AP106</f>
        <v>0</v>
      </c>
      <c r="AR35" s="513">
        <f>'9.1 Posting'!AQ106</f>
        <v>0</v>
      </c>
      <c r="AS35" s="513">
        <f>'9.1 Posting'!AR106</f>
        <v>0</v>
      </c>
      <c r="AT35" s="513">
        <f>'9.1 Posting'!AS106</f>
        <v>0</v>
      </c>
      <c r="AU35" s="513">
        <f>'9.1 Posting'!AT106</f>
        <v>0</v>
      </c>
      <c r="AV35" s="513">
        <f>'9.1 Posting'!AU106</f>
        <v>0</v>
      </c>
      <c r="AW35" s="513">
        <f>'9.1 Posting'!AV106</f>
        <v>0</v>
      </c>
      <c r="AX35" s="513">
        <f>'9.1 Posting'!AW106</f>
        <v>0</v>
      </c>
      <c r="AY35" s="513">
        <f>'9.1 Posting'!AX106</f>
        <v>0</v>
      </c>
      <c r="AZ35" s="513">
        <f>'9.1 Posting'!AY106</f>
        <v>0</v>
      </c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56">
        <f t="shared" si="0"/>
        <v>42725</v>
      </c>
    </row>
    <row r="36" spans="1:65" ht="15" customHeight="1">
      <c r="A36" s="3">
        <v>18</v>
      </c>
      <c r="B36" s="11" t="s">
        <v>37</v>
      </c>
      <c r="C36" s="515">
        <f>'9.1 Posting'!B118</f>
        <v>527100</v>
      </c>
      <c r="D36" s="512">
        <f>'9.1 Posting'!C118</f>
        <v>925100</v>
      </c>
      <c r="E36" s="512">
        <f>'9.1 Posting'!D118</f>
        <v>0</v>
      </c>
      <c r="F36" s="512">
        <f>'9.1 Posting'!E118</f>
        <v>0</v>
      </c>
      <c r="G36" s="512">
        <f>'9.1 Posting'!F118</f>
        <v>0</v>
      </c>
      <c r="H36" s="512">
        <f>'9.1 Posting'!G118</f>
        <v>177000</v>
      </c>
      <c r="I36" s="512">
        <f>'9.1 Posting'!H118</f>
        <v>10000</v>
      </c>
      <c r="J36" s="512">
        <f>'9.1 Posting'!I118</f>
        <v>0</v>
      </c>
      <c r="K36" s="512">
        <f>'9.1 Posting'!J118</f>
        <v>0</v>
      </c>
      <c r="L36" s="512">
        <f>'9.1 Posting'!K118</f>
        <v>0</v>
      </c>
      <c r="M36" s="512">
        <f>'9.1 Posting'!L118</f>
        <v>0</v>
      </c>
      <c r="N36" s="512">
        <f>'9.1 Posting'!M118</f>
        <v>0</v>
      </c>
      <c r="O36" s="512">
        <f>'9.1 Posting'!N118</f>
        <v>0</v>
      </c>
      <c r="P36" s="512">
        <f>'9.1 Posting'!O118</f>
        <v>0</v>
      </c>
      <c r="Q36" s="512">
        <f>'9.1 Posting'!P118</f>
        <v>0</v>
      </c>
      <c r="R36" s="512">
        <f>'9.1 Posting'!Q118</f>
        <v>0</v>
      </c>
      <c r="S36" s="512">
        <f>'9.1 Posting'!R118</f>
        <v>0</v>
      </c>
      <c r="T36" s="512">
        <f>'9.1 Posting'!S118</f>
        <v>80000</v>
      </c>
      <c r="U36" s="512">
        <f>'9.1 Posting'!T118</f>
        <v>0</v>
      </c>
      <c r="V36" s="512">
        <f>'9.1 Posting'!U118</f>
        <v>90000</v>
      </c>
      <c r="W36" s="512">
        <f>'9.1 Posting'!V118</f>
        <v>0</v>
      </c>
      <c r="X36" s="512">
        <f>'9.1 Posting'!W118</f>
        <v>0</v>
      </c>
      <c r="Y36" s="512">
        <f>'9.1 Posting'!X118</f>
        <v>0</v>
      </c>
      <c r="Z36" s="512">
        <f>'9.1 Posting'!Y118</f>
        <v>0</v>
      </c>
      <c r="AA36" s="512">
        <f>'9.1 Posting'!Z118</f>
        <v>115800</v>
      </c>
      <c r="AB36" s="512">
        <f>'9.1 Posting'!AA118</f>
        <v>0</v>
      </c>
      <c r="AC36" s="512">
        <f>'9.1 Posting'!AB118</f>
        <v>70000</v>
      </c>
      <c r="AD36" s="512">
        <f>'9.1 Posting'!AC118</f>
        <v>0</v>
      </c>
      <c r="AE36" s="512">
        <f>'9.1 Posting'!AD118</f>
        <v>0</v>
      </c>
      <c r="AF36" s="512">
        <f>'9.1 Posting'!AE118</f>
        <v>0</v>
      </c>
      <c r="AG36" s="512">
        <f>'9.1 Posting'!AF118</f>
        <v>0</v>
      </c>
      <c r="AH36" s="512">
        <f>'9.1 Posting'!AG118</f>
        <v>0</v>
      </c>
      <c r="AI36" s="512">
        <f>'9.1 Posting'!AH118</f>
        <v>0</v>
      </c>
      <c r="AJ36" s="512">
        <f>'9.1 Posting'!AI118</f>
        <v>0</v>
      </c>
      <c r="AK36" s="512">
        <f>'9.1 Posting'!AJ118</f>
        <v>0</v>
      </c>
      <c r="AL36" s="512">
        <f>'9.1 Posting'!AK118</f>
        <v>0</v>
      </c>
      <c r="AM36" s="512">
        <f>'9.1 Posting'!AL118</f>
        <v>0</v>
      </c>
      <c r="AN36" s="512">
        <f>'9.1 Posting'!AM118</f>
        <v>0</v>
      </c>
      <c r="AO36" s="512">
        <f>'9.1 Posting'!AN118</f>
        <v>0</v>
      </c>
      <c r="AP36" s="512">
        <f>'9.1 Posting'!AO118</f>
        <v>0</v>
      </c>
      <c r="AQ36" s="512">
        <f>'9.1 Posting'!AP118</f>
        <v>0</v>
      </c>
      <c r="AR36" s="512">
        <f>'9.1 Posting'!AQ118</f>
        <v>0</v>
      </c>
      <c r="AS36" s="512">
        <f>'9.1 Posting'!AR118</f>
        <v>20000</v>
      </c>
      <c r="AT36" s="512">
        <f>'9.1 Posting'!AS118</f>
        <v>0</v>
      </c>
      <c r="AU36" s="512">
        <f>'9.1 Posting'!AT118</f>
        <v>0</v>
      </c>
      <c r="AV36" s="512">
        <f>'9.1 Posting'!AU118</f>
        <v>0</v>
      </c>
      <c r="AW36" s="512">
        <f>'9.1 Posting'!AV118</f>
        <v>0</v>
      </c>
      <c r="AX36" s="512">
        <f>'9.1 Posting'!AW118</f>
        <v>30000</v>
      </c>
      <c r="AY36" s="512">
        <f>'9.1 Posting'!AX118</f>
        <v>0</v>
      </c>
      <c r="AZ36" s="512">
        <f>'9.1 Posting'!AY118</f>
        <v>0</v>
      </c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356">
        <f t="shared" si="0"/>
        <v>2045000</v>
      </c>
    </row>
    <row r="37" spans="1:65" ht="15" customHeight="1">
      <c r="A37" s="15"/>
      <c r="B37" s="10" t="s">
        <v>38</v>
      </c>
      <c r="C37" s="509">
        <v>4</v>
      </c>
      <c r="D37" s="37">
        <f>D33/D17*100</f>
        <v>0.70830823104300178</v>
      </c>
      <c r="E37" s="37">
        <f>E33/E17*100</f>
        <v>0.52677624736401163</v>
      </c>
      <c r="F37" s="37">
        <v>4</v>
      </c>
      <c r="G37" s="37">
        <f>G33/G17*100</f>
        <v>0.58093015697603456</v>
      </c>
      <c r="H37" s="37">
        <f>H33/H17*100</f>
        <v>0.52303485196876398</v>
      </c>
      <c r="I37" s="37">
        <f>I33/I17*100</f>
        <v>0.55626313408120309</v>
      </c>
      <c r="J37" s="37">
        <f>J33/J17*100</f>
        <v>1.3594911820458089</v>
      </c>
      <c r="K37" s="37">
        <f>K33/K17*100</f>
        <v>0.50313635946963142</v>
      </c>
      <c r="L37" s="37">
        <f t="shared" ref="L37:Q37" si="35">L33/L17*100</f>
        <v>0.73369820709265166</v>
      </c>
      <c r="M37" s="37">
        <f t="shared" si="35"/>
        <v>0.52499324689131033</v>
      </c>
      <c r="N37" s="37">
        <f t="shared" si="35"/>
        <v>0.54135191427024254</v>
      </c>
      <c r="O37" s="37">
        <f t="shared" si="35"/>
        <v>0.54663226718216507</v>
      </c>
      <c r="P37" s="37">
        <f t="shared" si="35"/>
        <v>0.56618889760190694</v>
      </c>
      <c r="Q37" s="37">
        <f t="shared" si="35"/>
        <v>0.71487581291809899</v>
      </c>
      <c r="R37" s="37">
        <f t="shared" ref="R37:BK37" si="36">R33/R17*100</f>
        <v>0.51622297277053419</v>
      </c>
      <c r="S37" s="37">
        <f t="shared" si="36"/>
        <v>0.45493418975125338</v>
      </c>
      <c r="T37" s="37">
        <f>T33/T17*100</f>
        <v>0.48223291853005201</v>
      </c>
      <c r="U37" s="37">
        <f>U33/U17*100</f>
        <v>0.52988047464474586</v>
      </c>
      <c r="V37" s="37">
        <f t="shared" si="36"/>
        <v>0.63571452123964922</v>
      </c>
      <c r="W37" s="37">
        <f t="shared" si="36"/>
        <v>0.58819037508333483</v>
      </c>
      <c r="X37" s="37">
        <f t="shared" si="36"/>
        <v>0.51337636837545209</v>
      </c>
      <c r="Y37" s="37">
        <f t="shared" si="36"/>
        <v>0.51488154907551142</v>
      </c>
      <c r="Z37" s="37">
        <f t="shared" si="36"/>
        <v>0.49785942521301102</v>
      </c>
      <c r="AA37" s="37">
        <f t="shared" si="36"/>
        <v>0.57397846881583037</v>
      </c>
      <c r="AB37" s="37">
        <f t="shared" si="36"/>
        <v>0.58443022075408357</v>
      </c>
      <c r="AC37" s="37">
        <f t="shared" si="36"/>
        <v>0.58246610829700951</v>
      </c>
      <c r="AD37" s="37">
        <f t="shared" si="36"/>
        <v>0.53798269188655612</v>
      </c>
      <c r="AE37" s="37">
        <f t="shared" si="36"/>
        <v>0.52966595706758068</v>
      </c>
      <c r="AF37" s="37">
        <f t="shared" si="36"/>
        <v>0.75564002073236158</v>
      </c>
      <c r="AG37" s="37">
        <f t="shared" si="36"/>
        <v>1.4817777663203473</v>
      </c>
      <c r="AH37" s="37">
        <f t="shared" si="36"/>
        <v>0.51660122378198314</v>
      </c>
      <c r="AI37" s="37">
        <f t="shared" si="36"/>
        <v>0.50046921726691829</v>
      </c>
      <c r="AJ37" s="37">
        <f t="shared" si="36"/>
        <v>0.62254670899305098</v>
      </c>
      <c r="AK37" s="37">
        <f t="shared" si="36"/>
        <v>5.1595546035792337</v>
      </c>
      <c r="AL37" s="37">
        <f t="shared" si="36"/>
        <v>0.49865456809125158</v>
      </c>
      <c r="AM37" s="37">
        <f t="shared" si="36"/>
        <v>0.52863401679505317</v>
      </c>
      <c r="AN37" s="37">
        <f t="shared" si="36"/>
        <v>0.54275749380202687</v>
      </c>
      <c r="AO37" s="37">
        <f t="shared" si="36"/>
        <v>0.57266939084362811</v>
      </c>
      <c r="AP37" s="37">
        <f t="shared" si="36"/>
        <v>0.56307345757381744</v>
      </c>
      <c r="AQ37" s="37">
        <f t="shared" si="36"/>
        <v>0.52312597330399679</v>
      </c>
      <c r="AR37" s="37">
        <f t="shared" si="36"/>
        <v>0.59679991768276996</v>
      </c>
      <c r="AS37" s="37">
        <f t="shared" si="36"/>
        <v>0.54742884945419357</v>
      </c>
      <c r="AT37" s="37">
        <f t="shared" si="36"/>
        <v>0.74459583452670375</v>
      </c>
      <c r="AU37" s="37">
        <f t="shared" si="36"/>
        <v>0</v>
      </c>
      <c r="AV37" s="37">
        <f t="shared" si="36"/>
        <v>0</v>
      </c>
      <c r="AW37" s="37">
        <f t="shared" si="36"/>
        <v>0.58898490297169537</v>
      </c>
      <c r="AX37" s="37">
        <f t="shared" si="36"/>
        <v>0.56378808310980544</v>
      </c>
      <c r="AY37" s="37">
        <f t="shared" si="36"/>
        <v>0.61194222004865662</v>
      </c>
      <c r="AZ37" s="37">
        <f t="shared" si="36"/>
        <v>0.60317223759392147</v>
      </c>
      <c r="BA37" s="37">
        <f t="shared" si="36"/>
        <v>0</v>
      </c>
      <c r="BB37" s="37" t="e">
        <f t="shared" si="36"/>
        <v>#DIV/0!</v>
      </c>
      <c r="BC37" s="37">
        <f t="shared" si="36"/>
        <v>0</v>
      </c>
      <c r="BD37" s="37" t="e">
        <f t="shared" si="36"/>
        <v>#DIV/0!</v>
      </c>
      <c r="BE37" s="37" t="e">
        <f t="shared" si="36"/>
        <v>#DIV/0!</v>
      </c>
      <c r="BF37" s="37" t="e">
        <f t="shared" si="36"/>
        <v>#DIV/0!</v>
      </c>
      <c r="BG37" s="37" t="e">
        <f t="shared" si="36"/>
        <v>#DIV/0!</v>
      </c>
      <c r="BH37" s="37" t="e">
        <f t="shared" si="36"/>
        <v>#DIV/0!</v>
      </c>
      <c r="BI37" s="37" t="e">
        <f t="shared" si="36"/>
        <v>#DIV/0!</v>
      </c>
      <c r="BJ37" s="37" t="e">
        <f t="shared" si="36"/>
        <v>#DIV/0!</v>
      </c>
      <c r="BK37" s="37">
        <f t="shared" si="36"/>
        <v>0.77175661429440723</v>
      </c>
    </row>
    <row r="38" spans="1:65" ht="15" customHeight="1">
      <c r="A38" s="6"/>
      <c r="B38" s="13" t="s">
        <v>39</v>
      </c>
      <c r="C38" s="507">
        <f t="shared" ref="C38:H38" si="37">C32+C34+C35+0.9*C36+C33-C17*0.5%</f>
        <v>2144702.0545754652</v>
      </c>
      <c r="D38" s="357">
        <f t="shared" si="37"/>
        <v>1156353.8632</v>
      </c>
      <c r="E38" s="357">
        <f t="shared" si="37"/>
        <v>414230.76</v>
      </c>
      <c r="F38" s="357">
        <f t="shared" si="37"/>
        <v>2944591.2107808995</v>
      </c>
      <c r="G38" s="357">
        <f t="shared" si="37"/>
        <v>1253569.0885146002</v>
      </c>
      <c r="H38" s="357">
        <f t="shared" si="37"/>
        <v>758219.72744999989</v>
      </c>
      <c r="I38" s="357">
        <f>I32+I34+I35+0.9*I36+I33-I17*0.5%</f>
        <v>571584.10743640002</v>
      </c>
      <c r="J38" s="357">
        <f>J32+J34+J35+0.9*J36+J33-J17*0.5%</f>
        <v>44093.434999999998</v>
      </c>
      <c r="K38" s="357">
        <f>K32+K34+K35+0.9*K36+K33-K17*0.5%</f>
        <v>21902.575212700001</v>
      </c>
      <c r="L38" s="357">
        <f t="shared" ref="L38:Q38" si="38">L32+L34+L35+0.9*L36+L33-L17*0.5%</f>
        <v>117300.6593903</v>
      </c>
      <c r="M38" s="357">
        <f t="shared" si="38"/>
        <v>86261.70215924998</v>
      </c>
      <c r="N38" s="357">
        <f t="shared" si="38"/>
        <v>355387.89037220005</v>
      </c>
      <c r="O38" s="357">
        <f t="shared" si="38"/>
        <v>123742.0937496</v>
      </c>
      <c r="P38" s="357">
        <f t="shared" si="38"/>
        <v>122080.61</v>
      </c>
      <c r="Q38" s="357">
        <f t="shared" si="38"/>
        <v>208097.43413434998</v>
      </c>
      <c r="R38" s="357">
        <f t="shared" ref="R38:BJ38" si="39">R32+R34+R35+0.9*R36+R33-R17*0.5%</f>
        <v>65590.935921149998</v>
      </c>
      <c r="S38" s="357">
        <f t="shared" si="39"/>
        <v>57254.612393349998</v>
      </c>
      <c r="T38" s="357">
        <f t="shared" si="39"/>
        <v>130945.64924025</v>
      </c>
      <c r="U38" s="357">
        <f t="shared" si="39"/>
        <v>18539.8820141</v>
      </c>
      <c r="V38" s="357">
        <f t="shared" si="39"/>
        <v>145088.30947019998</v>
      </c>
      <c r="W38" s="357">
        <f t="shared" si="39"/>
        <v>153793.99445</v>
      </c>
      <c r="X38" s="357">
        <f t="shared" si="39"/>
        <v>121471.84785964999</v>
      </c>
      <c r="Y38" s="357">
        <f t="shared" si="39"/>
        <v>320922.20911300002</v>
      </c>
      <c r="Z38" s="357">
        <f t="shared" si="39"/>
        <v>676351.56608805142</v>
      </c>
      <c r="AA38" s="357">
        <f t="shared" si="39"/>
        <v>212337.80721530001</v>
      </c>
      <c r="AB38" s="357">
        <f t="shared" si="39"/>
        <v>144401.96251009998</v>
      </c>
      <c r="AC38" s="357">
        <f t="shared" si="39"/>
        <v>102233.72049179999</v>
      </c>
      <c r="AD38" s="357">
        <f t="shared" si="39"/>
        <v>255369.40458480004</v>
      </c>
      <c r="AE38" s="357">
        <f t="shared" si="39"/>
        <v>38007.47423865</v>
      </c>
      <c r="AF38" s="357">
        <f t="shared" si="39"/>
        <v>26677.945</v>
      </c>
      <c r="AG38" s="357">
        <f t="shared" si="39"/>
        <v>72264.797000549996</v>
      </c>
      <c r="AH38" s="357">
        <f t="shared" si="39"/>
        <v>310445.3186</v>
      </c>
      <c r="AI38" s="357">
        <f t="shared" si="39"/>
        <v>554700.68806480011</v>
      </c>
      <c r="AJ38" s="357">
        <f t="shared" si="39"/>
        <v>33789.558941800002</v>
      </c>
      <c r="AK38" s="357">
        <f t="shared" si="39"/>
        <v>93758.235450000007</v>
      </c>
      <c r="AL38" s="357">
        <f t="shared" si="39"/>
        <v>40715.065147050002</v>
      </c>
      <c r="AM38" s="357">
        <f t="shared" si="39"/>
        <v>57543.902455949989</v>
      </c>
      <c r="AN38" s="357">
        <f t="shared" si="39"/>
        <v>44736.937435399996</v>
      </c>
      <c r="AO38" s="357" t="e">
        <f t="shared" si="39"/>
        <v>#VALUE!</v>
      </c>
      <c r="AP38" s="357">
        <f t="shared" si="39"/>
        <v>33379.649441850001</v>
      </c>
      <c r="AQ38" s="357">
        <f t="shared" si="39"/>
        <v>40714.962066900007</v>
      </c>
      <c r="AR38" s="357">
        <f t="shared" si="39"/>
        <v>861.81500000000005</v>
      </c>
      <c r="AS38" s="357">
        <f t="shared" si="39"/>
        <v>54476.648175100003</v>
      </c>
      <c r="AT38" s="357">
        <f t="shared" si="39"/>
        <v>13123.412149199999</v>
      </c>
      <c r="AU38" s="357">
        <f t="shared" si="39"/>
        <v>407.05817630000001</v>
      </c>
      <c r="AV38" s="357">
        <f t="shared" si="39"/>
        <v>10205.695949999999</v>
      </c>
      <c r="AW38" s="357">
        <f t="shared" si="39"/>
        <v>34157.080745900006</v>
      </c>
      <c r="AX38" s="357">
        <f t="shared" si="39"/>
        <v>66204.430990000008</v>
      </c>
      <c r="AY38" s="357">
        <f t="shared" si="39"/>
        <v>44817.568569999996</v>
      </c>
      <c r="AZ38" s="357">
        <f t="shared" si="39"/>
        <v>34188.922899999998</v>
      </c>
      <c r="BA38" s="357">
        <f t="shared" si="39"/>
        <v>-398.49330604999994</v>
      </c>
      <c r="BB38" s="357">
        <f t="shared" si="39"/>
        <v>0</v>
      </c>
      <c r="BC38" s="357">
        <f t="shared" si="39"/>
        <v>-9.8539999999999989E-2</v>
      </c>
      <c r="BD38" s="357">
        <f t="shared" si="39"/>
        <v>0</v>
      </c>
      <c r="BE38" s="357">
        <f t="shared" si="39"/>
        <v>0</v>
      </c>
      <c r="BF38" s="357">
        <f t="shared" si="39"/>
        <v>0</v>
      </c>
      <c r="BG38" s="357">
        <f t="shared" si="39"/>
        <v>0</v>
      </c>
      <c r="BH38" s="357">
        <f t="shared" si="39"/>
        <v>0</v>
      </c>
      <c r="BI38" s="357">
        <f t="shared" si="39"/>
        <v>0</v>
      </c>
      <c r="BJ38" s="357">
        <f t="shared" si="39"/>
        <v>0</v>
      </c>
      <c r="BK38" s="356" t="e">
        <f t="shared" si="0"/>
        <v>#VALUE!</v>
      </c>
    </row>
    <row r="39" spans="1:65" ht="15" customHeight="1">
      <c r="A39" s="6"/>
      <c r="B39" s="10" t="s">
        <v>40</v>
      </c>
      <c r="C39" s="510">
        <f t="shared" ref="C39:H39" si="40">C38/(C14+C15)*100</f>
        <v>16.411423054595637</v>
      </c>
      <c r="D39" s="358">
        <f t="shared" si="40"/>
        <v>23.151324294170365</v>
      </c>
      <c r="E39" s="358">
        <f t="shared" si="40"/>
        <v>8.7282770118217012</v>
      </c>
      <c r="F39" s="358">
        <f t="shared" si="40"/>
        <v>22.652958020122309</v>
      </c>
      <c r="G39" s="358">
        <f t="shared" si="40"/>
        <v>15.171585153564401</v>
      </c>
      <c r="H39" s="358">
        <f t="shared" si="40"/>
        <v>6.3452054865057157</v>
      </c>
      <c r="I39" s="358">
        <f t="shared" ref="I39:Q39" si="41">I38/(I14+I15)*100</f>
        <v>20.512978515714771</v>
      </c>
      <c r="J39" s="358">
        <f t="shared" si="41"/>
        <v>23.949115488857387</v>
      </c>
      <c r="K39" s="358">
        <f t="shared" si="41"/>
        <v>5.7999905029092993</v>
      </c>
      <c r="L39" s="358">
        <f t="shared" si="41"/>
        <v>11.789424916087823</v>
      </c>
      <c r="M39" s="358">
        <f t="shared" si="41"/>
        <v>6.955696792417708</v>
      </c>
      <c r="N39" s="358">
        <f t="shared" si="41"/>
        <v>10.962742124093879</v>
      </c>
      <c r="O39" s="358">
        <f t="shared" si="41"/>
        <v>20.877568695183005</v>
      </c>
      <c r="P39" s="358">
        <f t="shared" si="41"/>
        <v>17.280171498617083</v>
      </c>
      <c r="Q39" s="358">
        <f t="shared" si="41"/>
        <v>21.639318427417052</v>
      </c>
      <c r="R39" s="358">
        <f t="shared" ref="R39:AD39" si="42">R38/(R14+R15)*100</f>
        <v>11.138009186847917</v>
      </c>
      <c r="S39" s="358">
        <f t="shared" si="42"/>
        <v>9.8809799493208441</v>
      </c>
      <c r="T39" s="358">
        <f t="shared" si="42"/>
        <v>6.6239696424985048</v>
      </c>
      <c r="U39" s="358">
        <f t="shared" si="42"/>
        <v>6.1399509259305587</v>
      </c>
      <c r="V39" s="358">
        <f t="shared" si="42"/>
        <v>29.995039086932763</v>
      </c>
      <c r="W39" s="358">
        <f t="shared" si="42"/>
        <v>20.528005791472886</v>
      </c>
      <c r="X39" s="358">
        <f t="shared" si="42"/>
        <v>14.847803836676796</v>
      </c>
      <c r="Y39" s="358">
        <f t="shared" si="42"/>
        <v>16.98221214397088</v>
      </c>
      <c r="Z39" s="358">
        <f t="shared" si="42"/>
        <v>11.611310411535074</v>
      </c>
      <c r="AA39" s="358">
        <f t="shared" si="42"/>
        <v>35.819935182115756</v>
      </c>
      <c r="AB39" s="358">
        <f t="shared" si="42"/>
        <v>12.983518588784715</v>
      </c>
      <c r="AC39" s="358">
        <f t="shared" si="42"/>
        <v>15.670441397784993</v>
      </c>
      <c r="AD39" s="358">
        <f t="shared" si="42"/>
        <v>11.448693308666483</v>
      </c>
      <c r="AE39" s="358">
        <f t="shared" ref="AE39:AL39" si="43">AE38/(AE14+AE15)*100</f>
        <v>10.595402746492615</v>
      </c>
      <c r="AF39" s="358">
        <f t="shared" si="43"/>
        <v>3.4655188091622491</v>
      </c>
      <c r="AG39" s="358">
        <f t="shared" si="43"/>
        <v>13.878372306702616</v>
      </c>
      <c r="AH39" s="358">
        <f t="shared" si="43"/>
        <v>18.434072586913526</v>
      </c>
      <c r="AI39" s="358">
        <f t="shared" si="43"/>
        <v>8.1650374228295686</v>
      </c>
      <c r="AJ39" s="358">
        <f t="shared" si="43"/>
        <v>17.675263644948558</v>
      </c>
      <c r="AK39" s="358">
        <f t="shared" si="43"/>
        <v>15.074812569009449</v>
      </c>
      <c r="AL39" s="358">
        <f t="shared" si="43"/>
        <v>2.9857121760403924</v>
      </c>
      <c r="AM39" s="358">
        <f t="shared" ref="AM39:BK39" si="44">AM38/(AM14+AM15)*100</f>
        <v>3.3668645677729194</v>
      </c>
      <c r="AN39" s="358">
        <f t="shared" si="44"/>
        <v>16.885471517952556</v>
      </c>
      <c r="AO39" s="358" t="e">
        <f t="shared" si="44"/>
        <v>#VALUE!</v>
      </c>
      <c r="AP39" s="358">
        <f t="shared" si="44"/>
        <v>16.706839665621711</v>
      </c>
      <c r="AQ39" s="358">
        <f t="shared" si="44"/>
        <v>13.480669986950625</v>
      </c>
      <c r="AR39" s="358">
        <f t="shared" si="44"/>
        <v>4.4338889746360035</v>
      </c>
      <c r="AS39" s="358">
        <f t="shared" si="44"/>
        <v>13.550979983767174</v>
      </c>
      <c r="AT39" s="358">
        <f t="shared" si="44"/>
        <v>6.5144253473809695</v>
      </c>
      <c r="AU39" s="358">
        <f t="shared" si="44"/>
        <v>1.201154074512786</v>
      </c>
      <c r="AV39" s="358">
        <f t="shared" si="44"/>
        <v>24.16761436090669</v>
      </c>
      <c r="AW39" s="358">
        <f t="shared" si="44"/>
        <v>21.17684725149503</v>
      </c>
      <c r="AX39" s="358">
        <f t="shared" si="44"/>
        <v>37.325269241227502</v>
      </c>
      <c r="AY39" s="358">
        <f t="shared" si="44"/>
        <v>33.24858754459332</v>
      </c>
      <c r="AZ39" s="358">
        <f t="shared" si="44"/>
        <v>36.498777215077979</v>
      </c>
      <c r="BA39" s="358">
        <f t="shared" si="44"/>
        <v>-0.5</v>
      </c>
      <c r="BB39" s="358" t="e">
        <f t="shared" si="44"/>
        <v>#DIV/0!</v>
      </c>
      <c r="BC39" s="358">
        <f t="shared" si="44"/>
        <v>-0.5</v>
      </c>
      <c r="BD39" s="358" t="e">
        <f t="shared" si="44"/>
        <v>#DIV/0!</v>
      </c>
      <c r="BE39" s="358" t="e">
        <f t="shared" si="44"/>
        <v>#DIV/0!</v>
      </c>
      <c r="BF39" s="358" t="e">
        <f t="shared" si="44"/>
        <v>#DIV/0!</v>
      </c>
      <c r="BG39" s="358" t="e">
        <f t="shared" si="44"/>
        <v>#DIV/0!</v>
      </c>
      <c r="BH39" s="358" t="e">
        <f t="shared" si="44"/>
        <v>#DIV/0!</v>
      </c>
      <c r="BI39" s="358" t="e">
        <f t="shared" si="44"/>
        <v>#DIV/0!</v>
      </c>
      <c r="BJ39" s="358" t="e">
        <f t="shared" si="44"/>
        <v>#DIV/0!</v>
      </c>
      <c r="BK39" s="358" t="e">
        <f t="shared" si="44"/>
        <v>#VALUE!</v>
      </c>
    </row>
    <row r="40" spans="1:65" ht="15" customHeight="1">
      <c r="A40" s="3">
        <v>19</v>
      </c>
      <c r="B40" s="11" t="s">
        <v>36</v>
      </c>
      <c r="C40" s="515">
        <f>C35</f>
        <v>38725</v>
      </c>
      <c r="D40" s="513">
        <f t="shared" ref="D40:AL40" si="45">D35</f>
        <v>0</v>
      </c>
      <c r="E40" s="513">
        <f t="shared" si="45"/>
        <v>0</v>
      </c>
      <c r="F40" s="513">
        <f t="shared" si="45"/>
        <v>0</v>
      </c>
      <c r="G40" s="512">
        <f t="shared" si="45"/>
        <v>2000</v>
      </c>
      <c r="H40" s="513">
        <f t="shared" si="45"/>
        <v>0</v>
      </c>
      <c r="I40" s="513">
        <f t="shared" si="45"/>
        <v>0</v>
      </c>
      <c r="J40" s="513">
        <f t="shared" si="45"/>
        <v>0</v>
      </c>
      <c r="K40" s="513">
        <f t="shared" si="45"/>
        <v>0</v>
      </c>
      <c r="L40" s="513">
        <f t="shared" si="45"/>
        <v>0</v>
      </c>
      <c r="M40" s="513">
        <f t="shared" si="45"/>
        <v>0</v>
      </c>
      <c r="N40" s="513">
        <f t="shared" si="45"/>
        <v>0</v>
      </c>
      <c r="O40" s="513">
        <f t="shared" si="45"/>
        <v>0</v>
      </c>
      <c r="P40" s="513">
        <f t="shared" si="45"/>
        <v>0</v>
      </c>
      <c r="Q40" s="513">
        <f t="shared" si="45"/>
        <v>0</v>
      </c>
      <c r="R40" s="513">
        <f t="shared" si="45"/>
        <v>0</v>
      </c>
      <c r="S40" s="513">
        <f t="shared" si="45"/>
        <v>0</v>
      </c>
      <c r="T40" s="513">
        <f t="shared" si="45"/>
        <v>0</v>
      </c>
      <c r="U40" s="513">
        <f t="shared" si="45"/>
        <v>0</v>
      </c>
      <c r="V40" s="513">
        <f t="shared" si="45"/>
        <v>0</v>
      </c>
      <c r="W40" s="513">
        <f t="shared" si="45"/>
        <v>0</v>
      </c>
      <c r="X40" s="513">
        <f t="shared" si="45"/>
        <v>0</v>
      </c>
      <c r="Y40" s="513">
        <f t="shared" si="45"/>
        <v>0</v>
      </c>
      <c r="Z40" s="513">
        <f t="shared" si="45"/>
        <v>0</v>
      </c>
      <c r="AA40" s="513">
        <f t="shared" si="45"/>
        <v>0</v>
      </c>
      <c r="AB40" s="513">
        <f t="shared" si="45"/>
        <v>0</v>
      </c>
      <c r="AC40" s="513">
        <f t="shared" si="45"/>
        <v>0</v>
      </c>
      <c r="AD40" s="513">
        <f t="shared" si="45"/>
        <v>0</v>
      </c>
      <c r="AE40" s="513">
        <f t="shared" si="45"/>
        <v>0</v>
      </c>
      <c r="AF40" s="513">
        <f t="shared" si="45"/>
        <v>0</v>
      </c>
      <c r="AG40" s="513">
        <f t="shared" si="45"/>
        <v>0</v>
      </c>
      <c r="AH40" s="512">
        <f t="shared" si="45"/>
        <v>2000</v>
      </c>
      <c r="AI40" s="513">
        <f t="shared" si="45"/>
        <v>0</v>
      </c>
      <c r="AJ40" s="513">
        <f t="shared" si="45"/>
        <v>0</v>
      </c>
      <c r="AK40" s="513">
        <f t="shared" si="45"/>
        <v>0</v>
      </c>
      <c r="AL40" s="513">
        <f t="shared" si="45"/>
        <v>0</v>
      </c>
      <c r="AM40" s="513">
        <f t="shared" ref="AM40:BJ40" si="46">AM35</f>
        <v>0</v>
      </c>
      <c r="AN40" s="513">
        <f t="shared" si="46"/>
        <v>0</v>
      </c>
      <c r="AO40" s="513">
        <f t="shared" si="46"/>
        <v>0</v>
      </c>
      <c r="AP40" s="513">
        <f t="shared" si="46"/>
        <v>0</v>
      </c>
      <c r="AQ40" s="513">
        <f t="shared" si="46"/>
        <v>0</v>
      </c>
      <c r="AR40" s="513">
        <f t="shared" si="46"/>
        <v>0</v>
      </c>
      <c r="AS40" s="513">
        <f t="shared" si="46"/>
        <v>0</v>
      </c>
      <c r="AT40" s="513">
        <f t="shared" si="46"/>
        <v>0</v>
      </c>
      <c r="AU40" s="513">
        <f t="shared" si="46"/>
        <v>0</v>
      </c>
      <c r="AV40" s="513">
        <f t="shared" si="46"/>
        <v>0</v>
      </c>
      <c r="AW40" s="513">
        <f t="shared" si="46"/>
        <v>0</v>
      </c>
      <c r="AX40" s="513">
        <f t="shared" si="46"/>
        <v>0</v>
      </c>
      <c r="AY40" s="513">
        <f t="shared" si="46"/>
        <v>0</v>
      </c>
      <c r="AZ40" s="513">
        <f t="shared" si="46"/>
        <v>0</v>
      </c>
      <c r="BA40" s="513">
        <f t="shared" si="46"/>
        <v>0</v>
      </c>
      <c r="BB40" s="513">
        <f t="shared" si="46"/>
        <v>0</v>
      </c>
      <c r="BC40" s="513">
        <f t="shared" si="46"/>
        <v>0</v>
      </c>
      <c r="BD40" s="513">
        <f t="shared" si="46"/>
        <v>0</v>
      </c>
      <c r="BE40" s="513">
        <f t="shared" si="46"/>
        <v>0</v>
      </c>
      <c r="BF40" s="513">
        <f t="shared" si="46"/>
        <v>0</v>
      </c>
      <c r="BG40" s="513">
        <f t="shared" si="46"/>
        <v>0</v>
      </c>
      <c r="BH40" s="513">
        <f t="shared" si="46"/>
        <v>0</v>
      </c>
      <c r="BI40" s="513">
        <f t="shared" si="46"/>
        <v>0</v>
      </c>
      <c r="BJ40" s="513">
        <f t="shared" si="46"/>
        <v>0</v>
      </c>
      <c r="BK40" s="356">
        <f t="shared" si="0"/>
        <v>42725</v>
      </c>
    </row>
    <row r="41" spans="1:65" ht="15" customHeight="1">
      <c r="A41" s="3">
        <v>20</v>
      </c>
      <c r="B41" s="11" t="s">
        <v>41</v>
      </c>
      <c r="C41" s="515">
        <f>'9.1 Posting'!B116</f>
        <v>17088.84</v>
      </c>
      <c r="D41" s="512">
        <f>'9.1 Posting'!C116</f>
        <v>47500</v>
      </c>
      <c r="E41" s="512">
        <f>'9.1 Posting'!D116</f>
        <v>2010</v>
      </c>
      <c r="F41" s="512">
        <f>'9.1 Posting'!E116</f>
        <v>8200</v>
      </c>
      <c r="G41" s="512">
        <f>'9.1 Posting'!F116</f>
        <v>0</v>
      </c>
      <c r="H41" s="512">
        <f>'9.1 Posting'!G116</f>
        <v>1171.2</v>
      </c>
      <c r="I41" s="512">
        <f>'9.1 Posting'!H116</f>
        <v>0</v>
      </c>
      <c r="J41" s="512">
        <f>'9.1 Posting'!I116</f>
        <v>10</v>
      </c>
      <c r="K41" s="512">
        <f>'9.1 Posting'!J116</f>
        <v>0</v>
      </c>
      <c r="L41" s="512">
        <f>'9.1 Posting'!K116</f>
        <v>1000</v>
      </c>
      <c r="M41" s="512">
        <f>'9.1 Posting'!L116</f>
        <v>1010</v>
      </c>
      <c r="N41" s="512">
        <f>'9.1 Posting'!M116</f>
        <v>2000</v>
      </c>
      <c r="O41" s="512">
        <f>'9.1 Posting'!N116</f>
        <v>0</v>
      </c>
      <c r="P41" s="512">
        <f>'9.1 Posting'!O116</f>
        <v>0</v>
      </c>
      <c r="Q41" s="512">
        <f>'9.1 Posting'!P116</f>
        <v>0</v>
      </c>
      <c r="R41" s="512">
        <f>'9.1 Posting'!Q116</f>
        <v>0</v>
      </c>
      <c r="S41" s="512">
        <f>'9.1 Posting'!R116</f>
        <v>0</v>
      </c>
      <c r="T41" s="512">
        <f>'9.1 Posting'!S116</f>
        <v>2868.9</v>
      </c>
      <c r="U41" s="512">
        <f>'9.1 Posting'!T116</f>
        <v>457.47</v>
      </c>
      <c r="V41" s="512">
        <f>'9.1 Posting'!U116</f>
        <v>0</v>
      </c>
      <c r="W41" s="512">
        <f>'9.1 Posting'!V116</f>
        <v>0</v>
      </c>
      <c r="X41" s="512">
        <f>'9.1 Posting'!W116</f>
        <v>5438.62</v>
      </c>
      <c r="Y41" s="512">
        <f>'9.1 Posting'!X116</f>
        <v>2000</v>
      </c>
      <c r="Z41" s="512">
        <f>'9.1 Posting'!Y116</f>
        <v>2000</v>
      </c>
      <c r="AA41" s="512">
        <f>'9.1 Posting'!Z116</f>
        <v>1320.625</v>
      </c>
      <c r="AB41" s="512">
        <f>'9.1 Posting'!AA116</f>
        <v>1000</v>
      </c>
      <c r="AC41" s="512">
        <f>'9.1 Posting'!AB116</f>
        <v>1000</v>
      </c>
      <c r="AD41" s="512">
        <f>'9.1 Posting'!AC116</f>
        <v>2000</v>
      </c>
      <c r="AE41" s="512">
        <f>'9.1 Posting'!AD116</f>
        <v>500</v>
      </c>
      <c r="AF41" s="512">
        <f>'9.1 Posting'!AE116</f>
        <v>0</v>
      </c>
      <c r="AG41" s="512">
        <f>'9.1 Posting'!AF116</f>
        <v>0</v>
      </c>
      <c r="AH41" s="512">
        <f>'9.1 Posting'!AG116</f>
        <v>0</v>
      </c>
      <c r="AI41" s="512">
        <f>'9.1 Posting'!AH116</f>
        <v>8579</v>
      </c>
      <c r="AJ41" s="512">
        <f>'9.1 Posting'!AI116</f>
        <v>0</v>
      </c>
      <c r="AK41" s="512">
        <f>'9.1 Posting'!AJ116</f>
        <v>0</v>
      </c>
      <c r="AL41" s="512">
        <f>'9.1 Posting'!AK116</f>
        <v>0</v>
      </c>
      <c r="AM41" s="512">
        <f>'9.1 Posting'!AL116</f>
        <v>0</v>
      </c>
      <c r="AN41" s="512">
        <f>'9.1 Posting'!AM116</f>
        <v>1000</v>
      </c>
      <c r="AO41" s="512">
        <f>'9.1 Posting'!AN116</f>
        <v>0</v>
      </c>
      <c r="AP41" s="512">
        <f>'9.1 Posting'!AO116</f>
        <v>1000</v>
      </c>
      <c r="AQ41" s="512">
        <f>'9.1 Posting'!AP116</f>
        <v>0</v>
      </c>
      <c r="AR41" s="512">
        <f>'9.1 Posting'!AQ116</f>
        <v>0</v>
      </c>
      <c r="AS41" s="512">
        <f>'9.1 Posting'!AR116</f>
        <v>0</v>
      </c>
      <c r="AT41" s="512">
        <f>'9.1 Posting'!AS116</f>
        <v>0</v>
      </c>
      <c r="AU41" s="512">
        <f>'9.1 Posting'!AT116</f>
        <v>0</v>
      </c>
      <c r="AV41" s="512">
        <f>'9.1 Posting'!AU116</f>
        <v>0</v>
      </c>
      <c r="AW41" s="512">
        <f>'9.1 Posting'!AV116</f>
        <v>0</v>
      </c>
      <c r="AX41" s="512">
        <f>'9.1 Posting'!AW116</f>
        <v>0</v>
      </c>
      <c r="AY41" s="512">
        <f>'9.1 Posting'!AX116</f>
        <v>0</v>
      </c>
      <c r="AZ41" s="512">
        <f>'9.1 Posting'!AY116</f>
        <v>0</v>
      </c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356">
        <f t="shared" si="0"/>
        <v>109154.65499999998</v>
      </c>
    </row>
    <row r="42" spans="1:65" ht="15" customHeight="1">
      <c r="A42" s="3">
        <v>21</v>
      </c>
      <c r="B42" s="11" t="s">
        <v>37</v>
      </c>
      <c r="C42" s="515">
        <f>C36</f>
        <v>527100</v>
      </c>
      <c r="D42" s="512">
        <f t="shared" ref="D42:AL42" si="47">D36</f>
        <v>925100</v>
      </c>
      <c r="E42" s="512">
        <f t="shared" si="47"/>
        <v>0</v>
      </c>
      <c r="F42" s="512">
        <f t="shared" si="47"/>
        <v>0</v>
      </c>
      <c r="G42" s="512">
        <f t="shared" si="47"/>
        <v>0</v>
      </c>
      <c r="H42" s="512">
        <f t="shared" si="47"/>
        <v>177000</v>
      </c>
      <c r="I42" s="512">
        <f t="shared" si="47"/>
        <v>10000</v>
      </c>
      <c r="J42" s="512">
        <f t="shared" si="47"/>
        <v>0</v>
      </c>
      <c r="K42" s="512">
        <f t="shared" si="47"/>
        <v>0</v>
      </c>
      <c r="L42" s="512">
        <f t="shared" si="47"/>
        <v>0</v>
      </c>
      <c r="M42" s="512">
        <f t="shared" si="47"/>
        <v>0</v>
      </c>
      <c r="N42" s="512">
        <f t="shared" si="47"/>
        <v>0</v>
      </c>
      <c r="O42" s="512">
        <f t="shared" si="47"/>
        <v>0</v>
      </c>
      <c r="P42" s="512">
        <f t="shared" si="47"/>
        <v>0</v>
      </c>
      <c r="Q42" s="512">
        <f t="shared" si="47"/>
        <v>0</v>
      </c>
      <c r="R42" s="512">
        <f t="shared" si="47"/>
        <v>0</v>
      </c>
      <c r="S42" s="512">
        <f t="shared" si="47"/>
        <v>0</v>
      </c>
      <c r="T42" s="512">
        <f t="shared" si="47"/>
        <v>80000</v>
      </c>
      <c r="U42" s="512">
        <f t="shared" si="47"/>
        <v>0</v>
      </c>
      <c r="V42" s="512">
        <f t="shared" si="47"/>
        <v>90000</v>
      </c>
      <c r="W42" s="512">
        <f t="shared" si="47"/>
        <v>0</v>
      </c>
      <c r="X42" s="512">
        <f t="shared" si="47"/>
        <v>0</v>
      </c>
      <c r="Y42" s="512">
        <f t="shared" si="47"/>
        <v>0</v>
      </c>
      <c r="Z42" s="512">
        <f t="shared" si="47"/>
        <v>0</v>
      </c>
      <c r="AA42" s="512">
        <f t="shared" si="47"/>
        <v>115800</v>
      </c>
      <c r="AB42" s="512">
        <f t="shared" si="47"/>
        <v>0</v>
      </c>
      <c r="AC42" s="512">
        <f t="shared" si="47"/>
        <v>70000</v>
      </c>
      <c r="AD42" s="512">
        <f t="shared" si="47"/>
        <v>0</v>
      </c>
      <c r="AE42" s="512">
        <f t="shared" si="47"/>
        <v>0</v>
      </c>
      <c r="AF42" s="512">
        <f t="shared" si="47"/>
        <v>0</v>
      </c>
      <c r="AG42" s="512">
        <f t="shared" si="47"/>
        <v>0</v>
      </c>
      <c r="AH42" s="512">
        <f t="shared" si="47"/>
        <v>0</v>
      </c>
      <c r="AI42" s="512">
        <f t="shared" si="47"/>
        <v>0</v>
      </c>
      <c r="AJ42" s="512">
        <f t="shared" si="47"/>
        <v>0</v>
      </c>
      <c r="AK42" s="512">
        <f t="shared" si="47"/>
        <v>0</v>
      </c>
      <c r="AL42" s="512">
        <f t="shared" si="47"/>
        <v>0</v>
      </c>
      <c r="AM42" s="512">
        <f t="shared" ref="AM42:AZ42" si="48">AM36</f>
        <v>0</v>
      </c>
      <c r="AN42" s="512">
        <f t="shared" si="48"/>
        <v>0</v>
      </c>
      <c r="AO42" s="512">
        <f t="shared" si="48"/>
        <v>0</v>
      </c>
      <c r="AP42" s="512">
        <f t="shared" si="48"/>
        <v>0</v>
      </c>
      <c r="AQ42" s="512">
        <f t="shared" si="48"/>
        <v>0</v>
      </c>
      <c r="AR42" s="512">
        <f t="shared" si="48"/>
        <v>0</v>
      </c>
      <c r="AS42" s="512">
        <f t="shared" si="48"/>
        <v>20000</v>
      </c>
      <c r="AT42" s="512">
        <f t="shared" si="48"/>
        <v>0</v>
      </c>
      <c r="AU42" s="512">
        <f t="shared" si="48"/>
        <v>0</v>
      </c>
      <c r="AV42" s="512">
        <f t="shared" si="48"/>
        <v>0</v>
      </c>
      <c r="AW42" s="512">
        <f t="shared" si="48"/>
        <v>0</v>
      </c>
      <c r="AX42" s="512">
        <f t="shared" si="48"/>
        <v>30000</v>
      </c>
      <c r="AY42" s="512">
        <f t="shared" si="48"/>
        <v>0</v>
      </c>
      <c r="AZ42" s="512">
        <f t="shared" si="48"/>
        <v>0</v>
      </c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356">
        <f t="shared" si="0"/>
        <v>2045000</v>
      </c>
    </row>
    <row r="43" spans="1:65" ht="15" customHeight="1">
      <c r="A43" s="3">
        <v>22</v>
      </c>
      <c r="B43" s="11" t="s">
        <v>42</v>
      </c>
      <c r="C43" s="515">
        <f>'9.1 Posting'!B119</f>
        <v>0</v>
      </c>
      <c r="D43" s="512">
        <f>'9.1 Posting'!C119</f>
        <v>20814.45</v>
      </c>
      <c r="E43" s="512">
        <f>'9.1 Posting'!D119</f>
        <v>0</v>
      </c>
      <c r="F43" s="512">
        <f>'9.1 Posting'!E119</f>
        <v>0</v>
      </c>
      <c r="G43" s="512">
        <f>'9.1 Posting'!F119</f>
        <v>296706.01434999984</v>
      </c>
      <c r="H43" s="512">
        <f>'9.1 Posting'!G119</f>
        <v>0</v>
      </c>
      <c r="I43" s="512">
        <f>'9.1 Posting'!H119</f>
        <v>2319.6</v>
      </c>
      <c r="J43" s="512">
        <f>'9.1 Posting'!I119</f>
        <v>0</v>
      </c>
      <c r="K43" s="512">
        <f>'9.1 Posting'!J119</f>
        <v>0</v>
      </c>
      <c r="L43" s="512">
        <f>'9.1 Posting'!K119</f>
        <v>0</v>
      </c>
      <c r="M43" s="512">
        <f>'9.1 Posting'!L119</f>
        <v>0</v>
      </c>
      <c r="N43" s="512">
        <f>'9.1 Posting'!M119</f>
        <v>0</v>
      </c>
      <c r="O43" s="512">
        <f>'9.1 Posting'!N119</f>
        <v>500</v>
      </c>
      <c r="P43" s="512">
        <f>'9.1 Posting'!O119</f>
        <v>0</v>
      </c>
      <c r="Q43" s="512">
        <f>'9.1 Posting'!P119</f>
        <v>1000</v>
      </c>
      <c r="R43" s="512">
        <f>'9.1 Posting'!Q119</f>
        <v>0</v>
      </c>
      <c r="S43" s="512">
        <f>'9.1 Posting'!R119</f>
        <v>1000</v>
      </c>
      <c r="T43" s="512">
        <f>'9.1 Posting'!S119</f>
        <v>0</v>
      </c>
      <c r="U43" s="512">
        <f>'9.1 Posting'!T119</f>
        <v>60000</v>
      </c>
      <c r="V43" s="512">
        <f>'9.1 Posting'!U119</f>
        <v>2000</v>
      </c>
      <c r="W43" s="512">
        <f>'9.1 Posting'!V119</f>
        <v>1000</v>
      </c>
      <c r="X43" s="512">
        <f>'9.1 Posting'!W119</f>
        <v>3521.46</v>
      </c>
      <c r="Y43" s="512">
        <f>'9.1 Posting'!X119</f>
        <v>0</v>
      </c>
      <c r="Z43" s="512">
        <f>'9.1 Posting'!Y119</f>
        <v>0</v>
      </c>
      <c r="AA43" s="512">
        <f>'9.1 Posting'!Z119</f>
        <v>0</v>
      </c>
      <c r="AB43" s="512">
        <f>'9.1 Posting'!AA119</f>
        <v>0</v>
      </c>
      <c r="AC43" s="512">
        <f>'9.1 Posting'!AB119</f>
        <v>0</v>
      </c>
      <c r="AD43" s="512">
        <f>'9.1 Posting'!AC119</f>
        <v>0</v>
      </c>
      <c r="AE43" s="512">
        <f>'9.1 Posting'!AD119</f>
        <v>0</v>
      </c>
      <c r="AF43" s="512">
        <f>'9.1 Posting'!AE119</f>
        <v>2000</v>
      </c>
      <c r="AG43" s="512">
        <f>'9.1 Posting'!AF119</f>
        <v>1000</v>
      </c>
      <c r="AH43" s="512">
        <f>'9.1 Posting'!AG119</f>
        <v>0</v>
      </c>
      <c r="AI43" s="512">
        <f>'9.1 Posting'!AH119</f>
        <v>0</v>
      </c>
      <c r="AJ43" s="512">
        <f>'9.1 Posting'!AI119</f>
        <v>0</v>
      </c>
      <c r="AK43" s="512">
        <f>'9.1 Posting'!AJ119</f>
        <v>1000</v>
      </c>
      <c r="AL43" s="512">
        <f>'9.1 Posting'!AK119</f>
        <v>110000</v>
      </c>
      <c r="AM43" s="512">
        <f>'9.1 Posting'!AL119</f>
        <v>2000</v>
      </c>
      <c r="AN43" s="512">
        <f>'9.1 Posting'!AM119</f>
        <v>0</v>
      </c>
      <c r="AO43" s="512">
        <f>'9.1 Posting'!AN119</f>
        <v>0</v>
      </c>
      <c r="AP43" s="512">
        <f>'9.1 Posting'!AO119</f>
        <v>0</v>
      </c>
      <c r="AQ43" s="512">
        <f>'9.1 Posting'!AP119</f>
        <v>0</v>
      </c>
      <c r="AR43" s="512">
        <f>'9.1 Posting'!AQ119</f>
        <v>0</v>
      </c>
      <c r="AS43" s="512">
        <f>'9.1 Posting'!AR119</f>
        <v>0</v>
      </c>
      <c r="AT43" s="512">
        <f>'9.1 Posting'!AS119</f>
        <v>1000</v>
      </c>
      <c r="AU43" s="512">
        <f>'9.1 Posting'!AT119</f>
        <v>0</v>
      </c>
      <c r="AV43" s="512">
        <f>'9.1 Posting'!AU119</f>
        <v>0</v>
      </c>
      <c r="AW43" s="512">
        <f>'9.1 Posting'!AV119</f>
        <v>0</v>
      </c>
      <c r="AX43" s="512">
        <f>'9.1 Posting'!AW119</f>
        <v>0</v>
      </c>
      <c r="AY43" s="512">
        <f>'9.1 Posting'!AX119</f>
        <v>0</v>
      </c>
      <c r="AZ43" s="512">
        <f>'9.1 Posting'!AY119</f>
        <v>0</v>
      </c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356">
        <f t="shared" si="0"/>
        <v>505861.52434999985</v>
      </c>
    </row>
    <row r="44" spans="1:65" ht="15" customHeight="1">
      <c r="A44" s="6"/>
      <c r="B44" s="13" t="s">
        <v>43</v>
      </c>
      <c r="C44" s="507">
        <f t="shared" ref="C44:H44" si="49">SUM(C40:C43)</f>
        <v>582913.84</v>
      </c>
      <c r="D44" s="357">
        <f t="shared" si="49"/>
        <v>993414.45</v>
      </c>
      <c r="E44" s="357">
        <f t="shared" si="49"/>
        <v>2010</v>
      </c>
      <c r="F44" s="357">
        <f t="shared" si="49"/>
        <v>8200</v>
      </c>
      <c r="G44" s="357">
        <f t="shared" si="49"/>
        <v>298706.01434999984</v>
      </c>
      <c r="H44" s="357">
        <f t="shared" si="49"/>
        <v>178171.2</v>
      </c>
      <c r="I44" s="357">
        <f t="shared" ref="I44:Q44" si="50">SUM(I40:I43)</f>
        <v>12319.6</v>
      </c>
      <c r="J44" s="357">
        <f t="shared" si="50"/>
        <v>10</v>
      </c>
      <c r="K44" s="357">
        <f t="shared" si="50"/>
        <v>0</v>
      </c>
      <c r="L44" s="357">
        <f t="shared" si="50"/>
        <v>1000</v>
      </c>
      <c r="M44" s="357">
        <f t="shared" si="50"/>
        <v>1010</v>
      </c>
      <c r="N44" s="357">
        <f t="shared" si="50"/>
        <v>2000</v>
      </c>
      <c r="O44" s="357">
        <f t="shared" si="50"/>
        <v>500</v>
      </c>
      <c r="P44" s="357">
        <f t="shared" si="50"/>
        <v>0</v>
      </c>
      <c r="Q44" s="357">
        <f t="shared" si="50"/>
        <v>1000</v>
      </c>
      <c r="R44" s="357">
        <f>SUM(R40:R43)</f>
        <v>0</v>
      </c>
      <c r="S44" s="357">
        <f>SUM(S40:S43)</f>
        <v>1000</v>
      </c>
      <c r="T44" s="357">
        <f>SUM(T40:T43)</f>
        <v>82868.899999999994</v>
      </c>
      <c r="U44" s="357">
        <f>SUM(U40:U43)</f>
        <v>60457.47</v>
      </c>
      <c r="V44" s="357">
        <f>SUM(V40:V43)</f>
        <v>92000</v>
      </c>
      <c r="W44" s="357">
        <f t="shared" ref="W44:AC44" si="51">SUM(W40:W43)</f>
        <v>1000</v>
      </c>
      <c r="X44" s="357">
        <f t="shared" si="51"/>
        <v>8960.08</v>
      </c>
      <c r="Y44" s="357">
        <f t="shared" si="51"/>
        <v>2000</v>
      </c>
      <c r="Z44" s="357">
        <f t="shared" si="51"/>
        <v>2000</v>
      </c>
      <c r="AA44" s="357">
        <f t="shared" si="51"/>
        <v>117120.625</v>
      </c>
      <c r="AB44" s="357">
        <f t="shared" si="51"/>
        <v>1000</v>
      </c>
      <c r="AC44" s="357">
        <f t="shared" si="51"/>
        <v>71000</v>
      </c>
      <c r="AD44" s="357">
        <f t="shared" ref="AD44:AL44" si="52">SUM(AD40:AD43)</f>
        <v>2000</v>
      </c>
      <c r="AE44" s="357">
        <f t="shared" si="52"/>
        <v>500</v>
      </c>
      <c r="AF44" s="357">
        <f t="shared" si="52"/>
        <v>2000</v>
      </c>
      <c r="AG44" s="357">
        <f t="shared" si="52"/>
        <v>1000</v>
      </c>
      <c r="AH44" s="357">
        <f t="shared" si="52"/>
        <v>2000</v>
      </c>
      <c r="AI44" s="357">
        <f t="shared" si="52"/>
        <v>8579</v>
      </c>
      <c r="AJ44" s="357">
        <f t="shared" si="52"/>
        <v>0</v>
      </c>
      <c r="AK44" s="357">
        <f t="shared" si="52"/>
        <v>1000</v>
      </c>
      <c r="AL44" s="357">
        <f t="shared" si="52"/>
        <v>110000</v>
      </c>
      <c r="AM44" s="357">
        <f t="shared" ref="AM44:AZ44" si="53">SUM(AM40:AM43)</f>
        <v>2000</v>
      </c>
      <c r="AN44" s="357">
        <f t="shared" si="53"/>
        <v>1000</v>
      </c>
      <c r="AO44" s="357">
        <f t="shared" si="53"/>
        <v>0</v>
      </c>
      <c r="AP44" s="357">
        <f t="shared" si="53"/>
        <v>1000</v>
      </c>
      <c r="AQ44" s="357">
        <f t="shared" si="53"/>
        <v>0</v>
      </c>
      <c r="AR44" s="357">
        <f t="shared" si="53"/>
        <v>0</v>
      </c>
      <c r="AS44" s="357">
        <f t="shared" si="53"/>
        <v>20000</v>
      </c>
      <c r="AT44" s="357">
        <f t="shared" si="53"/>
        <v>1000</v>
      </c>
      <c r="AU44" s="357">
        <f t="shared" si="53"/>
        <v>0</v>
      </c>
      <c r="AV44" s="357">
        <f t="shared" si="53"/>
        <v>0</v>
      </c>
      <c r="AW44" s="357">
        <f t="shared" si="53"/>
        <v>0</v>
      </c>
      <c r="AX44" s="357">
        <f t="shared" si="53"/>
        <v>30000</v>
      </c>
      <c r="AY44" s="357">
        <f t="shared" si="53"/>
        <v>0</v>
      </c>
      <c r="AZ44" s="357">
        <f t="shared" si="53"/>
        <v>0</v>
      </c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356">
        <f t="shared" si="0"/>
        <v>2702741.1793500003</v>
      </c>
      <c r="BL44" s="30">
        <f>104-27</f>
        <v>77</v>
      </c>
    </row>
    <row r="45" spans="1:65" ht="15" customHeight="1">
      <c r="A45" s="6"/>
      <c r="B45" s="13" t="s">
        <v>44</v>
      </c>
      <c r="C45" s="508">
        <f t="shared" ref="C45:H45" si="54">C44/C7*100</f>
        <v>35.663563351262837</v>
      </c>
      <c r="D45" s="36">
        <f t="shared" si="54"/>
        <v>64.391471141185249</v>
      </c>
      <c r="E45" s="36">
        <f t="shared" si="54"/>
        <v>0.19003749695089092</v>
      </c>
      <c r="F45" s="36">
        <f t="shared" si="54"/>
        <v>0.46223846693568676</v>
      </c>
      <c r="G45" s="36">
        <f t="shared" si="54"/>
        <v>31.009380673218168</v>
      </c>
      <c r="H45" s="36">
        <f t="shared" si="54"/>
        <v>13.638868988426896</v>
      </c>
      <c r="I45" s="36">
        <f t="shared" ref="I45:Q45" si="55">I44/I7*100</f>
        <v>2.0943505757167706</v>
      </c>
      <c r="J45" s="36">
        <f t="shared" si="55"/>
        <v>2.5883936429052134E-2</v>
      </c>
      <c r="K45" s="36">
        <f t="shared" si="55"/>
        <v>0</v>
      </c>
      <c r="L45" s="36">
        <f t="shared" si="55"/>
        <v>0.64942376451432526</v>
      </c>
      <c r="M45" s="36">
        <f t="shared" si="55"/>
        <v>0.8775550759717452</v>
      </c>
      <c r="N45" s="36">
        <f t="shared" si="55"/>
        <v>0.38716438120630198</v>
      </c>
      <c r="O45" s="36">
        <f t="shared" si="55"/>
        <v>0.45402318654088797</v>
      </c>
      <c r="P45" s="36">
        <f t="shared" si="55"/>
        <v>0</v>
      </c>
      <c r="Q45" s="36">
        <f t="shared" si="55"/>
        <v>1.4450003186146227</v>
      </c>
      <c r="R45" s="36">
        <f>R44/R7*100</f>
        <v>0</v>
      </c>
      <c r="S45" s="36">
        <f>S44/S7*100</f>
        <v>0.9590268721574835</v>
      </c>
      <c r="T45" s="36">
        <f>T44/T7*100</f>
        <v>21.337728961692637</v>
      </c>
      <c r="U45" s="36">
        <f>U44/U7*100</f>
        <v>53.465992406205878</v>
      </c>
      <c r="V45" s="36">
        <f>V44/V7*100</f>
        <v>69.509331346110528</v>
      </c>
      <c r="W45" s="36">
        <f t="shared" ref="W45:AC45" si="56">W44/W7*100</f>
        <v>1.9367353768732105</v>
      </c>
      <c r="X45" s="36">
        <f t="shared" si="56"/>
        <v>4.4298230650331849</v>
      </c>
      <c r="Y45" s="36">
        <f t="shared" si="56"/>
        <v>0.92477562118321011</v>
      </c>
      <c r="Z45" s="36">
        <f t="shared" si="56"/>
        <v>0.25006778045131617</v>
      </c>
      <c r="AA45" s="36">
        <f t="shared" si="56"/>
        <v>119.69988971653918</v>
      </c>
      <c r="AB45" s="36">
        <f t="shared" si="56"/>
        <v>0.56035558889405335</v>
      </c>
      <c r="AC45" s="36">
        <f t="shared" si="56"/>
        <v>87.553764217906036</v>
      </c>
      <c r="AD45" s="36">
        <f t="shared" ref="AD45:AL45" si="57">AD44/AD7*100</f>
        <v>0.51319944564533582</v>
      </c>
      <c r="AE45" s="36">
        <f t="shared" si="57"/>
        <v>0.81740365149581584</v>
      </c>
      <c r="AF45" s="36">
        <f t="shared" si="57"/>
        <v>1.4063807494603013</v>
      </c>
      <c r="AG45" s="36">
        <f t="shared" si="57"/>
        <v>2.0683087935389342</v>
      </c>
      <c r="AH45" s="36">
        <f t="shared" si="57"/>
        <v>0.90876243277884294</v>
      </c>
      <c r="AI45" s="36">
        <f t="shared" si="57"/>
        <v>1.7110702045694033</v>
      </c>
      <c r="AJ45" s="36">
        <f t="shared" si="57"/>
        <v>0</v>
      </c>
      <c r="AK45" s="36">
        <f t="shared" si="57"/>
        <v>1.7891965094207456</v>
      </c>
      <c r="AL45" s="36">
        <f t="shared" si="57"/>
        <v>85.589489175598743</v>
      </c>
      <c r="AM45" s="36">
        <f t="shared" ref="AM45:BK45" si="58">AM44/AM7*100</f>
        <v>0.86197635805893602</v>
      </c>
      <c r="AN45" s="36">
        <f t="shared" si="58"/>
        <v>2.2163467367677221</v>
      </c>
      <c r="AO45" s="36">
        <f t="shared" si="58"/>
        <v>0</v>
      </c>
      <c r="AP45" s="36">
        <f t="shared" si="58"/>
        <v>2.0090765659280181</v>
      </c>
      <c r="AQ45" s="36">
        <f t="shared" si="58"/>
        <v>0</v>
      </c>
      <c r="AR45" s="36">
        <f t="shared" si="58"/>
        <v>0</v>
      </c>
      <c r="AS45" s="36">
        <f t="shared" si="58"/>
        <v>35.310367120749959</v>
      </c>
      <c r="AT45" s="36">
        <f t="shared" si="58"/>
        <v>4.2271340580613774</v>
      </c>
      <c r="AU45" s="36">
        <f t="shared" si="58"/>
        <v>0</v>
      </c>
      <c r="AV45" s="36">
        <f t="shared" si="58"/>
        <v>0</v>
      </c>
      <c r="AW45" s="36">
        <f t="shared" si="58"/>
        <v>0</v>
      </c>
      <c r="AX45" s="36">
        <f t="shared" si="58"/>
        <v>36.6565715478716</v>
      </c>
      <c r="AY45" s="36">
        <f t="shared" si="58"/>
        <v>0</v>
      </c>
      <c r="AZ45" s="36">
        <f t="shared" si="58"/>
        <v>0</v>
      </c>
      <c r="BA45" s="36">
        <f t="shared" si="58"/>
        <v>0</v>
      </c>
      <c r="BB45" s="36" t="e">
        <f t="shared" si="58"/>
        <v>#DIV/0!</v>
      </c>
      <c r="BC45" s="36">
        <f t="shared" si="58"/>
        <v>0</v>
      </c>
      <c r="BD45" s="36" t="e">
        <f t="shared" si="58"/>
        <v>#DIV/0!</v>
      </c>
      <c r="BE45" s="36" t="e">
        <f t="shared" si="58"/>
        <v>#DIV/0!</v>
      </c>
      <c r="BF45" s="36" t="e">
        <f t="shared" si="58"/>
        <v>#DIV/0!</v>
      </c>
      <c r="BG45" s="36" t="e">
        <f t="shared" si="58"/>
        <v>#DIV/0!</v>
      </c>
      <c r="BH45" s="36" t="e">
        <f t="shared" si="58"/>
        <v>#DIV/0!</v>
      </c>
      <c r="BI45" s="36" t="e">
        <f t="shared" si="58"/>
        <v>#DIV/0!</v>
      </c>
      <c r="BJ45" s="36" t="e">
        <f t="shared" si="58"/>
        <v>#DIV/0!</v>
      </c>
      <c r="BK45" s="36">
        <f t="shared" si="58"/>
        <v>18.197224653824644</v>
      </c>
      <c r="BM45" s="660"/>
    </row>
    <row r="46" spans="1:65" ht="15" customHeight="1">
      <c r="A46" s="294">
        <v>23</v>
      </c>
      <c r="B46" s="295" t="s">
        <v>45</v>
      </c>
      <c r="C46" s="516">
        <v>0</v>
      </c>
      <c r="D46" s="520">
        <v>0</v>
      </c>
      <c r="E46" s="520">
        <v>0</v>
      </c>
      <c r="F46" s="512">
        <v>0</v>
      </c>
      <c r="G46" s="512">
        <v>0</v>
      </c>
      <c r="H46" s="512">
        <v>0</v>
      </c>
      <c r="I46" s="512">
        <v>0</v>
      </c>
      <c r="J46" s="512">
        <v>0</v>
      </c>
      <c r="K46" s="512">
        <v>0</v>
      </c>
      <c r="L46" s="512"/>
      <c r="M46" s="512"/>
      <c r="N46" s="512"/>
      <c r="O46" s="512"/>
      <c r="P46" s="512"/>
      <c r="Q46" s="512"/>
      <c r="R46" s="512"/>
      <c r="S46" s="512">
        <v>0</v>
      </c>
      <c r="T46" s="512">
        <v>0</v>
      </c>
      <c r="U46" s="512">
        <v>0</v>
      </c>
      <c r="V46" s="512">
        <v>0</v>
      </c>
      <c r="W46" s="512"/>
      <c r="X46" s="512">
        <v>0</v>
      </c>
      <c r="Y46" s="512">
        <v>0</v>
      </c>
      <c r="Z46" s="512">
        <v>0</v>
      </c>
      <c r="AA46" s="512"/>
      <c r="AB46" s="512"/>
      <c r="AC46" s="512"/>
      <c r="AD46" s="512"/>
      <c r="AE46" s="512"/>
      <c r="AF46" s="512"/>
      <c r="AG46" s="512"/>
      <c r="AH46" s="512"/>
      <c r="AI46" s="512"/>
      <c r="AJ46" s="512"/>
      <c r="AK46" s="512"/>
      <c r="AL46" s="512"/>
      <c r="AM46" s="512"/>
      <c r="AN46" s="512"/>
      <c r="AO46" s="512"/>
      <c r="AP46" s="512"/>
      <c r="AQ46" s="512"/>
      <c r="AR46" s="512"/>
      <c r="AS46" s="512"/>
      <c r="AT46" s="512"/>
      <c r="AU46" s="512"/>
      <c r="AV46" s="512"/>
      <c r="AW46" s="512"/>
      <c r="AX46" s="512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356">
        <f t="shared" si="0"/>
        <v>0</v>
      </c>
    </row>
    <row r="47" spans="1:65" ht="15" customHeight="1">
      <c r="A47" s="294">
        <v>24</v>
      </c>
      <c r="B47" s="296" t="s">
        <v>46</v>
      </c>
      <c r="C47" s="516">
        <v>0</v>
      </c>
      <c r="D47" s="520">
        <v>0</v>
      </c>
      <c r="E47" s="520">
        <v>0</v>
      </c>
      <c r="F47" s="512">
        <v>0</v>
      </c>
      <c r="G47" s="512">
        <v>0</v>
      </c>
      <c r="H47" s="512">
        <v>0</v>
      </c>
      <c r="I47" s="512">
        <v>0</v>
      </c>
      <c r="J47" s="512">
        <v>0</v>
      </c>
      <c r="K47" s="512">
        <v>0</v>
      </c>
      <c r="L47" s="512"/>
      <c r="M47" s="512"/>
      <c r="N47" s="512"/>
      <c r="O47" s="512"/>
      <c r="P47" s="512"/>
      <c r="Q47" s="512"/>
      <c r="R47" s="512"/>
      <c r="S47" s="512">
        <v>0</v>
      </c>
      <c r="T47" s="512">
        <v>0</v>
      </c>
      <c r="U47" s="512">
        <v>0</v>
      </c>
      <c r="V47" s="512">
        <v>0</v>
      </c>
      <c r="W47" s="512"/>
      <c r="X47" s="512">
        <v>0</v>
      </c>
      <c r="Y47" s="512">
        <v>0</v>
      </c>
      <c r="Z47" s="512">
        <v>0</v>
      </c>
      <c r="AA47" s="512"/>
      <c r="AB47" s="512"/>
      <c r="AC47" s="512"/>
      <c r="AD47" s="512"/>
      <c r="AE47" s="512"/>
      <c r="AF47" s="512"/>
      <c r="AG47" s="512"/>
      <c r="AH47" s="512"/>
      <c r="AI47" s="512"/>
      <c r="AJ47" s="512"/>
      <c r="AK47" s="512"/>
      <c r="AL47" s="512"/>
      <c r="AM47" s="512"/>
      <c r="AN47" s="512"/>
      <c r="AO47" s="512"/>
      <c r="AP47" s="512"/>
      <c r="AQ47" s="512"/>
      <c r="AR47" s="512"/>
      <c r="AS47" s="512"/>
      <c r="AT47" s="512"/>
      <c r="AU47" s="512"/>
      <c r="AV47" s="512"/>
      <c r="AW47" s="512"/>
      <c r="AX47" s="512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356">
        <f t="shared" si="0"/>
        <v>0</v>
      </c>
    </row>
    <row r="48" spans="1:65" ht="15" customHeight="1">
      <c r="A48" s="6"/>
      <c r="B48" s="10" t="s">
        <v>47</v>
      </c>
      <c r="C48" s="509">
        <f t="shared" ref="C48:BJ48" si="59">C46/C10*100</f>
        <v>0</v>
      </c>
      <c r="D48" s="509">
        <f t="shared" si="59"/>
        <v>0</v>
      </c>
      <c r="E48" s="509">
        <f t="shared" si="59"/>
        <v>0</v>
      </c>
      <c r="F48" s="509">
        <f t="shared" si="59"/>
        <v>0</v>
      </c>
      <c r="G48" s="509">
        <f t="shared" si="59"/>
        <v>0</v>
      </c>
      <c r="H48" s="509">
        <f t="shared" si="59"/>
        <v>0</v>
      </c>
      <c r="I48" s="509">
        <f t="shared" si="59"/>
        <v>0</v>
      </c>
      <c r="J48" s="509">
        <f t="shared" si="59"/>
        <v>0</v>
      </c>
      <c r="K48" s="509">
        <f t="shared" si="59"/>
        <v>0</v>
      </c>
      <c r="L48" s="509">
        <f t="shared" si="59"/>
        <v>0</v>
      </c>
      <c r="M48" s="509">
        <f t="shared" si="59"/>
        <v>0</v>
      </c>
      <c r="N48" s="509">
        <f t="shared" si="59"/>
        <v>0</v>
      </c>
      <c r="O48" s="509">
        <f t="shared" si="59"/>
        <v>0</v>
      </c>
      <c r="P48" s="509">
        <f t="shared" si="59"/>
        <v>0</v>
      </c>
      <c r="Q48" s="509">
        <f t="shared" si="59"/>
        <v>0</v>
      </c>
      <c r="R48" s="509">
        <f t="shared" si="59"/>
        <v>0</v>
      </c>
      <c r="S48" s="509">
        <f t="shared" si="59"/>
        <v>0</v>
      </c>
      <c r="T48" s="509">
        <f t="shared" si="59"/>
        <v>0</v>
      </c>
      <c r="U48" s="509">
        <f t="shared" si="59"/>
        <v>0</v>
      </c>
      <c r="V48" s="509">
        <f t="shared" si="59"/>
        <v>0</v>
      </c>
      <c r="W48" s="509">
        <f t="shared" si="59"/>
        <v>0</v>
      </c>
      <c r="X48" s="509">
        <f t="shared" si="59"/>
        <v>0</v>
      </c>
      <c r="Y48" s="509">
        <f t="shared" si="59"/>
        <v>0</v>
      </c>
      <c r="Z48" s="509">
        <f t="shared" si="59"/>
        <v>0</v>
      </c>
      <c r="AA48" s="509">
        <f t="shared" si="59"/>
        <v>0</v>
      </c>
      <c r="AB48" s="509">
        <f t="shared" si="59"/>
        <v>0</v>
      </c>
      <c r="AC48" s="509">
        <f t="shared" si="59"/>
        <v>0</v>
      </c>
      <c r="AD48" s="509">
        <f t="shared" si="59"/>
        <v>0</v>
      </c>
      <c r="AE48" s="509">
        <f t="shared" si="59"/>
        <v>0</v>
      </c>
      <c r="AF48" s="509">
        <f t="shared" si="59"/>
        <v>0</v>
      </c>
      <c r="AG48" s="509">
        <f t="shared" si="59"/>
        <v>0</v>
      </c>
      <c r="AH48" s="509">
        <f t="shared" si="59"/>
        <v>0</v>
      </c>
      <c r="AI48" s="509">
        <f t="shared" si="59"/>
        <v>0</v>
      </c>
      <c r="AJ48" s="509">
        <f t="shared" si="59"/>
        <v>0</v>
      </c>
      <c r="AK48" s="509">
        <f t="shared" si="59"/>
        <v>0</v>
      </c>
      <c r="AL48" s="509">
        <f t="shared" si="59"/>
        <v>0</v>
      </c>
      <c r="AM48" s="509">
        <f t="shared" si="59"/>
        <v>0</v>
      </c>
      <c r="AN48" s="509">
        <f t="shared" si="59"/>
        <v>0</v>
      </c>
      <c r="AO48" s="509">
        <f t="shared" si="59"/>
        <v>0</v>
      </c>
      <c r="AP48" s="509">
        <f t="shared" si="59"/>
        <v>0</v>
      </c>
      <c r="AQ48" s="509">
        <f t="shared" si="59"/>
        <v>0</v>
      </c>
      <c r="AR48" s="509">
        <f t="shared" si="59"/>
        <v>0</v>
      </c>
      <c r="AS48" s="509">
        <f t="shared" si="59"/>
        <v>0</v>
      </c>
      <c r="AT48" s="509">
        <f t="shared" si="59"/>
        <v>0</v>
      </c>
      <c r="AU48" s="509">
        <f t="shared" si="59"/>
        <v>0</v>
      </c>
      <c r="AV48" s="509">
        <f t="shared" si="59"/>
        <v>0</v>
      </c>
      <c r="AW48" s="509">
        <f t="shared" si="59"/>
        <v>0</v>
      </c>
      <c r="AX48" s="509">
        <f t="shared" si="59"/>
        <v>0</v>
      </c>
      <c r="AY48" s="509">
        <f t="shared" si="59"/>
        <v>0</v>
      </c>
      <c r="AZ48" s="509">
        <f t="shared" si="59"/>
        <v>0</v>
      </c>
      <c r="BA48" s="509">
        <f t="shared" si="59"/>
        <v>0</v>
      </c>
      <c r="BB48" s="509" t="e">
        <f t="shared" si="59"/>
        <v>#DIV/0!</v>
      </c>
      <c r="BC48" s="509">
        <f t="shared" si="59"/>
        <v>0</v>
      </c>
      <c r="BD48" s="509" t="e">
        <f t="shared" si="59"/>
        <v>#DIV/0!</v>
      </c>
      <c r="BE48" s="509" t="e">
        <f t="shared" si="59"/>
        <v>#DIV/0!</v>
      </c>
      <c r="BF48" s="509" t="e">
        <f t="shared" si="59"/>
        <v>#DIV/0!</v>
      </c>
      <c r="BG48" s="509" t="e">
        <f t="shared" si="59"/>
        <v>#DIV/0!</v>
      </c>
      <c r="BH48" s="509" t="e">
        <f t="shared" si="59"/>
        <v>#DIV/0!</v>
      </c>
      <c r="BI48" s="509" t="e">
        <f t="shared" si="59"/>
        <v>#DIV/0!</v>
      </c>
      <c r="BJ48" s="509" t="e">
        <f t="shared" si="59"/>
        <v>#DIV/0!</v>
      </c>
      <c r="BK48" s="356">
        <f t="shared" si="0"/>
        <v>0</v>
      </c>
    </row>
    <row r="49" spans="1:63" ht="15" customHeight="1">
      <c r="A49" s="6"/>
      <c r="B49" s="10" t="s">
        <v>48</v>
      </c>
      <c r="C49" s="37" t="str">
        <f t="shared" ref="C49:AZ49" si="60">IF(C47&gt;0,C47/C46*100,"-")</f>
        <v>-</v>
      </c>
      <c r="D49" s="37" t="str">
        <f t="shared" si="60"/>
        <v>-</v>
      </c>
      <c r="E49" s="37" t="str">
        <f t="shared" si="60"/>
        <v>-</v>
      </c>
      <c r="F49" s="37" t="str">
        <f t="shared" si="60"/>
        <v>-</v>
      </c>
      <c r="G49" s="37" t="str">
        <f t="shared" si="60"/>
        <v>-</v>
      </c>
      <c r="H49" s="37" t="str">
        <f t="shared" si="60"/>
        <v>-</v>
      </c>
      <c r="I49" s="37" t="str">
        <f t="shared" si="60"/>
        <v>-</v>
      </c>
      <c r="J49" s="37" t="str">
        <f t="shared" si="60"/>
        <v>-</v>
      </c>
      <c r="K49" s="37" t="str">
        <f t="shared" si="60"/>
        <v>-</v>
      </c>
      <c r="L49" s="37" t="str">
        <f t="shared" si="60"/>
        <v>-</v>
      </c>
      <c r="M49" s="37" t="str">
        <f t="shared" si="60"/>
        <v>-</v>
      </c>
      <c r="N49" s="37" t="str">
        <f t="shared" si="60"/>
        <v>-</v>
      </c>
      <c r="O49" s="37" t="str">
        <f t="shared" si="60"/>
        <v>-</v>
      </c>
      <c r="P49" s="37" t="str">
        <f t="shared" si="60"/>
        <v>-</v>
      </c>
      <c r="Q49" s="37" t="str">
        <f t="shared" si="60"/>
        <v>-</v>
      </c>
      <c r="R49" s="37" t="str">
        <f t="shared" si="60"/>
        <v>-</v>
      </c>
      <c r="S49" s="37" t="str">
        <f t="shared" si="60"/>
        <v>-</v>
      </c>
      <c r="T49" s="37" t="str">
        <f t="shared" si="60"/>
        <v>-</v>
      </c>
      <c r="U49" s="37" t="str">
        <f t="shared" si="60"/>
        <v>-</v>
      </c>
      <c r="V49" s="37" t="str">
        <f t="shared" si="60"/>
        <v>-</v>
      </c>
      <c r="W49" s="37" t="str">
        <f t="shared" si="60"/>
        <v>-</v>
      </c>
      <c r="X49" s="37" t="str">
        <f t="shared" si="60"/>
        <v>-</v>
      </c>
      <c r="Y49" s="37" t="str">
        <f t="shared" si="60"/>
        <v>-</v>
      </c>
      <c r="Z49" s="37" t="str">
        <f t="shared" si="60"/>
        <v>-</v>
      </c>
      <c r="AA49" s="37" t="str">
        <f t="shared" si="60"/>
        <v>-</v>
      </c>
      <c r="AB49" s="37" t="str">
        <f t="shared" si="60"/>
        <v>-</v>
      </c>
      <c r="AC49" s="37" t="str">
        <f t="shared" si="60"/>
        <v>-</v>
      </c>
      <c r="AD49" s="37" t="str">
        <f t="shared" si="60"/>
        <v>-</v>
      </c>
      <c r="AE49" s="37" t="str">
        <f t="shared" si="60"/>
        <v>-</v>
      </c>
      <c r="AF49" s="37" t="str">
        <f t="shared" si="60"/>
        <v>-</v>
      </c>
      <c r="AG49" s="37" t="str">
        <f t="shared" si="60"/>
        <v>-</v>
      </c>
      <c r="AH49" s="37" t="str">
        <f t="shared" si="60"/>
        <v>-</v>
      </c>
      <c r="AI49" s="37" t="str">
        <f t="shared" si="60"/>
        <v>-</v>
      </c>
      <c r="AJ49" s="37" t="str">
        <f t="shared" si="60"/>
        <v>-</v>
      </c>
      <c r="AK49" s="37" t="str">
        <f t="shared" si="60"/>
        <v>-</v>
      </c>
      <c r="AL49" s="37" t="str">
        <f t="shared" si="60"/>
        <v>-</v>
      </c>
      <c r="AM49" s="37" t="str">
        <f t="shared" si="60"/>
        <v>-</v>
      </c>
      <c r="AN49" s="37" t="str">
        <f t="shared" si="60"/>
        <v>-</v>
      </c>
      <c r="AO49" s="37" t="str">
        <f t="shared" si="60"/>
        <v>-</v>
      </c>
      <c r="AP49" s="37" t="str">
        <f t="shared" si="60"/>
        <v>-</v>
      </c>
      <c r="AQ49" s="37" t="str">
        <f t="shared" si="60"/>
        <v>-</v>
      </c>
      <c r="AR49" s="37" t="str">
        <f t="shared" si="60"/>
        <v>-</v>
      </c>
      <c r="AS49" s="37" t="str">
        <f t="shared" si="60"/>
        <v>-</v>
      </c>
      <c r="AT49" s="37" t="str">
        <f t="shared" si="60"/>
        <v>-</v>
      </c>
      <c r="AU49" s="37" t="str">
        <f t="shared" si="60"/>
        <v>-</v>
      </c>
      <c r="AV49" s="37" t="str">
        <f t="shared" si="60"/>
        <v>-</v>
      </c>
      <c r="AW49" s="37" t="str">
        <f t="shared" si="60"/>
        <v>-</v>
      </c>
      <c r="AX49" s="37" t="str">
        <f t="shared" si="60"/>
        <v>-</v>
      </c>
      <c r="AY49" s="37" t="str">
        <f t="shared" si="60"/>
        <v>-</v>
      </c>
      <c r="AZ49" s="37" t="str">
        <f t="shared" si="60"/>
        <v>-</v>
      </c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56">
        <f t="shared" si="0"/>
        <v>0</v>
      </c>
    </row>
    <row r="50" spans="1:63" ht="15" customHeight="1">
      <c r="A50" s="3">
        <v>25</v>
      </c>
      <c r="B50" s="4" t="s">
        <v>49</v>
      </c>
      <c r="C50" s="515">
        <f>'9.5 Posting'!C39</f>
        <v>2208859.3669000003</v>
      </c>
      <c r="D50" s="515">
        <f>'9.5 Posting'!D39</f>
        <v>568210.85</v>
      </c>
      <c r="E50" s="515">
        <f>'9.5 Posting'!E39</f>
        <v>891647</v>
      </c>
      <c r="F50" s="515">
        <f>'9.5 Posting'!F39</f>
        <v>2265416.0634400002</v>
      </c>
      <c r="G50" s="515">
        <f>'9.5 Posting'!G39</f>
        <v>1457300.3561800001</v>
      </c>
      <c r="H50" s="515">
        <f>'9.5 Posting'!H39</f>
        <v>1090084.04</v>
      </c>
      <c r="I50" s="515">
        <f>'9.5 Posting'!I39</f>
        <v>516638.72512000002</v>
      </c>
      <c r="J50" s="515">
        <f>'9.5 Posting'!J39</f>
        <v>30152</v>
      </c>
      <c r="K50" s="515">
        <f>'9.5 Posting'!K39</f>
        <v>68966.548859999995</v>
      </c>
      <c r="L50" s="515">
        <f>'9.5 Posting'!L39</f>
        <v>186853.02368000001</v>
      </c>
      <c r="M50" s="515">
        <f>'9.5 Posting'!M39</f>
        <v>165788.93225000001</v>
      </c>
      <c r="N50" s="515">
        <f>'9.5 Posting'!N39</f>
        <v>314165.33883999998</v>
      </c>
      <c r="O50" s="515">
        <f>'9.5 Posting'!O39</f>
        <v>114460.93</v>
      </c>
      <c r="P50" s="515">
        <f>'9.5 Posting'!P39</f>
        <v>104513</v>
      </c>
      <c r="Q50" s="515">
        <f>'9.5 Posting'!Q39</f>
        <v>116279.55020000001</v>
      </c>
      <c r="R50" s="515">
        <f>'9.5 Posting'!R39</f>
        <v>81297.671849999999</v>
      </c>
      <c r="S50" s="515">
        <f>'9.5 Posting'!S39</f>
        <v>95067.147720000008</v>
      </c>
      <c r="T50" s="515">
        <f>'9.5 Posting'!T39</f>
        <v>354312.37396999996</v>
      </c>
      <c r="U50" s="515">
        <f>'9.5 Posting'!U39</f>
        <v>52985.355960000001</v>
      </c>
      <c r="V50" s="515">
        <f>'9.5 Posting'!V39</f>
        <v>71037.775760000004</v>
      </c>
      <c r="W50" s="515">
        <f>'9.5 Posting'!W39</f>
        <v>106439</v>
      </c>
      <c r="X50" s="515">
        <f>'9.5 Posting'!X39</f>
        <v>118082.96090999999</v>
      </c>
      <c r="Y50" s="515">
        <f>'9.5 Posting'!Y39</f>
        <v>238744.5159</v>
      </c>
      <c r="Z50" s="515">
        <f>'9.5 Posting'!Z39</f>
        <v>1092150.6591099999</v>
      </c>
      <c r="AA50" s="515">
        <f>'9.5 Posting'!AA39</f>
        <v>86953.38096000001</v>
      </c>
      <c r="AB50" s="515">
        <f>'9.5 Posting'!AB39</f>
        <v>237273.48363</v>
      </c>
      <c r="AC50" s="515">
        <f>'9.5 Posting'!AC39</f>
        <v>114657.04702000003</v>
      </c>
      <c r="AD50" s="515">
        <f>'9.5 Posting'!AD39</f>
        <v>344373.14380999998</v>
      </c>
      <c r="AE50" s="515">
        <f>'9.5 Posting'!AE39</f>
        <v>60494.950589999993</v>
      </c>
      <c r="AF50" s="515">
        <f>'9.5 Posting'!AF39</f>
        <v>84072</v>
      </c>
      <c r="AG50" s="515">
        <f>'9.5 Posting'!AG39</f>
        <v>92284.519</v>
      </c>
      <c r="AH50" s="515">
        <f>'9.5 Posting'!AH39</f>
        <v>229049.65138999998</v>
      </c>
      <c r="AI50" s="515">
        <f>'9.5 Posting'!AI39</f>
        <v>1409992.4232700001</v>
      </c>
      <c r="AJ50" s="515">
        <f>'9.5 Posting'!AJ39</f>
        <v>22828.486000000001</v>
      </c>
      <c r="AK50" s="515">
        <f>'9.5 Posting'!AK39</f>
        <v>86604.39</v>
      </c>
      <c r="AL50" s="515">
        <f>'9.5 Posting'!AL39</f>
        <v>196741.53484999997</v>
      </c>
      <c r="AM50" s="515">
        <f>'9.5 Posting'!AM39</f>
        <v>250452.59821</v>
      </c>
      <c r="AN50" s="515">
        <f>'9.5 Posting'!AN39</f>
        <v>37660.392159999996</v>
      </c>
      <c r="AO50" s="515">
        <f>'9.5 Posting'!AO39</f>
        <v>32647.524440000001</v>
      </c>
      <c r="AP50" s="515">
        <f>'9.5 Posting'!AP39</f>
        <v>20759.16318</v>
      </c>
      <c r="AQ50" s="515">
        <f>'9.5 Posting'!AQ39</f>
        <v>43499.230200000005</v>
      </c>
      <c r="AR50" s="515">
        <f>'9.5 Posting'!AR39</f>
        <v>1757</v>
      </c>
      <c r="AS50" s="515">
        <f>'9.5 Posting'!AS39</f>
        <v>19465.59</v>
      </c>
      <c r="AT50" s="515">
        <f>'9.5 Posting'!AT39</f>
        <v>27424.05</v>
      </c>
      <c r="AU50" s="515">
        <f>'9.5 Posting'!AU39</f>
        <v>2834.8252600000001</v>
      </c>
      <c r="AV50" s="515">
        <f>'9.5 Posting'!AV39</f>
        <v>3736.64</v>
      </c>
      <c r="AW50" s="515">
        <f>'9.5 Posting'!AW39</f>
        <v>7875.9695699999993</v>
      </c>
      <c r="AX50" s="515">
        <f>'9.5 Posting'!AX39</f>
        <v>8616.19</v>
      </c>
      <c r="AY50" s="515">
        <f>'9.5 Posting'!AY39</f>
        <v>5141.0069999999996</v>
      </c>
      <c r="AZ50" s="515">
        <f>'9.5 Posting'!AZ39</f>
        <v>1625.18</v>
      </c>
      <c r="BA50" s="515">
        <f>'9.5 Posting'!BA39</f>
        <v>287.2</v>
      </c>
      <c r="BB50" s="515">
        <f>'9.5 Posting'!BB39</f>
        <v>0</v>
      </c>
      <c r="BC50" s="515">
        <f>'9.5 Posting'!BC39</f>
        <v>796.16455999999994</v>
      </c>
      <c r="BD50" s="515">
        <f>'9.5 Posting'!BD39</f>
        <v>0</v>
      </c>
      <c r="BE50" s="515">
        <f>'9.5 Posting'!BE39</f>
        <v>0</v>
      </c>
      <c r="BF50" s="515">
        <f>'9.5 Posting'!BF39</f>
        <v>0</v>
      </c>
      <c r="BG50" s="515">
        <f>'9.5 Posting'!BG39</f>
        <v>0</v>
      </c>
      <c r="BH50" s="515">
        <f>'9.5 Posting'!BH39</f>
        <v>0</v>
      </c>
      <c r="BI50" s="515">
        <f>'9.5 Posting'!BI39</f>
        <v>0</v>
      </c>
      <c r="BJ50" s="515">
        <f>'9.5 Posting'!BJ39</f>
        <v>0</v>
      </c>
      <c r="BK50" s="356">
        <f t="shared" si="0"/>
        <v>15738273.557189999</v>
      </c>
    </row>
    <row r="51" spans="1:63" ht="15" customHeight="1">
      <c r="A51" s="3">
        <v>26</v>
      </c>
      <c r="B51" s="19" t="s">
        <v>50</v>
      </c>
      <c r="C51" s="515">
        <f>'9.5 Posting'!C40</f>
        <v>789601.38378999999</v>
      </c>
      <c r="D51" s="515">
        <f>'9.5 Posting'!D40</f>
        <v>226703.87</v>
      </c>
      <c r="E51" s="515">
        <f>'9.5 Posting'!E40</f>
        <v>286185</v>
      </c>
      <c r="F51" s="515">
        <f>'9.5 Posting'!F40</f>
        <v>1018996.29164</v>
      </c>
      <c r="G51" s="515">
        <f>'9.5 Posting'!G40</f>
        <v>521791.28313</v>
      </c>
      <c r="H51" s="515">
        <f>'9.5 Posting'!H40</f>
        <v>451805.43</v>
      </c>
      <c r="I51" s="515">
        <f>'9.5 Posting'!I40</f>
        <v>200621.56455000001</v>
      </c>
      <c r="J51" s="515">
        <f>'9.5 Posting'!J40</f>
        <v>9493</v>
      </c>
      <c r="K51" s="515">
        <f>'9.5 Posting'!K40</f>
        <v>26761.756239999999</v>
      </c>
      <c r="L51" s="515">
        <f>'9.5 Posting'!L40</f>
        <v>67127.739260000002</v>
      </c>
      <c r="M51" s="515">
        <f>'9.5 Posting'!M40</f>
        <v>73557.122180000006</v>
      </c>
      <c r="N51" s="515">
        <f>'9.5 Posting'!N40</f>
        <v>184898.10119039888</v>
      </c>
      <c r="O51" s="515">
        <f>'9.5 Posting'!O40</f>
        <v>41437.714</v>
      </c>
      <c r="P51" s="515">
        <f>'9.5 Posting'!P40</f>
        <v>32904</v>
      </c>
      <c r="Q51" s="515">
        <f>'9.5 Posting'!Q40</f>
        <v>50597.380050000007</v>
      </c>
      <c r="R51" s="515">
        <f>'9.5 Posting'!R40</f>
        <v>32717.299190000002</v>
      </c>
      <c r="S51" s="515">
        <f>'9.5 Posting'!S40</f>
        <v>34750.966379999998</v>
      </c>
      <c r="T51" s="515">
        <f>'9.5 Posting'!T40</f>
        <v>108858.64241999999</v>
      </c>
      <c r="U51" s="515">
        <f>'9.5 Posting'!U40</f>
        <v>16624.177730000003</v>
      </c>
      <c r="V51" s="515">
        <f>'9.5 Posting'!V40</f>
        <v>25347.292890000001</v>
      </c>
      <c r="W51" s="515">
        <f>'9.5 Posting'!W40</f>
        <v>48377.16</v>
      </c>
      <c r="X51" s="515">
        <f>'9.5 Posting'!X40</f>
        <v>39348.588400000001</v>
      </c>
      <c r="Y51" s="515">
        <f>'9.5 Posting'!Y40</f>
        <v>101108.77712999999</v>
      </c>
      <c r="Z51" s="515">
        <f>'9.5 Posting'!Z40</f>
        <v>434717.2889766806</v>
      </c>
      <c r="AA51" s="515">
        <f>'9.5 Posting'!AA40</f>
        <v>36574.414400000001</v>
      </c>
      <c r="AB51" s="515">
        <f>'9.5 Posting'!AB40</f>
        <v>82208.712379999997</v>
      </c>
      <c r="AC51" s="515">
        <f>'9.5 Posting'!AC40</f>
        <v>44804.687810000003</v>
      </c>
      <c r="AD51" s="515">
        <f>'9.5 Posting'!AD40</f>
        <v>136005.77862</v>
      </c>
      <c r="AE51" s="515">
        <f>'9.5 Posting'!AE40</f>
        <v>23603.544089999999</v>
      </c>
      <c r="AF51" s="515">
        <f>'9.5 Posting'!AF40</f>
        <v>47343</v>
      </c>
      <c r="AG51" s="515">
        <f>'9.5 Posting'!AG40</f>
        <v>32038.493560000003</v>
      </c>
      <c r="AH51" s="515">
        <f>'9.5 Posting'!AH40</f>
        <v>88929.002860000008</v>
      </c>
      <c r="AI51" s="515">
        <f>'9.5 Posting'!AI40</f>
        <v>415766.06677999999</v>
      </c>
      <c r="AJ51" s="515">
        <f>'9.5 Posting'!AJ40</f>
        <v>10875.398000000001</v>
      </c>
      <c r="AK51" s="515">
        <f>'9.5 Posting'!AK40</f>
        <v>35100.49</v>
      </c>
      <c r="AL51" s="515">
        <f>'9.5 Posting'!AL40</f>
        <v>79211.401719999994</v>
      </c>
      <c r="AM51" s="515">
        <f>'9.5 Posting'!AM40</f>
        <v>79606.553350000002</v>
      </c>
      <c r="AN51" s="515">
        <f>'9.5 Posting'!AN40</f>
        <v>15053.64781</v>
      </c>
      <c r="AO51" s="515">
        <f>'9.5 Posting'!AO40</f>
        <v>17252.940689999999</v>
      </c>
      <c r="AP51" s="515">
        <f>'9.5 Posting'!AP40</f>
        <v>8577.9290000000001</v>
      </c>
      <c r="AQ51" s="515">
        <f>'9.5 Posting'!AQ40</f>
        <v>17107.195829999997</v>
      </c>
      <c r="AR51" s="515">
        <f>'9.5 Posting'!AR40</f>
        <v>67</v>
      </c>
      <c r="AS51" s="515">
        <f>'9.5 Posting'!AS40</f>
        <v>9556.8242800000007</v>
      </c>
      <c r="AT51" s="515">
        <f>'9.5 Posting'!AT40</f>
        <v>18189.746969999997</v>
      </c>
      <c r="AU51" s="515">
        <f>'9.5 Posting'!AU40</f>
        <v>1238.4328899999998</v>
      </c>
      <c r="AV51" s="515">
        <f>'9.5 Posting'!AV40</f>
        <v>1466.51</v>
      </c>
      <c r="AW51" s="515">
        <f>'9.5 Posting'!AW40</f>
        <v>4793.0855899999997</v>
      </c>
      <c r="AX51" s="515">
        <f>'9.5 Posting'!AX40</f>
        <v>2966.38</v>
      </c>
      <c r="AY51" s="515">
        <f>'9.5 Posting'!AY40</f>
        <v>2111.2280000000001</v>
      </c>
      <c r="AZ51" s="515">
        <f>'9.5 Posting'!AZ40</f>
        <v>991.56</v>
      </c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356">
        <f t="shared" si="0"/>
        <v>6035771.8537770798</v>
      </c>
    </row>
    <row r="52" spans="1:63" ht="15" customHeight="1">
      <c r="A52" s="3">
        <v>27</v>
      </c>
      <c r="B52" s="4" t="s">
        <v>51</v>
      </c>
      <c r="C52" s="515">
        <f>'9.5 Posting'!C50</f>
        <v>898650.79831000033</v>
      </c>
      <c r="D52" s="515">
        <f>'9.5 Posting'!D50</f>
        <v>330135.57</v>
      </c>
      <c r="E52" s="515">
        <f>'9.5 Posting'!E50</f>
        <v>351115</v>
      </c>
      <c r="F52" s="515">
        <f>'9.5 Posting'!F50</f>
        <v>908543.48118000024</v>
      </c>
      <c r="G52" s="515">
        <f>'9.5 Posting'!G50</f>
        <v>391586.44073000009</v>
      </c>
      <c r="H52" s="515">
        <f>'9.5 Posting'!H50</f>
        <v>519619.67</v>
      </c>
      <c r="I52" s="515">
        <f>'9.5 Posting'!I50</f>
        <v>148840.95555999997</v>
      </c>
      <c r="J52" s="515">
        <f>'9.5 Posting'!J50</f>
        <v>5519</v>
      </c>
      <c r="K52" s="515">
        <f>'9.5 Posting'!K50</f>
        <v>12791.373559999998</v>
      </c>
      <c r="L52" s="515">
        <f>'9.5 Posting'!L50</f>
        <v>78721.952380000002</v>
      </c>
      <c r="M52" s="515">
        <f>'9.5 Posting'!M50</f>
        <v>45008.643099999987</v>
      </c>
      <c r="N52" s="515">
        <f>'9.5 Posting'!N50</f>
        <v>124192.62595960112</v>
      </c>
      <c r="O52" s="515">
        <f>'9.5 Posting'!O50</f>
        <v>43965.457999999977</v>
      </c>
      <c r="P52" s="515">
        <f>'9.5 Posting'!P50</f>
        <v>30491</v>
      </c>
      <c r="Q52" s="515">
        <f>'9.5 Posting'!Q50</f>
        <v>19787.778619999997</v>
      </c>
      <c r="R52" s="515">
        <f>'9.5 Posting'!R50</f>
        <v>25181.108282766323</v>
      </c>
      <c r="S52" s="515">
        <f>'9.5 Posting'!S50</f>
        <v>31280.199810000013</v>
      </c>
      <c r="T52" s="515">
        <f>'9.5 Posting'!T50</f>
        <v>165307.88188999999</v>
      </c>
      <c r="U52" s="515">
        <f>'9.5 Posting'!U50</f>
        <v>9510.4818087999975</v>
      </c>
      <c r="V52" s="515">
        <f>'9.5 Posting'!V50</f>
        <v>10056.465950000013</v>
      </c>
      <c r="W52" s="515">
        <f>'9.5 Posting'!W50</f>
        <v>21241.02</v>
      </c>
      <c r="X52" s="515">
        <f>'9.5 Posting'!X50</f>
        <v>35370.029629999975</v>
      </c>
      <c r="Y52" s="515">
        <f>'9.5 Posting'!Y50</f>
        <v>71096.172809999989</v>
      </c>
      <c r="Z52" s="515">
        <f>'9.5 Posting'!Z50</f>
        <v>372163.03556431911</v>
      </c>
      <c r="AA52" s="515">
        <f>'9.5 Posting'!AA50</f>
        <v>17749.256950000017</v>
      </c>
      <c r="AB52" s="515">
        <f>'9.5 Posting'!AB50</f>
        <v>62926.757519999985</v>
      </c>
      <c r="AC52" s="515">
        <f>'9.5 Posting'!AC50</f>
        <v>37273.479660000034</v>
      </c>
      <c r="AD52" s="515">
        <f>'9.5 Posting'!AD50</f>
        <v>142212.59787999996</v>
      </c>
      <c r="AE52" s="515">
        <f>'9.5 Posting'!AE50</f>
        <v>20933.138789999997</v>
      </c>
      <c r="AF52" s="515">
        <f>'9.5 Posting'!AF50</f>
        <v>28515</v>
      </c>
      <c r="AG52" s="515">
        <f>'9.5 Posting'!AG50</f>
        <v>8710.3461599999937</v>
      </c>
      <c r="AH52" s="515">
        <f>'9.5 Posting'!AH50</f>
        <v>113317.86514999997</v>
      </c>
      <c r="AI52" s="515">
        <f>'9.5 Posting'!AI50</f>
        <v>188468.66852000018</v>
      </c>
      <c r="AJ52" s="515">
        <f>'9.5 Posting'!AJ50</f>
        <v>-1092.5817600000028</v>
      </c>
      <c r="AK52" s="515">
        <f>'9.5 Posting'!AK50</f>
        <v>25447.62</v>
      </c>
      <c r="AL52" s="515">
        <f>'9.5 Posting'!AL50</f>
        <v>16684.46230139237</v>
      </c>
      <c r="AM52" s="515">
        <f>'9.5 Posting'!AM50</f>
        <v>101706.78283347953</v>
      </c>
      <c r="AN52" s="515">
        <f>'9.5 Posting'!AN50</f>
        <v>5792.097229999993</v>
      </c>
      <c r="AO52" s="515">
        <f>'9.5 Posting'!AO50</f>
        <v>438.7957600000027</v>
      </c>
      <c r="AP52" s="515">
        <f>'9.5 Posting'!AP50</f>
        <v>1360.5575399999971</v>
      </c>
      <c r="AQ52" s="515">
        <f>'9.5 Posting'!AQ50</f>
        <v>5766.5447600000061</v>
      </c>
      <c r="AR52" s="515">
        <f>'9.5 Posting'!AR50</f>
        <v>-2595</v>
      </c>
      <c r="AS52" s="515">
        <f>'9.5 Posting'!AS50</f>
        <v>-12819.176120000002</v>
      </c>
      <c r="AT52" s="515">
        <f>'9.5 Posting'!AT50</f>
        <v>-5068.8519700000015</v>
      </c>
      <c r="AU52" s="515">
        <f>'9.5 Posting'!AU50</f>
        <v>-2961.5919100000001</v>
      </c>
      <c r="AV52" s="515">
        <f>'9.5 Posting'!AV50</f>
        <v>-2556.1</v>
      </c>
      <c r="AW52" s="515">
        <f>'9.5 Posting'!AW50</f>
        <v>-6948.6259999999966</v>
      </c>
      <c r="AX52" s="515">
        <f>'9.5 Posting'!AX50</f>
        <v>-12214.91</v>
      </c>
      <c r="AY52" s="515">
        <f>'9.5 Posting'!AY50</f>
        <v>-5622.1165499999988</v>
      </c>
      <c r="AZ52" s="515">
        <f>'9.5 Posting'!AZ50</f>
        <v>-5660.58</v>
      </c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356">
        <f t="shared" si="0"/>
        <v>5369940.5798903601</v>
      </c>
    </row>
    <row r="53" spans="1:63" ht="15" customHeight="1">
      <c r="A53" s="3">
        <v>28</v>
      </c>
      <c r="B53" s="4" t="s">
        <v>52</v>
      </c>
      <c r="C53" s="515">
        <f>'9.5 Posting'!C58</f>
        <v>583482.67450454587</v>
      </c>
      <c r="D53" s="515">
        <f>'9.5 Posting'!D58</f>
        <v>210082.49</v>
      </c>
      <c r="E53" s="515">
        <f>'9.5 Posting'!E58</f>
        <v>262905</v>
      </c>
      <c r="F53" s="515">
        <f>'9.5 Posting'!F58</f>
        <v>576415.68700000015</v>
      </c>
      <c r="G53" s="515">
        <f>'9.5 Posting'!G58</f>
        <v>250369.64005272742</v>
      </c>
      <c r="H53" s="515">
        <f>'9.5 Posting'!H58</f>
        <v>330667.07</v>
      </c>
      <c r="I53" s="515">
        <f>'9.5 Posting'!I58</f>
        <v>94716.971719999972</v>
      </c>
      <c r="J53" s="515">
        <f>'9.5 Posting'!J58</f>
        <v>7005</v>
      </c>
      <c r="K53" s="515">
        <f>'9.5 Posting'!K58</f>
        <v>8531.2051745454537</v>
      </c>
      <c r="L53" s="515">
        <f>'9.5 Posting'!L58</f>
        <v>50095.78787</v>
      </c>
      <c r="M53" s="515">
        <f>'9.5 Posting'!M58</f>
        <v>28641.863790909083</v>
      </c>
      <c r="N53" s="515">
        <f>'9.5 Posting'!N58</f>
        <v>80176.700301564357</v>
      </c>
      <c r="O53" s="515">
        <f>'9.5 Posting'!O58</f>
        <v>33729.68480909089</v>
      </c>
      <c r="P53" s="515">
        <f>'9.5 Posting'!P58</f>
        <v>22297</v>
      </c>
      <c r="Q53" s="515">
        <f>'9.5 Posting'!Q58</f>
        <v>15475.914789999999</v>
      </c>
      <c r="R53" s="515">
        <f>'9.5 Posting'!R58</f>
        <v>16044.343052766322</v>
      </c>
      <c r="S53" s="515">
        <f>'9.5 Posting'!S58</f>
        <v>20999.999879090923</v>
      </c>
      <c r="T53" s="515">
        <f>'9.5 Posting'!T58</f>
        <v>107117.64247545454</v>
      </c>
      <c r="U53" s="515">
        <f>'9.5 Posting'!U58</f>
        <v>6274.3063094363588</v>
      </c>
      <c r="V53" s="515">
        <f>'9.5 Posting'!V58</f>
        <v>9106.2526927272847</v>
      </c>
      <c r="W53" s="515">
        <f>'9.5 Posting'!W58</f>
        <v>14360.16</v>
      </c>
      <c r="X53" s="515">
        <f>'9.5 Posting'!X58</f>
        <v>31797.259629999979</v>
      </c>
      <c r="Y53" s="515">
        <f>'9.5 Posting'!Y58</f>
        <v>45280.321424545444</v>
      </c>
      <c r="Z53" s="515">
        <f>'9.5 Posting'!Z58</f>
        <v>250692.18861547578</v>
      </c>
      <c r="AA53" s="515">
        <f>'9.5 Posting'!AA58</f>
        <v>11294.981695454562</v>
      </c>
      <c r="AB53" s="515">
        <f>'9.5 Posting'!AB58</f>
        <v>43169.932459999982</v>
      </c>
      <c r="AC53" s="515">
        <f>'9.5 Posting'!AC58</f>
        <v>23719.487056363658</v>
      </c>
      <c r="AD53" s="515">
        <f>'9.5 Posting'!AD58</f>
        <v>92827.303519999958</v>
      </c>
      <c r="AE53" s="515">
        <f>'9.5 Posting'!AE58</f>
        <v>14053.600182657952</v>
      </c>
      <c r="AF53" s="515">
        <f>'9.5 Posting'!AF58</f>
        <v>19687</v>
      </c>
      <c r="AG53" s="515">
        <f>'9.5 Posting'!AG58</f>
        <v>8710.3461599999937</v>
      </c>
      <c r="AH53" s="515">
        <f>'9.5 Posting'!AH58</f>
        <v>72111.368731818162</v>
      </c>
      <c r="AI53" s="515">
        <f>'9.5 Posting'!AI58</f>
        <v>164626.92662181833</v>
      </c>
      <c r="AJ53" s="515">
        <f>'9.5 Posting'!AJ58</f>
        <v>4648.7152399999977</v>
      </c>
      <c r="AK53" s="515">
        <f>'9.5 Posting'!AK58</f>
        <v>16946.84</v>
      </c>
      <c r="AL53" s="515">
        <f>'9.5 Posting'!AL58</f>
        <v>23963.17453433606</v>
      </c>
      <c r="AM53" s="515">
        <f>'9.5 Posting'!AM58</f>
        <v>66609.963466759698</v>
      </c>
      <c r="AN53" s="515">
        <f>'9.5 Posting'!AN58</f>
        <v>4803.6010199999928</v>
      </c>
      <c r="AO53" s="515">
        <f>'9.5 Posting'!AO58</f>
        <v>438.7957600000027</v>
      </c>
      <c r="AP53" s="515">
        <f>'9.5 Posting'!AP58</f>
        <v>1376.7075399999972</v>
      </c>
      <c r="AQ53" s="515">
        <f>'9.5 Posting'!AQ58</f>
        <v>9323.3388900000064</v>
      </c>
      <c r="AR53" s="515">
        <f>'9.5 Posting'!AR58</f>
        <v>-2595</v>
      </c>
      <c r="AS53" s="515">
        <f>'9.5 Posting'!AS58</f>
        <v>-12824.714960000001</v>
      </c>
      <c r="AT53" s="515">
        <f>'9.5 Posting'!AT58</f>
        <v>-4227.2019700000019</v>
      </c>
      <c r="AU53" s="515">
        <f>'9.5 Posting'!AU58</f>
        <v>-2961.5919100000001</v>
      </c>
      <c r="AV53" s="515">
        <f>'9.5 Posting'!AV58</f>
        <v>-2556.1</v>
      </c>
      <c r="AW53" s="515">
        <f>'9.5 Posting'!AW58</f>
        <v>-6948.6259999999966</v>
      </c>
      <c r="AX53" s="515">
        <f>'9.5 Posting'!AX58</f>
        <v>-11916.21</v>
      </c>
      <c r="AY53" s="515">
        <f>'9.5 Posting'!AY58</f>
        <v>-5622.1165499999988</v>
      </c>
      <c r="AZ53" s="515">
        <f>'9.5 Posting'!AZ58</f>
        <v>-5660.58</v>
      </c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356">
        <f t="shared" si="0"/>
        <v>3579265.1055820882</v>
      </c>
    </row>
    <row r="54" spans="1:63" ht="15" customHeight="1">
      <c r="A54" s="15"/>
      <c r="B54" s="10" t="s">
        <v>53</v>
      </c>
      <c r="C54" s="509">
        <f t="shared" ref="C54:BK54" si="61">C53/C10*100</f>
        <v>3.7083524726222867</v>
      </c>
      <c r="D54" s="509">
        <f t="shared" si="61"/>
        <v>2.9011841916811112</v>
      </c>
      <c r="E54" s="509">
        <f t="shared" si="61"/>
        <v>4.3137225946818667</v>
      </c>
      <c r="F54" s="509">
        <f t="shared" si="61"/>
        <v>3.6849209147033575</v>
      </c>
      <c r="G54" s="509">
        <f t="shared" si="61"/>
        <v>2.4728195011072902</v>
      </c>
      <c r="H54" s="509">
        <f t="shared" si="61"/>
        <v>2.2130270998890103</v>
      </c>
      <c r="I54" s="509">
        <f t="shared" si="61"/>
        <v>2.4025191141125193</v>
      </c>
      <c r="J54" s="509">
        <f t="shared" si="61"/>
        <v>2.8076602430499888</v>
      </c>
      <c r="K54" s="509">
        <f t="shared" si="61"/>
        <v>1.7292294576976575</v>
      </c>
      <c r="L54" s="509">
        <f t="shared" si="61"/>
        <v>3.9759091493977015</v>
      </c>
      <c r="M54" s="509">
        <f t="shared" si="61"/>
        <v>1.9992979574380412</v>
      </c>
      <c r="N54" s="509">
        <f t="shared" si="61"/>
        <v>2.1185245095858796</v>
      </c>
      <c r="O54" s="509">
        <f t="shared" si="61"/>
        <v>4.3494340936318627</v>
      </c>
      <c r="P54" s="509">
        <f t="shared" si="61"/>
        <v>2.417506402374896</v>
      </c>
      <c r="Q54" s="509">
        <f t="shared" si="61"/>
        <v>1.4310929728693129</v>
      </c>
      <c r="R54" s="509">
        <f t="shared" si="61"/>
        <v>2.4252769036404795</v>
      </c>
      <c r="S54" s="509">
        <f t="shared" si="61"/>
        <v>2.8288111722443343</v>
      </c>
      <c r="T54" s="509">
        <f t="shared" si="61"/>
        <v>4.389024853243205</v>
      </c>
      <c r="U54" s="509">
        <f t="shared" si="61"/>
        <v>1.4475375421654229</v>
      </c>
      <c r="V54" s="509">
        <f t="shared" si="61"/>
        <v>1.3669048536464454</v>
      </c>
      <c r="W54" s="509">
        <f t="shared" si="61"/>
        <v>1.7484192718706277</v>
      </c>
      <c r="X54" s="509">
        <f t="shared" si="61"/>
        <v>3.0459768849639972</v>
      </c>
      <c r="Y54" s="509">
        <f t="shared" si="61"/>
        <v>2.0436665179058626</v>
      </c>
      <c r="Z54" s="509">
        <f t="shared" si="61"/>
        <v>3.5965602778526575</v>
      </c>
      <c r="AA54" s="509">
        <f t="shared" si="61"/>
        <v>1.5443223282657832</v>
      </c>
      <c r="AB54" s="509">
        <f t="shared" si="61"/>
        <v>3.1189346167800358</v>
      </c>
      <c r="AC54" s="509">
        <f t="shared" si="61"/>
        <v>3.0687226660539375</v>
      </c>
      <c r="AD54" s="509">
        <f t="shared" si="61"/>
        <v>3.3279542985397716</v>
      </c>
      <c r="AE54" s="509">
        <f t="shared" si="61"/>
        <v>3.2188323975037716</v>
      </c>
      <c r="AF54" s="509">
        <f t="shared" si="61"/>
        <v>2.1041752171831178</v>
      </c>
      <c r="AG54" s="509">
        <f t="shared" si="61"/>
        <v>1.3146213077701812</v>
      </c>
      <c r="AH54" s="509">
        <f t="shared" si="61"/>
        <v>3.6373253788750595</v>
      </c>
      <c r="AI54" s="509">
        <f t="shared" si="61"/>
        <v>1.6920378469815243</v>
      </c>
      <c r="AJ54" s="509">
        <f t="shared" si="61"/>
        <v>2.0883586701557788</v>
      </c>
      <c r="AK54" s="509">
        <f t="shared" si="61"/>
        <v>2.4558198945229379</v>
      </c>
      <c r="AL54" s="509">
        <f t="shared" si="61"/>
        <v>1.5162251133504301</v>
      </c>
      <c r="AM54" s="509">
        <f t="shared" si="61"/>
        <v>3.0102659008128292</v>
      </c>
      <c r="AN54" s="509">
        <f t="shared" si="61"/>
        <v>1.4978435482166161</v>
      </c>
      <c r="AO54" s="509">
        <f t="shared" si="61"/>
        <v>0.12247708019390371</v>
      </c>
      <c r="AP54" s="509">
        <f t="shared" si="61"/>
        <v>0.5426000831601735</v>
      </c>
      <c r="AQ54" s="509">
        <f t="shared" si="61"/>
        <v>2.1259139434353664</v>
      </c>
      <c r="AR54" s="509">
        <f t="shared" si="61"/>
        <v>-9.036773923944839</v>
      </c>
      <c r="AS54" s="509">
        <f t="shared" si="61"/>
        <v>-2.7044630498542044</v>
      </c>
      <c r="AT54" s="509">
        <f t="shared" si="61"/>
        <v>-1.8096856366201575</v>
      </c>
      <c r="AU54" s="509">
        <f t="shared" si="61"/>
        <v>-6.5107822343788664</v>
      </c>
      <c r="AV54" s="509">
        <f t="shared" si="61"/>
        <v>-4.7810545965348066</v>
      </c>
      <c r="AW54" s="509">
        <f t="shared" si="61"/>
        <v>-3.7100095062169416</v>
      </c>
      <c r="AX54" s="509">
        <f t="shared" si="61"/>
        <v>-5.0499498022815912</v>
      </c>
      <c r="AY54" s="509">
        <f t="shared" si="61"/>
        <v>-2.7912644265174968</v>
      </c>
      <c r="AZ54" s="509">
        <f t="shared" si="61"/>
        <v>-5.1999220275339813</v>
      </c>
      <c r="BA54" s="509">
        <f t="shared" si="61"/>
        <v>0</v>
      </c>
      <c r="BB54" s="509" t="e">
        <f t="shared" si="61"/>
        <v>#DIV/0!</v>
      </c>
      <c r="BC54" s="509">
        <f t="shared" si="61"/>
        <v>0</v>
      </c>
      <c r="BD54" s="509" t="e">
        <f t="shared" si="61"/>
        <v>#DIV/0!</v>
      </c>
      <c r="BE54" s="509" t="e">
        <f t="shared" si="61"/>
        <v>#DIV/0!</v>
      </c>
      <c r="BF54" s="509" t="e">
        <f t="shared" si="61"/>
        <v>#DIV/0!</v>
      </c>
      <c r="BG54" s="509" t="e">
        <f t="shared" si="61"/>
        <v>#DIV/0!</v>
      </c>
      <c r="BH54" s="509" t="e">
        <f t="shared" si="61"/>
        <v>#DIV/0!</v>
      </c>
      <c r="BI54" s="509" t="e">
        <f t="shared" si="61"/>
        <v>#DIV/0!</v>
      </c>
      <c r="BJ54" s="509" t="e">
        <f t="shared" si="61"/>
        <v>#DIV/0!</v>
      </c>
      <c r="BK54" s="509">
        <f t="shared" si="61"/>
        <v>2.8230512445235072</v>
      </c>
    </row>
    <row r="55" spans="1:63" ht="15" customHeight="1">
      <c r="A55" s="15"/>
      <c r="B55" s="10" t="s">
        <v>54</v>
      </c>
      <c r="C55" s="509">
        <f t="shared" ref="C55:BK55" si="62">C53/C7*100</f>
        <v>35.698365519262929</v>
      </c>
      <c r="D55" s="509">
        <f t="shared" si="62"/>
        <v>13.617197325953272</v>
      </c>
      <c r="E55" s="509">
        <f t="shared" si="62"/>
        <v>24.856620963121383</v>
      </c>
      <c r="F55" s="509">
        <f t="shared" si="62"/>
        <v>32.492866277629361</v>
      </c>
      <c r="G55" s="509">
        <f t="shared" si="62"/>
        <v>25.991466875235481</v>
      </c>
      <c r="H55" s="509">
        <f t="shared" si="62"/>
        <v>25.31231111715578</v>
      </c>
      <c r="I55" s="509">
        <f t="shared" si="62"/>
        <v>16.102028008371295</v>
      </c>
      <c r="J55" s="509">
        <f t="shared" si="62"/>
        <v>18.131697468551017</v>
      </c>
      <c r="K55" s="509">
        <f t="shared" si="62"/>
        <v>9.7418685411543446</v>
      </c>
      <c r="L55" s="509">
        <f t="shared" si="62"/>
        <v>32.53339514484648</v>
      </c>
      <c r="M55" s="509">
        <f t="shared" si="62"/>
        <v>24.885953420795641</v>
      </c>
      <c r="N55" s="509">
        <f t="shared" si="62"/>
        <v>15.520781279709144</v>
      </c>
      <c r="O55" s="509">
        <f t="shared" si="62"/>
        <v>30.628117956086459</v>
      </c>
      <c r="P55" s="509">
        <f t="shared" si="62"/>
        <v>16.487216510198198</v>
      </c>
      <c r="Q55" s="509">
        <f t="shared" si="62"/>
        <v>22.36270180240275</v>
      </c>
      <c r="R55" s="509">
        <f t="shared" si="62"/>
        <v>27.090092644930873</v>
      </c>
      <c r="S55" s="509">
        <f t="shared" si="62"/>
        <v>20.139564199352098</v>
      </c>
      <c r="T55" s="509">
        <f t="shared" si="62"/>
        <v>27.581483791346862</v>
      </c>
      <c r="U55" s="509">
        <f t="shared" si="62"/>
        <v>5.5487272870421798</v>
      </c>
      <c r="V55" s="509">
        <f t="shared" si="62"/>
        <v>6.8801036493499144</v>
      </c>
      <c r="W55" s="509">
        <f t="shared" si="62"/>
        <v>27.811829889559604</v>
      </c>
      <c r="X55" s="509">
        <f t="shared" si="62"/>
        <v>15.720421482154451</v>
      </c>
      <c r="Y55" s="509">
        <f t="shared" si="62"/>
        <v>20.937068686379714</v>
      </c>
      <c r="Z55" s="509">
        <f t="shared" si="62"/>
        <v>31.345019591777369</v>
      </c>
      <c r="AA55" s="509">
        <f t="shared" si="62"/>
        <v>11.543723091438761</v>
      </c>
      <c r="AB55" s="509">
        <f t="shared" si="62"/>
        <v>24.1905129261398</v>
      </c>
      <c r="AC55" s="509">
        <f t="shared" si="62"/>
        <v>29.249723621162506</v>
      </c>
      <c r="AD55" s="509">
        <f t="shared" si="62"/>
        <v>23.819460353607649</v>
      </c>
      <c r="AE55" s="509">
        <f t="shared" si="62"/>
        <v>22.974928211933747</v>
      </c>
      <c r="AF55" s="509">
        <f t="shared" si="62"/>
        <v>13.843708907312477</v>
      </c>
      <c r="AG55" s="509">
        <f t="shared" si="62"/>
        <v>18.015685557496074</v>
      </c>
      <c r="AH55" s="509">
        <f t="shared" si="62"/>
        <v>32.766051439869628</v>
      </c>
      <c r="AI55" s="509">
        <f t="shared" si="62"/>
        <v>32.83462280130864</v>
      </c>
      <c r="AJ55" s="509">
        <f t="shared" si="62"/>
        <v>20.671914574450188</v>
      </c>
      <c r="AK55" s="509">
        <f t="shared" si="62"/>
        <v>30.321226973711873</v>
      </c>
      <c r="AL55" s="509">
        <f t="shared" si="62"/>
        <v>18.64541697654127</v>
      </c>
      <c r="AM55" s="509">
        <f t="shared" si="62"/>
        <v>28.708106859758153</v>
      </c>
      <c r="AN55" s="509">
        <f t="shared" si="62"/>
        <v>10.646445445411086</v>
      </c>
      <c r="AO55" s="509">
        <f t="shared" si="62"/>
        <v>1.825063069681609</v>
      </c>
      <c r="AP55" s="509">
        <f t="shared" si="62"/>
        <v>2.7659108567504038</v>
      </c>
      <c r="AQ55" s="509">
        <f t="shared" si="62"/>
        <v>7.5578090769624069</v>
      </c>
      <c r="AR55" s="509">
        <f t="shared" si="62"/>
        <v>-30.691898285038437</v>
      </c>
      <c r="AS55" s="509">
        <f t="shared" si="62"/>
        <v>-22.642269672828707</v>
      </c>
      <c r="AT55" s="509">
        <f t="shared" si="62"/>
        <v>-17.868949417691159</v>
      </c>
      <c r="AU55" s="509">
        <f t="shared" si="62"/>
        <v>-28.37206346604605</v>
      </c>
      <c r="AV55" s="509">
        <f t="shared" si="62"/>
        <v>-23.280277749442604</v>
      </c>
      <c r="AW55" s="509">
        <f t="shared" si="62"/>
        <v>-33.430363100514796</v>
      </c>
      <c r="AX55" s="509">
        <f t="shared" si="62"/>
        <v>-14.560246814815434</v>
      </c>
      <c r="AY55" s="509">
        <f t="shared" si="62"/>
        <v>-8.7587905267745523</v>
      </c>
      <c r="AZ55" s="509">
        <f t="shared" si="62"/>
        <v>-41.808142446279085</v>
      </c>
      <c r="BA55" s="509">
        <f t="shared" si="62"/>
        <v>0</v>
      </c>
      <c r="BB55" s="509" t="e">
        <f t="shared" si="62"/>
        <v>#DIV/0!</v>
      </c>
      <c r="BC55" s="509">
        <f t="shared" si="62"/>
        <v>0</v>
      </c>
      <c r="BD55" s="509" t="e">
        <f t="shared" si="62"/>
        <v>#DIV/0!</v>
      </c>
      <c r="BE55" s="509" t="e">
        <f t="shared" si="62"/>
        <v>#DIV/0!</v>
      </c>
      <c r="BF55" s="509" t="e">
        <f t="shared" si="62"/>
        <v>#DIV/0!</v>
      </c>
      <c r="BG55" s="509" t="e">
        <f t="shared" si="62"/>
        <v>#DIV/0!</v>
      </c>
      <c r="BH55" s="509" t="e">
        <f t="shared" si="62"/>
        <v>#DIV/0!</v>
      </c>
      <c r="BI55" s="509" t="e">
        <f t="shared" si="62"/>
        <v>#DIV/0!</v>
      </c>
      <c r="BJ55" s="509" t="e">
        <f t="shared" si="62"/>
        <v>#DIV/0!</v>
      </c>
      <c r="BK55" s="509">
        <f t="shared" si="62"/>
        <v>24.098752673586311</v>
      </c>
    </row>
    <row r="56" spans="1:63" ht="15" customHeight="1">
      <c r="A56" s="504">
        <v>29</v>
      </c>
      <c r="B56" s="505" t="s">
        <v>55</v>
      </c>
      <c r="C56" s="518">
        <v>1397805.40396</v>
      </c>
      <c r="D56" s="514">
        <v>1419338.13</v>
      </c>
      <c r="E56" s="514">
        <v>932472</v>
      </c>
      <c r="F56" s="514">
        <v>1493230.57797</v>
      </c>
      <c r="G56" s="514">
        <v>854308.76525454549</v>
      </c>
      <c r="H56" s="514">
        <v>1150890.53</v>
      </c>
      <c r="I56" s="514">
        <v>326967.26763000002</v>
      </c>
      <c r="J56" s="514">
        <v>36385</v>
      </c>
      <c r="K56" s="514">
        <v>69848.423759999991</v>
      </c>
      <c r="L56" s="514">
        <v>143587.78464000003</v>
      </c>
      <c r="M56" s="514">
        <v>100698.41939818181</v>
      </c>
      <c r="N56" s="514">
        <v>339323.18403181818</v>
      </c>
      <c r="O56" s="514">
        <v>80074.256469999993</v>
      </c>
      <c r="P56" s="514">
        <v>133460</v>
      </c>
      <c r="Q56" s="514">
        <v>48862.524208363626</v>
      </c>
      <c r="R56" s="514">
        <v>51907.14</v>
      </c>
      <c r="S56" s="514">
        <v>93314.831624545463</v>
      </c>
      <c r="T56" s="514">
        <v>333129.97521545453</v>
      </c>
      <c r="U56" s="514">
        <v>110499.51440999999</v>
      </c>
      <c r="V56" s="514">
        <v>128403.66031909091</v>
      </c>
      <c r="W56" s="514">
        <v>49307.31</v>
      </c>
      <c r="X56" s="514">
        <v>185630.38599000001</v>
      </c>
      <c r="Y56" s="514">
        <v>132547.59897000002</v>
      </c>
      <c r="Z56" s="514">
        <v>635891.91627796134</v>
      </c>
      <c r="AA56" s="514">
        <v>73973.274958181821</v>
      </c>
      <c r="AB56" s="514">
        <v>137877.41029999996</v>
      </c>
      <c r="AC56" s="514">
        <v>72354.446967818178</v>
      </c>
      <c r="AD56" s="514">
        <v>343289.14436999994</v>
      </c>
      <c r="AE56" s="514">
        <v>41870.980280000003</v>
      </c>
      <c r="AF56" s="514">
        <v>135346</v>
      </c>
      <c r="AG56" s="514">
        <v>35801.503089999998</v>
      </c>
      <c r="AH56" s="514">
        <v>207363.32</v>
      </c>
      <c r="AI56" s="514">
        <v>503954.64046090923</v>
      </c>
      <c r="AJ56" s="514">
        <v>15272.962999999998</v>
      </c>
      <c r="AK56" s="514">
        <v>38695.51</v>
      </c>
      <c r="AL56" s="514">
        <v>88137.338727900002</v>
      </c>
      <c r="AM56" s="514">
        <v>207659</v>
      </c>
      <c r="AN56" s="514">
        <v>39327.196759999999</v>
      </c>
      <c r="AO56" s="514">
        <v>12565.543379999999</v>
      </c>
      <c r="AP56" s="514">
        <v>24443.825629999999</v>
      </c>
      <c r="AQ56" s="514">
        <v>23744.651890000001</v>
      </c>
      <c r="AR56" s="514">
        <v>9508</v>
      </c>
      <c r="AS56" s="514">
        <v>66730.918569999994</v>
      </c>
      <c r="AT56" s="514">
        <v>13883.886630000001</v>
      </c>
      <c r="AU56" s="514">
        <v>12571.42</v>
      </c>
      <c r="AV56" s="514">
        <v>12140.9393</v>
      </c>
      <c r="AW56" s="514">
        <v>13734</v>
      </c>
      <c r="AX56" s="514">
        <v>67893.53</v>
      </c>
      <c r="AY56" s="514">
        <v>67893.53</v>
      </c>
      <c r="AZ56" s="514">
        <v>67893.53</v>
      </c>
      <c r="BA56" s="506"/>
      <c r="BB56" s="506"/>
      <c r="BC56" s="506"/>
      <c r="BD56" s="506"/>
      <c r="BE56" s="506"/>
      <c r="BF56" s="506"/>
      <c r="BG56" s="506"/>
      <c r="BH56" s="506"/>
      <c r="BI56" s="506"/>
      <c r="BJ56" s="506"/>
      <c r="BK56" s="356">
        <f t="shared" si="0"/>
        <v>12581811.104444772</v>
      </c>
    </row>
    <row r="57" spans="1:63" ht="15" customHeight="1">
      <c r="A57" s="504">
        <v>30</v>
      </c>
      <c r="B57" s="505" t="s">
        <v>594</v>
      </c>
      <c r="C57" s="518">
        <v>6705938.5322500002</v>
      </c>
      <c r="D57" s="514">
        <v>4954713.3499999996</v>
      </c>
      <c r="E57" s="514">
        <v>2788277</v>
      </c>
      <c r="F57" s="514">
        <v>3842024.9953900003</v>
      </c>
      <c r="G57" s="514">
        <v>3466328.9201599997</v>
      </c>
      <c r="H57" s="514">
        <v>10536254.109999999</v>
      </c>
      <c r="I57" s="514">
        <v>1374063.96988</v>
      </c>
      <c r="J57" s="514">
        <v>103544</v>
      </c>
      <c r="K57" s="514">
        <v>238855.42731</v>
      </c>
      <c r="L57" s="514">
        <v>416373.84213</v>
      </c>
      <c r="M57" s="514">
        <v>507215.49343999999</v>
      </c>
      <c r="N57" s="514">
        <v>3341512.8054200001</v>
      </c>
      <c r="O57" s="514">
        <v>346153.27087000001</v>
      </c>
      <c r="P57" s="514">
        <v>196257</v>
      </c>
      <c r="Q57" s="514">
        <v>496373.28355999995</v>
      </c>
      <c r="R57" s="514">
        <v>354450.06018000003</v>
      </c>
      <c r="S57" s="514">
        <v>263152.77808000002</v>
      </c>
      <c r="T57" s="514">
        <v>1092226.90444</v>
      </c>
      <c r="U57" s="514">
        <v>120000</v>
      </c>
      <c r="V57" s="514">
        <v>260266.666</v>
      </c>
      <c r="W57" s="514">
        <v>456543.4</v>
      </c>
      <c r="X57" s="514">
        <v>485319.09519999998</v>
      </c>
      <c r="Y57" s="514">
        <v>1227666.1192000001</v>
      </c>
      <c r="Z57" s="514">
        <v>3111612.1445900002</v>
      </c>
      <c r="AA57" s="514">
        <v>382908.91969999997</v>
      </c>
      <c r="AB57" s="514">
        <v>550706.26669999992</v>
      </c>
      <c r="AC57" s="514">
        <v>431646.79214999999</v>
      </c>
      <c r="AD57" s="514">
        <v>1638651.0373</v>
      </c>
      <c r="AE57" s="514">
        <v>201839.79616</v>
      </c>
      <c r="AF57" s="514">
        <v>741429</v>
      </c>
      <c r="AG57" s="514">
        <v>271168.10021</v>
      </c>
      <c r="AH57" s="514">
        <v>1040507.2</v>
      </c>
      <c r="AI57" s="514">
        <v>4399879.6020099996</v>
      </c>
      <c r="AJ57" s="514">
        <v>118189.09</v>
      </c>
      <c r="AK57" s="514">
        <v>448500</v>
      </c>
      <c r="AL57" s="514">
        <v>1064446.5519600001</v>
      </c>
      <c r="AM57" s="514">
        <v>1008752</v>
      </c>
      <c r="AN57" s="514">
        <v>197146.86980000001</v>
      </c>
      <c r="AO57" s="514">
        <v>215718.55807999999</v>
      </c>
      <c r="AP57" s="514">
        <v>86944.611000000004</v>
      </c>
      <c r="AQ57" s="514">
        <v>210998.88796000002</v>
      </c>
      <c r="AR57" s="514">
        <v>9580</v>
      </c>
      <c r="AS57" s="514">
        <v>92123.476280000003</v>
      </c>
      <c r="AT57" s="514">
        <v>126959.68139</v>
      </c>
      <c r="AU57" s="514">
        <v>15000</v>
      </c>
      <c r="AV57" s="514">
        <v>12000</v>
      </c>
      <c r="AW57" s="514">
        <v>25000</v>
      </c>
      <c r="AX57" s="514">
        <v>0</v>
      </c>
      <c r="AY57" s="514">
        <v>0</v>
      </c>
      <c r="AZ57" s="514">
        <v>0</v>
      </c>
      <c r="BA57" s="506"/>
      <c r="BB57" s="506"/>
      <c r="BC57" s="506"/>
      <c r="BD57" s="506"/>
      <c r="BE57" s="506"/>
      <c r="BF57" s="506"/>
      <c r="BG57" s="506"/>
      <c r="BH57" s="506"/>
      <c r="BI57" s="506"/>
      <c r="BJ57" s="506"/>
      <c r="BK57" s="356">
        <f t="shared" si="0"/>
        <v>59975219.608800001</v>
      </c>
    </row>
    <row r="58" spans="1:63" ht="15" customHeight="1">
      <c r="A58" s="504">
        <v>31</v>
      </c>
      <c r="B58" s="505" t="s">
        <v>673</v>
      </c>
      <c r="C58" s="518">
        <v>5227725.893224</v>
      </c>
      <c r="D58" s="514">
        <v>0</v>
      </c>
      <c r="E58" s="514">
        <v>1396366</v>
      </c>
      <c r="F58" s="514">
        <v>7770006.8045300003</v>
      </c>
      <c r="G58" s="514">
        <v>3572469.656</v>
      </c>
      <c r="H58" s="514">
        <v>0</v>
      </c>
      <c r="I58" s="514">
        <v>922253.44900999998</v>
      </c>
      <c r="J58" s="514">
        <v>50134</v>
      </c>
      <c r="K58" s="514">
        <v>86836.820090000008</v>
      </c>
      <c r="L58" s="514">
        <v>387197.57750000001</v>
      </c>
      <c r="M58" s="514">
        <v>364128.31199999998</v>
      </c>
      <c r="N58" s="514">
        <v>0</v>
      </c>
      <c r="O58" s="514">
        <v>138572.67506000001</v>
      </c>
      <c r="P58" s="514">
        <v>255856</v>
      </c>
      <c r="Q58" s="514">
        <v>135505.55332999997</v>
      </c>
      <c r="R58" s="514">
        <v>107402.87738999999</v>
      </c>
      <c r="S58" s="514">
        <v>184373.33997</v>
      </c>
      <c r="T58" s="514">
        <v>522810.20635999995</v>
      </c>
      <c r="U58" s="514">
        <v>77163.877569999997</v>
      </c>
      <c r="V58" s="514">
        <v>51253.032090000001</v>
      </c>
      <c r="W58" s="514">
        <v>118066.32</v>
      </c>
      <c r="X58" s="514">
        <v>96006.236260000005</v>
      </c>
      <c r="Y58" s="514">
        <v>279209.61753000005</v>
      </c>
      <c r="Z58" s="514">
        <v>2196811.5796999997</v>
      </c>
      <c r="AA58" s="514">
        <v>119248.07522999999</v>
      </c>
      <c r="AB58" s="514">
        <v>537059.11499999999</v>
      </c>
      <c r="AC58" s="514">
        <v>186953.54019999999</v>
      </c>
      <c r="AD58" s="514">
        <v>353763.94581</v>
      </c>
      <c r="AE58" s="514">
        <v>96199.596850000002</v>
      </c>
      <c r="AF58" s="514">
        <v>0</v>
      </c>
      <c r="AG58" s="514">
        <v>178549.00873000003</v>
      </c>
      <c r="AH58" s="514">
        <v>176492.39</v>
      </c>
      <c r="AI58" s="514">
        <v>2026946.81275</v>
      </c>
      <c r="AJ58" s="514">
        <v>16527.493999999999</v>
      </c>
      <c r="AK58" s="514">
        <v>91086.43</v>
      </c>
      <c r="AL58" s="514">
        <v>213377.85480999999</v>
      </c>
      <c r="AM58" s="514">
        <v>602854</v>
      </c>
      <c r="AN58" s="514">
        <v>16776.94181</v>
      </c>
      <c r="AO58" s="514">
        <v>15559.17534</v>
      </c>
      <c r="AP58" s="514">
        <v>17834.435000000001</v>
      </c>
      <c r="AQ58" s="514">
        <v>48835.15857</v>
      </c>
      <c r="AR58" s="514">
        <v>711</v>
      </c>
      <c r="AS58" s="514">
        <v>1876.22541</v>
      </c>
      <c r="AT58" s="514">
        <v>7360.7120000000004</v>
      </c>
      <c r="AU58" s="514">
        <v>1741.79</v>
      </c>
      <c r="AV58" s="514">
        <v>1580.8420000000001</v>
      </c>
      <c r="AW58" s="514">
        <v>648.27</v>
      </c>
      <c r="AX58" s="514">
        <v>261.27</v>
      </c>
      <c r="AY58" s="514">
        <v>261.27</v>
      </c>
      <c r="AZ58" s="514">
        <v>261.27</v>
      </c>
      <c r="BA58" s="506"/>
      <c r="BB58" s="506"/>
      <c r="BC58" s="506"/>
      <c r="BD58" s="506"/>
      <c r="BE58" s="506"/>
      <c r="BF58" s="506"/>
      <c r="BG58" s="506"/>
      <c r="BH58" s="506"/>
      <c r="BI58" s="506"/>
      <c r="BJ58" s="506"/>
      <c r="BK58" s="356">
        <f t="shared" si="0"/>
        <v>28652916.451123998</v>
      </c>
    </row>
    <row r="59" spans="1:63" ht="16.5">
      <c r="A59" s="55"/>
      <c r="B59" s="55" t="s">
        <v>108</v>
      </c>
      <c r="C59" s="594">
        <f>'9.5 Posting'!C46</f>
        <v>596767.40244000009</v>
      </c>
      <c r="D59" s="594">
        <f>'9.5 Posting'!D46</f>
        <v>28212.6</v>
      </c>
      <c r="E59" s="594">
        <f>'9.5 Posting'!E46</f>
        <v>184920</v>
      </c>
      <c r="F59" s="594">
        <f>'9.5 Posting'!F46</f>
        <v>379588.74260000006</v>
      </c>
      <c r="G59" s="594">
        <f>'9.5 Posting'!G46</f>
        <v>424798.80724000005</v>
      </c>
      <c r="H59" s="594">
        <f>'9.5 Posting'!H46</f>
        <v>53883.040000000001</v>
      </c>
      <c r="I59" s="594">
        <f>'9.5 Posting'!I46</f>
        <v>178635.66464999999</v>
      </c>
      <c r="J59" s="594">
        <f>'9.5 Posting'!J46</f>
        <v>10426</v>
      </c>
      <c r="K59" s="594">
        <f>'9.5 Posting'!K46</f>
        <v>21196.140459999999</v>
      </c>
      <c r="L59" s="594">
        <f>'9.5 Posting'!L46</f>
        <v>44287.271999999997</v>
      </c>
      <c r="M59" s="594">
        <f>'9.5 Posting'!M46</f>
        <v>33334.315880000002</v>
      </c>
      <c r="N59" s="594">
        <f>'9.5 Posting'!N46</f>
        <v>13707.830280000002</v>
      </c>
      <c r="O59" s="594">
        <f>'9.5 Posting'!O46</f>
        <v>21687.77</v>
      </c>
      <c r="P59" s="594">
        <f>'9.5 Posting'!P46</f>
        <v>28828</v>
      </c>
      <c r="Q59" s="594">
        <f>'9.5 Posting'!Q46</f>
        <v>33233.372120000007</v>
      </c>
      <c r="R59" s="594">
        <f>'9.5 Posting'!R46</f>
        <v>20794.778699999995</v>
      </c>
      <c r="S59" s="594">
        <f>'9.5 Posting'!S46</f>
        <v>26646.47277</v>
      </c>
      <c r="T59" s="594">
        <f>'9.5 Posting'!T46</f>
        <v>85756.225390000007</v>
      </c>
      <c r="U59" s="594">
        <f>'9.5 Posting'!U46</f>
        <v>13324.544310000001</v>
      </c>
      <c r="V59" s="594">
        <f>'9.5 Posting'!V46</f>
        <v>18571.3318</v>
      </c>
      <c r="W59" s="594">
        <f>'9.5 Posting'!W46</f>
        <v>32969.599999999999</v>
      </c>
      <c r="X59" s="594">
        <f>'9.5 Posting'!X46</f>
        <v>35557.660000000003</v>
      </c>
      <c r="Y59" s="594">
        <f>'9.5 Posting'!Y46</f>
        <v>70394.610449999993</v>
      </c>
      <c r="Z59" s="594">
        <f>'9.5 Posting'!Z46</f>
        <v>206383.927</v>
      </c>
      <c r="AA59" s="594">
        <f>'9.5 Posting'!AA46</f>
        <v>22934.819879999999</v>
      </c>
      <c r="AB59" s="594">
        <f>'9.5 Posting'!AB46</f>
        <v>54580.103310000006</v>
      </c>
      <c r="AC59" s="594">
        <f>'9.5 Posting'!AC46</f>
        <v>27233.701929999996</v>
      </c>
      <c r="AD59" s="594">
        <f>'9.5 Posting'!AD46</f>
        <v>86414.801120000004</v>
      </c>
      <c r="AE59" s="594">
        <f>'9.5 Posting'!AE46</f>
        <v>10472.859</v>
      </c>
      <c r="AF59" s="594">
        <f>'9.5 Posting'!AF46</f>
        <v>6799</v>
      </c>
      <c r="AG59" s="594">
        <f>'9.5 Posting'!AG46</f>
        <v>30789.199929999999</v>
      </c>
      <c r="AH59" s="594">
        <f>'9.5 Posting'!AH46</f>
        <v>48192.34</v>
      </c>
      <c r="AI59" s="594">
        <f>'9.5 Posting'!AI46</f>
        <v>743952.86245999997</v>
      </c>
      <c r="AJ59" s="594">
        <f>'9.5 Posting'!AJ46</f>
        <v>5005.1579999999994</v>
      </c>
      <c r="AK59" s="594">
        <f>'9.5 Posting'!AK46</f>
        <v>20742.07</v>
      </c>
      <c r="AL59" s="594">
        <f>'9.5 Posting'!AL46</f>
        <v>60416.817988607589</v>
      </c>
      <c r="AM59" s="594">
        <f>'9.5 Posting'!AM46</f>
        <v>63334.824999999997</v>
      </c>
      <c r="AN59" s="594">
        <f>'9.5 Posting'!AN46</f>
        <v>9858.4480000000003</v>
      </c>
      <c r="AO59" s="594">
        <f>'9.5 Posting'!AO46</f>
        <v>14202.186900000001</v>
      </c>
      <c r="AP59" s="594">
        <f>'9.5 Posting'!AP46</f>
        <v>8639.6930000000011</v>
      </c>
      <c r="AQ59" s="594">
        <f>'9.5 Posting'!AQ46</f>
        <v>13036.332</v>
      </c>
      <c r="AR59" s="594">
        <f>'9.5 Posting'!AR46</f>
        <v>801</v>
      </c>
      <c r="AS59" s="594">
        <f>'9.5 Posting'!AS46</f>
        <v>13448.02642</v>
      </c>
      <c r="AT59" s="594">
        <f>'9.5 Posting'!AT46</f>
        <v>11489.799000000001</v>
      </c>
      <c r="AU59" s="594">
        <f>'9.5 Posting'!AU46</f>
        <v>2853.1460999999999</v>
      </c>
      <c r="AV59" s="594">
        <f>'9.5 Posting'!AV46</f>
        <v>3169.4</v>
      </c>
      <c r="AW59" s="594">
        <f>'9.5 Posting'!AW46</f>
        <v>7272.3884900000003</v>
      </c>
      <c r="AX59" s="594">
        <f>'9.5 Posting'!AX46</f>
        <v>8732.61</v>
      </c>
      <c r="AY59" s="594">
        <f>'9.5 Posting'!AY46</f>
        <v>5779.5549999999994</v>
      </c>
      <c r="AZ59" s="594">
        <f>'9.5 Posting'!AZ46</f>
        <v>3025.03</v>
      </c>
      <c r="BA59" s="595"/>
      <c r="BB59" s="595"/>
      <c r="BC59" s="595"/>
      <c r="BD59" s="595"/>
      <c r="BE59" s="595"/>
      <c r="BF59" s="595"/>
      <c r="BG59" s="595"/>
      <c r="BH59" s="595"/>
      <c r="BI59" s="595"/>
      <c r="BJ59" s="595"/>
      <c r="BK59" s="356">
        <f t="shared" si="0"/>
        <v>3847082.2816186068</v>
      </c>
    </row>
    <row r="60" spans="1:63" ht="16.5">
      <c r="A60" s="55"/>
      <c r="B60" s="55" t="s">
        <v>109</v>
      </c>
      <c r="C60" s="594">
        <f>'9.5 Posting'!C71</f>
        <v>2437845.69093</v>
      </c>
      <c r="D60" s="594">
        <f>'9.5 Posting'!D71</f>
        <v>610794.09</v>
      </c>
      <c r="E60" s="594">
        <f>'9.5 Posting'!E71</f>
        <v>1033490</v>
      </c>
      <c r="F60" s="594">
        <f>'9.5 Posting'!F71</f>
        <v>2477015.6266000005</v>
      </c>
      <c r="G60" s="594">
        <f>'9.5 Posting'!G71</f>
        <v>1475236.3870299999</v>
      </c>
      <c r="H60" s="594">
        <f>'9.5 Posting'!H71</f>
        <v>1092465.1500000001</v>
      </c>
      <c r="I60" s="594">
        <f>'9.5 Posting'!I71</f>
        <v>595684.41316</v>
      </c>
      <c r="J60" s="594">
        <f>'9.5 Posting'!J71</f>
        <v>42098</v>
      </c>
      <c r="K60" s="594">
        <f>'9.5 Posting'!K71</f>
        <v>78016.142329999988</v>
      </c>
      <c r="L60" s="594">
        <f>'9.5 Posting'!L71</f>
        <v>213951.22724000001</v>
      </c>
      <c r="M60" s="594">
        <f>'9.5 Posting'!M71</f>
        <v>187722.07534000001</v>
      </c>
      <c r="N60" s="594">
        <f>'9.5 Posting'!N71</f>
        <v>343463.98679</v>
      </c>
      <c r="O60" s="594">
        <f>'9.5 Posting'!O71</f>
        <v>135100.20199999999</v>
      </c>
      <c r="P60" s="594">
        <f>'9.5 Posting'!P71</f>
        <v>156250</v>
      </c>
      <c r="Q60" s="594">
        <f>'9.5 Posting'!Q71</f>
        <v>135816.77241000001</v>
      </c>
      <c r="R60" s="594">
        <f>'9.5 Posting'!R71</f>
        <v>90832.58051</v>
      </c>
      <c r="S60" s="594">
        <f>'9.5 Posting'!S71</f>
        <v>110873.34672000002</v>
      </c>
      <c r="T60" s="594">
        <f>'9.5 Posting'!T71</f>
        <v>402106.05301999999</v>
      </c>
      <c r="U60" s="594">
        <f>'9.5 Posting'!U71</f>
        <v>53478.040510000006</v>
      </c>
      <c r="V60" s="594">
        <f>'9.5 Posting'!V71</f>
        <v>91695.409500000009</v>
      </c>
      <c r="W60" s="594">
        <f>'9.5 Posting'!W71</f>
        <v>132185.23000000001</v>
      </c>
      <c r="X60" s="594">
        <f>'9.5 Posting'!X71</f>
        <v>160457.70146999997</v>
      </c>
      <c r="Y60" s="594">
        <f>'9.5 Posting'!Y71</f>
        <v>289211.08668000001</v>
      </c>
      <c r="Z60" s="594">
        <f>'9.5 Posting'!Z71</f>
        <v>1138143.3722199998</v>
      </c>
      <c r="AA60" s="594">
        <f>'9.5 Posting'!AA71</f>
        <v>94380.034490000005</v>
      </c>
      <c r="AB60" s="594">
        <f>'9.5 Posting'!AB71</f>
        <v>239796.63866</v>
      </c>
      <c r="AC60" s="594">
        <f>'9.5 Posting'!AC71</f>
        <v>126986.85226000003</v>
      </c>
      <c r="AD60" s="594">
        <f>'9.5 Posting'!AD71</f>
        <v>422708.46795999998</v>
      </c>
      <c r="AE60" s="594">
        <f>'9.5 Posting'!AE71</f>
        <v>68533.803019999992</v>
      </c>
      <c r="AF60" s="594">
        <f>'9.5 Posting'!AF71</f>
        <v>93976</v>
      </c>
      <c r="AG60" s="594">
        <f>'9.5 Posting'!AG71</f>
        <v>96098.151519999999</v>
      </c>
      <c r="AH60" s="594">
        <f>'9.5 Posting'!AH71</f>
        <v>284891.18800999998</v>
      </c>
      <c r="AI60" s="594">
        <f>'9.5 Posting'!AI71</f>
        <v>1605415.0374800002</v>
      </c>
      <c r="AJ60" s="594">
        <f>'9.5 Posting'!AJ71</f>
        <v>35040.063000000002</v>
      </c>
      <c r="AK60" s="594">
        <f>'9.5 Posting'!AK71</f>
        <v>96431.330000000016</v>
      </c>
      <c r="AL60" s="594">
        <f>'9.5 Posting'!AL71</f>
        <v>250979.73695999995</v>
      </c>
      <c r="AM60" s="594">
        <f>'9.5 Posting'!AM71</f>
        <v>276538.23210999998</v>
      </c>
      <c r="AN60" s="594">
        <f>'9.5 Posting'!AN71</f>
        <v>39597.668679999995</v>
      </c>
      <c r="AO60" s="594">
        <f>'9.5 Posting'!AO71</f>
        <v>42612.426449999999</v>
      </c>
      <c r="AP60" s="594">
        <f>'9.5 Posting'!AP71</f>
        <v>25816.61318</v>
      </c>
      <c r="AQ60" s="594">
        <f>'9.5 Posting'!AQ71</f>
        <v>53896.096350000007</v>
      </c>
      <c r="AR60" s="594">
        <f>'9.5 Posting'!AR71</f>
        <v>2012</v>
      </c>
      <c r="AS60" s="594">
        <f>'9.5 Posting'!AS71</f>
        <v>25947.629259999998</v>
      </c>
      <c r="AT60" s="594">
        <f>'9.5 Posting'!AT71</f>
        <v>33764.379999999997</v>
      </c>
      <c r="AU60" s="594">
        <f>'9.5 Posting'!AU71</f>
        <v>4061.7452600000001</v>
      </c>
      <c r="AV60" s="594">
        <f>'9.5 Posting'!AV71</f>
        <v>4961.3</v>
      </c>
      <c r="AW60" s="594">
        <f>'9.5 Posting'!AW71</f>
        <v>10744.760569999999</v>
      </c>
      <c r="AX60" s="594">
        <f>'9.5 Posting'!AX71</f>
        <v>8934.35</v>
      </c>
      <c r="AY60" s="594">
        <f>'9.5 Posting'!AY71</f>
        <v>9317.3490000000002</v>
      </c>
      <c r="AZ60" s="594">
        <f>'9.5 Posting'!AZ71</f>
        <v>3775.3100000000004</v>
      </c>
      <c r="BA60" s="595"/>
      <c r="BB60" s="595"/>
      <c r="BC60" s="595"/>
      <c r="BD60" s="595"/>
      <c r="BE60" s="595"/>
      <c r="BF60" s="595"/>
      <c r="BG60" s="595"/>
      <c r="BH60" s="595"/>
      <c r="BI60" s="595"/>
      <c r="BJ60" s="595"/>
      <c r="BK60" s="356">
        <f t="shared" si="0"/>
        <v>17441149.748680007</v>
      </c>
    </row>
    <row r="61" spans="1:63" ht="16.5">
      <c r="A61" s="55"/>
      <c r="B61" s="55" t="s">
        <v>110</v>
      </c>
      <c r="C61" s="594">
        <f>'9.5 Posting'!C46+'9.5 Posting'!C47+'9.5 Posting'!C49</f>
        <v>733848.07894000004</v>
      </c>
      <c r="D61" s="594">
        <f>'9.5 Posting'!D46+'9.5 Posting'!D47+'9.5 Posting'!D49</f>
        <v>53835.899999999994</v>
      </c>
      <c r="E61" s="594">
        <f>'9.5 Posting'!E46+'9.5 Posting'!E47+'9.5 Posting'!E49</f>
        <v>334296</v>
      </c>
      <c r="F61" s="594">
        <f>'9.5 Posting'!F46+'9.5 Posting'!F47+'9.5 Posting'!F49</f>
        <v>533847.18049000006</v>
      </c>
      <c r="G61" s="594">
        <f>'9.5 Posting'!G46+'9.5 Posting'!G47+'9.5 Posting'!G49</f>
        <v>557125.29295999999</v>
      </c>
      <c r="H61" s="594">
        <f>'9.5 Posting'!H46+'9.5 Posting'!H47+'9.5 Posting'!H49</f>
        <v>121040.04999999999</v>
      </c>
      <c r="I61" s="594">
        <f>'9.5 Posting'!I46+'9.5 Posting'!I47+'9.5 Posting'!I49</f>
        <v>246221.89305000001</v>
      </c>
      <c r="J61" s="594">
        <f>'9.5 Posting'!J46+'9.5 Posting'!J47+'9.5 Posting'!J49</f>
        <v>19285</v>
      </c>
      <c r="K61" s="594">
        <f>'9.5 Posting'!K46+'9.5 Posting'!K47+'9.5 Posting'!K49</f>
        <v>37848.206529999996</v>
      </c>
      <c r="L61" s="594">
        <f>'9.5 Posting'!L46+'9.5 Posting'!L47+'9.5 Posting'!L49</f>
        <v>68101.535600000003</v>
      </c>
      <c r="M61" s="594">
        <f>'9.5 Posting'!M46+'9.5 Posting'!M47+'9.5 Posting'!M49</f>
        <v>69156.310060000003</v>
      </c>
      <c r="N61" s="594">
        <f>'9.5 Posting'!N46+'9.5 Posting'!N47+'9.5 Posting'!N49</f>
        <v>32544.882040000004</v>
      </c>
      <c r="O61" s="594">
        <f>'9.5 Posting'!O46+'9.5 Posting'!O47+'9.5 Posting'!O49</f>
        <v>40658.69</v>
      </c>
      <c r="P61" s="594">
        <f>'9.5 Posting'!P46+'9.5 Posting'!P47+'9.5 Posting'!P49</f>
        <v>88308</v>
      </c>
      <c r="Q61" s="594">
        <f>'9.5 Posting'!Q46+'9.5 Posting'!Q47+'9.5 Posting'!Q49</f>
        <v>60900.09769000001</v>
      </c>
      <c r="R61" s="594">
        <f>'9.5 Posting'!R46+'9.5 Posting'!R47+'9.5 Posting'!R49</f>
        <v>32934.173037233675</v>
      </c>
      <c r="S61" s="594">
        <f>'9.5 Posting'!S46+'9.5 Posting'!S47+'9.5 Posting'!S49</f>
        <v>43122.380530000002</v>
      </c>
      <c r="T61" s="594">
        <f>'9.5 Posting'!T46+'9.5 Posting'!T47+'9.5 Posting'!T49</f>
        <v>124919.68671000001</v>
      </c>
      <c r="U61" s="594">
        <f>'9.5 Posting'!U46+'9.5 Posting'!U47+'9.5 Posting'!U49</f>
        <v>26994.236271200003</v>
      </c>
      <c r="V61" s="594">
        <f>'9.5 Posting'!V46+'9.5 Posting'!V47+'9.5 Posting'!V49</f>
        <v>52038.290949999995</v>
      </c>
      <c r="W61" s="594">
        <f>'9.5 Posting'!W46+'9.5 Posting'!W47+'9.5 Posting'!W49</f>
        <v>61242.11</v>
      </c>
      <c r="X61" s="594">
        <f>'9.5 Posting'!X46+'9.5 Posting'!X47+'9.5 Posting'!X49</f>
        <v>71142.00344</v>
      </c>
      <c r="Y61" s="594">
        <f>'9.5 Posting'!Y46+'9.5 Posting'!Y47+'9.5 Posting'!Y49</f>
        <v>116947.51874</v>
      </c>
      <c r="Z61" s="594">
        <f>'9.5 Posting'!Z46+'9.5 Posting'!Z47+'9.5 Posting'!Z49</f>
        <v>309481.21541899996</v>
      </c>
      <c r="AA61" s="594">
        <f>'9.5 Posting'!AA46+'9.5 Posting'!AA47+'9.5 Posting'!AA49</f>
        <v>40056.363139999994</v>
      </c>
      <c r="AB61" s="594">
        <f>'9.5 Posting'!AB46+'9.5 Posting'!AB47+'9.5 Posting'!AB49</f>
        <v>94661.16876</v>
      </c>
      <c r="AC61" s="594">
        <f>'9.5 Posting'!AC46+'9.5 Posting'!AC47+'9.5 Posting'!AC49</f>
        <v>44908.684789999992</v>
      </c>
      <c r="AD61" s="594">
        <f>'9.5 Posting'!AD46+'9.5 Posting'!AD47+'9.5 Posting'!AD49</f>
        <v>140831.21238000001</v>
      </c>
      <c r="AE61" s="594">
        <f>'9.5 Posting'!AE46+'9.5 Posting'!AE47+'9.5 Posting'!AE49</f>
        <v>22863.350699999999</v>
      </c>
      <c r="AF61" s="594">
        <f>'9.5 Posting'!AF46+'9.5 Posting'!AF47+'9.5 Posting'!AF49</f>
        <v>15696</v>
      </c>
      <c r="AG61" s="594">
        <f>'9.5 Posting'!AG46+'9.5 Posting'!AG47+'9.5 Posting'!AG49</f>
        <v>55349.311800000003</v>
      </c>
      <c r="AH61" s="594">
        <f>'9.5 Posting'!AH46+'9.5 Posting'!AH47+'9.5 Posting'!AH49</f>
        <v>82644.320000000007</v>
      </c>
      <c r="AI61" s="594">
        <f>'9.5 Posting'!AI46+'9.5 Posting'!AI47+'9.5 Posting'!AI49</f>
        <v>931512.38023999997</v>
      </c>
      <c r="AJ61" s="594">
        <f>'9.5 Posting'!AJ46+'9.5 Posting'!AJ47+'9.5 Posting'!AJ49</f>
        <v>18246.709759999998</v>
      </c>
      <c r="AK61" s="594">
        <f>'9.5 Posting'!AK46+'9.5 Posting'!AK47+'9.5 Posting'!AK49</f>
        <v>35708.119999999995</v>
      </c>
      <c r="AL61" s="594">
        <f>'9.5 Posting'!AL46+'9.5 Posting'!AL47+'9.5 Posting'!AL49</f>
        <v>134110.9672486076</v>
      </c>
      <c r="AM61" s="594">
        <f>'9.5 Posting'!AM46+'9.5 Posting'!AM47+'9.5 Posting'!AM49</f>
        <v>92258.879026520459</v>
      </c>
      <c r="AN61" s="594">
        <f>'9.5 Posting'!AN46+'9.5 Posting'!AN47+'9.5 Posting'!AN49</f>
        <v>18751.923640000001</v>
      </c>
      <c r="AO61" s="594">
        <f>'9.5 Posting'!AO46+'9.5 Posting'!AO47+'9.5 Posting'!AO49</f>
        <v>24920.690000000002</v>
      </c>
      <c r="AP61" s="594">
        <f>'9.5 Posting'!AP46+'9.5 Posting'!AP47+'9.5 Posting'!AP49</f>
        <v>15861.976640000001</v>
      </c>
      <c r="AQ61" s="594">
        <f>'9.5 Posting'!AQ46+'9.5 Posting'!AQ47+'9.5 Posting'!AQ49</f>
        <v>27465.561629999997</v>
      </c>
      <c r="AR61" s="594">
        <f>'9.5 Posting'!AR46+'9.5 Posting'!AR47+'9.5 Posting'!AR49</f>
        <v>4540</v>
      </c>
      <c r="AS61" s="594">
        <f>'9.5 Posting'!AS46+'9.5 Posting'!AS47+'9.5 Posting'!AS49</f>
        <v>29201.959940000001</v>
      </c>
      <c r="AT61" s="594">
        <f>'9.5 Posting'!AT46+'9.5 Posting'!AT47+'9.5 Posting'!AT49</f>
        <v>19801.834999999999</v>
      </c>
      <c r="AU61" s="594">
        <f>'9.5 Posting'!AU46+'9.5 Posting'!AU47+'9.5 Posting'!AU49</f>
        <v>5784.9042800000007</v>
      </c>
      <c r="AV61" s="594">
        <f>'9.5 Posting'!AV46+'9.5 Posting'!AV47+'9.5 Posting'!AV49</f>
        <v>6050.89</v>
      </c>
      <c r="AW61" s="594">
        <f>'9.5 Posting'!AW46+'9.5 Posting'!AW47+'9.5 Posting'!AW49</f>
        <v>12900.300979999998</v>
      </c>
      <c r="AX61" s="594">
        <f>'9.5 Posting'!AX46+'9.5 Posting'!AX47+'9.5 Posting'!AX49</f>
        <v>17884.18</v>
      </c>
      <c r="AY61" s="594">
        <f>'9.5 Posting'!AY46+'9.5 Posting'!AY47+'9.5 Posting'!AY49</f>
        <v>12828.237549999998</v>
      </c>
      <c r="AZ61" s="594">
        <f>'9.5 Posting'!AZ46+'9.5 Posting'!AZ47+'9.5 Posting'!AZ49</f>
        <v>8444.33</v>
      </c>
      <c r="BA61" s="595"/>
      <c r="BB61" s="595"/>
      <c r="BC61" s="595"/>
      <c r="BD61" s="595"/>
      <c r="BE61" s="595"/>
      <c r="BF61" s="595"/>
      <c r="BG61" s="595"/>
      <c r="BH61" s="595"/>
      <c r="BI61" s="595"/>
      <c r="BJ61" s="595"/>
      <c r="BK61" s="356">
        <f t="shared" si="0"/>
        <v>5749122.9899625629</v>
      </c>
    </row>
    <row r="62" spans="1:63" ht="16.5">
      <c r="A62" s="55"/>
      <c r="B62" s="59" t="s">
        <v>111</v>
      </c>
      <c r="C62" s="596">
        <f t="shared" ref="C62:AZ62" si="63">C50/C60</f>
        <v>0.90607021400823562</v>
      </c>
      <c r="D62" s="596">
        <f t="shared" si="63"/>
        <v>0.93028216759595694</v>
      </c>
      <c r="E62" s="596">
        <f t="shared" si="63"/>
        <v>0.86275338900231258</v>
      </c>
      <c r="F62" s="596">
        <f t="shared" si="63"/>
        <v>0.91457479682901877</v>
      </c>
      <c r="G62" s="596">
        <f t="shared" si="63"/>
        <v>0.98784192756653111</v>
      </c>
      <c r="H62" s="596">
        <f t="shared" si="63"/>
        <v>0.99782042475222199</v>
      </c>
      <c r="I62" s="596">
        <f t="shared" si="63"/>
        <v>0.86730274236877103</v>
      </c>
      <c r="J62" s="596">
        <f t="shared" si="63"/>
        <v>0.71623355028742464</v>
      </c>
      <c r="K62" s="596">
        <f t="shared" si="63"/>
        <v>0.88400357669927876</v>
      </c>
      <c r="L62" s="596">
        <f t="shared" si="63"/>
        <v>0.87334401438322873</v>
      </c>
      <c r="M62" s="596">
        <f t="shared" si="63"/>
        <v>0.88316162044194879</v>
      </c>
      <c r="N62" s="596">
        <f t="shared" si="63"/>
        <v>0.91469659388798241</v>
      </c>
      <c r="O62" s="596">
        <f t="shared" si="63"/>
        <v>0.84722989533353921</v>
      </c>
      <c r="P62" s="596">
        <f t="shared" si="63"/>
        <v>0.66888320000000001</v>
      </c>
      <c r="Q62" s="596">
        <f t="shared" si="63"/>
        <v>0.85615015094732516</v>
      </c>
      <c r="R62" s="596">
        <f t="shared" si="63"/>
        <v>0.8950276585068474</v>
      </c>
      <c r="S62" s="596">
        <f t="shared" si="63"/>
        <v>0.85743914594806048</v>
      </c>
      <c r="T62" s="596">
        <f t="shared" si="63"/>
        <v>0.8811416075658457</v>
      </c>
      <c r="U62" s="596">
        <f t="shared" si="63"/>
        <v>0.99078716150963164</v>
      </c>
      <c r="V62" s="596">
        <f t="shared" si="63"/>
        <v>0.77471463563287757</v>
      </c>
      <c r="W62" s="596">
        <f t="shared" si="63"/>
        <v>0.80522612095163726</v>
      </c>
      <c r="X62" s="596">
        <f t="shared" si="63"/>
        <v>0.73591332686563138</v>
      </c>
      <c r="Y62" s="596">
        <f t="shared" si="63"/>
        <v>0.82550264113547223</v>
      </c>
      <c r="Z62" s="596">
        <f t="shared" si="63"/>
        <v>0.95958970176113312</v>
      </c>
      <c r="AA62" s="596">
        <f t="shared" si="63"/>
        <v>0.92131118016504976</v>
      </c>
      <c r="AB62" s="596">
        <f t="shared" si="63"/>
        <v>0.98947793828929564</v>
      </c>
      <c r="AC62" s="596">
        <f t="shared" si="63"/>
        <v>0.90290486754679722</v>
      </c>
      <c r="AD62" s="596">
        <f t="shared" si="63"/>
        <v>0.81468238730099751</v>
      </c>
      <c r="AE62" s="596">
        <f t="shared" si="63"/>
        <v>0.8827023734892685</v>
      </c>
      <c r="AF62" s="596">
        <f t="shared" si="63"/>
        <v>0.89461139014216395</v>
      </c>
      <c r="AG62" s="596">
        <f t="shared" si="63"/>
        <v>0.96031523541629926</v>
      </c>
      <c r="AH62" s="596">
        <f t="shared" si="63"/>
        <v>0.80398994784619349</v>
      </c>
      <c r="AI62" s="596">
        <f t="shared" si="63"/>
        <v>0.87827283932960265</v>
      </c>
      <c r="AJ62" s="596">
        <f t="shared" si="63"/>
        <v>0.65149671677245558</v>
      </c>
      <c r="AK62" s="596">
        <f t="shared" si="63"/>
        <v>0.89809390786168752</v>
      </c>
      <c r="AL62" s="596">
        <f t="shared" si="63"/>
        <v>0.7838940993127097</v>
      </c>
      <c r="AM62" s="596">
        <f t="shared" si="63"/>
        <v>0.90567078663602729</v>
      </c>
      <c r="AN62" s="596">
        <f t="shared" si="63"/>
        <v>0.95107599551742095</v>
      </c>
      <c r="AO62" s="596">
        <f t="shared" si="63"/>
        <v>0.76615032655574111</v>
      </c>
      <c r="AP62" s="596">
        <f t="shared" si="63"/>
        <v>0.80410094985201308</v>
      </c>
      <c r="AQ62" s="596">
        <f t="shared" si="63"/>
        <v>0.80709426370171611</v>
      </c>
      <c r="AR62" s="596">
        <f t="shared" si="63"/>
        <v>0.87326043737574555</v>
      </c>
      <c r="AS62" s="596">
        <f t="shared" si="63"/>
        <v>0.75018761078136365</v>
      </c>
      <c r="AT62" s="596">
        <f t="shared" si="63"/>
        <v>0.8122183792505594</v>
      </c>
      <c r="AU62" s="596">
        <f t="shared" si="63"/>
        <v>0.69793280438271499</v>
      </c>
      <c r="AV62" s="596">
        <f t="shared" si="63"/>
        <v>0.75315743857456707</v>
      </c>
      <c r="AW62" s="596">
        <f t="shared" si="63"/>
        <v>0.73300559083560857</v>
      </c>
      <c r="AX62" s="596">
        <f t="shared" si="63"/>
        <v>0.96438912735677473</v>
      </c>
      <c r="AY62" s="596">
        <f t="shared" si="63"/>
        <v>0.55176713891472773</v>
      </c>
      <c r="AZ62" s="596">
        <f t="shared" si="63"/>
        <v>0.43047590793868579</v>
      </c>
      <c r="BA62" s="597"/>
      <c r="BB62" s="597"/>
      <c r="BC62" s="597"/>
      <c r="BD62" s="597"/>
      <c r="BE62" s="597"/>
      <c r="BF62" s="597"/>
      <c r="BG62" s="597"/>
      <c r="BH62" s="597"/>
      <c r="BI62" s="597"/>
      <c r="BJ62" s="597"/>
      <c r="BK62" s="356">
        <f t="shared" si="0"/>
        <v>42.017929905127104</v>
      </c>
    </row>
    <row r="63" spans="1:63" ht="16.5">
      <c r="A63" s="55"/>
      <c r="B63" s="290" t="s">
        <v>664</v>
      </c>
      <c r="C63" s="598">
        <f>C22-C57</f>
        <v>5622489.9601199999</v>
      </c>
      <c r="D63" s="598">
        <f t="shared" ref="D63:AZ63" si="64">D22-D57</f>
        <v>802684.41000000015</v>
      </c>
      <c r="E63" s="598">
        <f t="shared" si="64"/>
        <v>2742982</v>
      </c>
      <c r="F63" s="598">
        <f t="shared" si="64"/>
        <v>8672177.0206100009</v>
      </c>
      <c r="G63" s="598">
        <f t="shared" si="64"/>
        <v>4723357.0308400001</v>
      </c>
      <c r="H63" s="598">
        <f t="shared" si="64"/>
        <v>3458680.6225800011</v>
      </c>
      <c r="I63" s="598">
        <f t="shared" si="64"/>
        <v>1721176.1451200002</v>
      </c>
      <c r="J63" s="598">
        <f t="shared" si="64"/>
        <v>84735</v>
      </c>
      <c r="K63" s="598">
        <f t="shared" si="64"/>
        <v>204945.28869000002</v>
      </c>
      <c r="L63" s="598">
        <f t="shared" si="64"/>
        <v>671536.96187</v>
      </c>
      <c r="M63" s="598">
        <f t="shared" si="64"/>
        <v>777937.87055999984</v>
      </c>
      <c r="N63" s="598">
        <f t="shared" si="64"/>
        <v>97807.923580000177</v>
      </c>
      <c r="O63" s="598">
        <f t="shared" si="64"/>
        <v>277873.47912999999</v>
      </c>
      <c r="P63" s="598">
        <f t="shared" si="64"/>
        <v>572779</v>
      </c>
      <c r="Q63" s="598">
        <f t="shared" si="64"/>
        <v>329314.60945000005</v>
      </c>
      <c r="R63" s="598">
        <f t="shared" si="64"/>
        <v>227289.34782299993</v>
      </c>
      <c r="S63" s="598">
        <f t="shared" si="64"/>
        <v>395522.27132</v>
      </c>
      <c r="T63" s="598">
        <f t="shared" si="64"/>
        <v>1123901.0114400003</v>
      </c>
      <c r="U63" s="598">
        <f t="shared" si="64"/>
        <v>215564.02685999993</v>
      </c>
      <c r="V63" s="598">
        <f t="shared" si="64"/>
        <v>211669.95647999996</v>
      </c>
      <c r="W63" s="598">
        <f t="shared" si="64"/>
        <v>161247.83100000001</v>
      </c>
      <c r="X63" s="598">
        <f t="shared" si="64"/>
        <v>408902.17338999989</v>
      </c>
      <c r="Y63" s="598">
        <f t="shared" si="64"/>
        <v>599099.11703999969</v>
      </c>
      <c r="Z63" s="598">
        <f t="shared" si="64"/>
        <v>3118386.7285172013</v>
      </c>
      <c r="AA63" s="598">
        <f t="shared" si="64"/>
        <v>74136.376029999927</v>
      </c>
      <c r="AB63" s="598">
        <f t="shared" si="64"/>
        <v>692182.75630000012</v>
      </c>
      <c r="AC63" s="598">
        <f t="shared" si="64"/>
        <v>209404.43215000001</v>
      </c>
      <c r="AD63" s="598">
        <f t="shared" si="64"/>
        <v>764645.48884000024</v>
      </c>
      <c r="AE63" s="598">
        <f t="shared" si="64"/>
        <v>177443.84115999998</v>
      </c>
      <c r="AF63" s="598">
        <f t="shared" si="64"/>
        <v>157727</v>
      </c>
      <c r="AG63" s="598">
        <f t="shared" si="64"/>
        <v>272202.43679000001</v>
      </c>
      <c r="AH63" s="598">
        <f t="shared" si="64"/>
        <v>605890.39052999998</v>
      </c>
      <c r="AI63" s="598">
        <f t="shared" si="64"/>
        <v>3321907.7798899999</v>
      </c>
      <c r="AJ63" s="598">
        <f t="shared" si="64"/>
        <v>62211.90399999998</v>
      </c>
      <c r="AK63" s="598">
        <f t="shared" si="64"/>
        <v>135195.83999999997</v>
      </c>
      <c r="AL63" s="598">
        <f t="shared" si="64"/>
        <v>328920.77532999986</v>
      </c>
      <c r="AM63" s="598">
        <f t="shared" si="64"/>
        <v>1063224.3600000001</v>
      </c>
      <c r="AN63" s="598">
        <f t="shared" si="64"/>
        <v>68552.077199999971</v>
      </c>
      <c r="AO63" s="598">
        <f t="shared" si="64"/>
        <v>74897.065920000023</v>
      </c>
      <c r="AP63" s="598">
        <f t="shared" si="64"/>
        <v>129933.739</v>
      </c>
      <c r="AQ63" s="598">
        <f t="shared" si="64"/>
        <v>174383.19303999998</v>
      </c>
      <c r="AR63" s="598">
        <f t="shared" si="64"/>
        <v>16910</v>
      </c>
      <c r="AS63" s="598">
        <f t="shared" si="64"/>
        <v>299251.19271999999</v>
      </c>
      <c r="AT63" s="598">
        <f t="shared" si="64"/>
        <v>79607.802610000028</v>
      </c>
      <c r="AU63" s="598">
        <f t="shared" si="64"/>
        <v>27195.553999999996</v>
      </c>
      <c r="AV63" s="598">
        <f t="shared" si="64"/>
        <v>28323.599999999999</v>
      </c>
      <c r="AW63" s="598">
        <f t="shared" si="64"/>
        <v>121752.97200000001</v>
      </c>
      <c r="AX63" s="598">
        <f t="shared" si="64"/>
        <v>156544.05916</v>
      </c>
      <c r="AY63" s="598">
        <f t="shared" si="64"/>
        <v>152315.50881999999</v>
      </c>
      <c r="AZ63" s="598">
        <f t="shared" si="64"/>
        <v>70972.899999999994</v>
      </c>
      <c r="BA63" s="599"/>
      <c r="BB63" s="599"/>
      <c r="BC63" s="599"/>
      <c r="BD63" s="599"/>
      <c r="BE63" s="599"/>
      <c r="BF63" s="599"/>
      <c r="BG63" s="599"/>
      <c r="BH63" s="599"/>
      <c r="BI63" s="599"/>
      <c r="BJ63" s="599"/>
      <c r="BK63" s="356">
        <f t="shared" si="0"/>
        <v>46487792.831910215</v>
      </c>
    </row>
    <row r="64" spans="1:63" ht="16.5">
      <c r="A64" s="193"/>
      <c r="B64" s="290" t="s">
        <v>665</v>
      </c>
      <c r="C64" s="600">
        <f>C22/C57*100</f>
        <v>183.84344611989042</v>
      </c>
      <c r="D64" s="600">
        <f t="shared" ref="D64:AZ64" si="65">D22/D57*100</f>
        <v>116.20042075693442</v>
      </c>
      <c r="E64" s="600">
        <f t="shared" si="65"/>
        <v>198.37552007924609</v>
      </c>
      <c r="F64" s="600">
        <f t="shared" si="65"/>
        <v>325.71891205850147</v>
      </c>
      <c r="G64" s="600">
        <f t="shared" si="65"/>
        <v>236.26395935392014</v>
      </c>
      <c r="H64" s="600">
        <f t="shared" si="65"/>
        <v>132.82647311341279</v>
      </c>
      <c r="I64" s="600">
        <f t="shared" si="65"/>
        <v>225.26171872990122</v>
      </c>
      <c r="J64" s="600">
        <f t="shared" si="65"/>
        <v>181.83477555435371</v>
      </c>
      <c r="K64" s="600">
        <f t="shared" si="65"/>
        <v>185.80306966356284</v>
      </c>
      <c r="L64" s="600">
        <f t="shared" si="65"/>
        <v>261.2822165856262</v>
      </c>
      <c r="M64" s="600">
        <f t="shared" si="65"/>
        <v>253.37423257399459</v>
      </c>
      <c r="N64" s="600">
        <f t="shared" si="65"/>
        <v>102.92705517756372</v>
      </c>
      <c r="O64" s="600">
        <f t="shared" si="65"/>
        <v>180.27469404856703</v>
      </c>
      <c r="P64" s="600">
        <f t="shared" si="65"/>
        <v>391.85150083818667</v>
      </c>
      <c r="Q64" s="600">
        <f t="shared" si="65"/>
        <v>166.34414469049352</v>
      </c>
      <c r="R64" s="600">
        <f t="shared" si="65"/>
        <v>164.12450535558546</v>
      </c>
      <c r="S64" s="600">
        <f t="shared" si="65"/>
        <v>250.30138545592661</v>
      </c>
      <c r="T64" s="600">
        <f t="shared" si="65"/>
        <v>202.8999566730358</v>
      </c>
      <c r="U64" s="600">
        <f t="shared" si="65"/>
        <v>279.63668904999992</v>
      </c>
      <c r="V64" s="600">
        <f t="shared" si="65"/>
        <v>181.32810848700848</v>
      </c>
      <c r="W64" s="600">
        <f t="shared" si="65"/>
        <v>135.31927764151229</v>
      </c>
      <c r="X64" s="600">
        <f t="shared" si="65"/>
        <v>184.2542931927068</v>
      </c>
      <c r="Y64" s="600">
        <f t="shared" si="65"/>
        <v>148.799841232924</v>
      </c>
      <c r="Z64" s="600">
        <f t="shared" si="65"/>
        <v>200.21771942042906</v>
      </c>
      <c r="AA64" s="600">
        <f t="shared" si="65"/>
        <v>119.36136042171177</v>
      </c>
      <c r="AB64" s="600">
        <f t="shared" si="65"/>
        <v>225.69000902200921</v>
      </c>
      <c r="AC64" s="600">
        <f t="shared" si="65"/>
        <v>148.51291286261446</v>
      </c>
      <c r="AD64" s="600">
        <f t="shared" si="65"/>
        <v>146.66310711888383</v>
      </c>
      <c r="AE64" s="600">
        <f t="shared" si="65"/>
        <v>187.91320866145688</v>
      </c>
      <c r="AF64" s="600">
        <f t="shared" si="65"/>
        <v>121.27337884005075</v>
      </c>
      <c r="AG64" s="600">
        <f t="shared" si="65"/>
        <v>200.3814374106685</v>
      </c>
      <c r="AH64" s="600">
        <f t="shared" si="65"/>
        <v>158.23029293117818</v>
      </c>
      <c r="AI64" s="600">
        <f t="shared" si="65"/>
        <v>175.49997000764409</v>
      </c>
      <c r="AJ64" s="600">
        <f t="shared" si="65"/>
        <v>152.63760301394993</v>
      </c>
      <c r="AK64" s="600">
        <f t="shared" si="65"/>
        <v>130.14400000000001</v>
      </c>
      <c r="AL64" s="600">
        <f t="shared" si="65"/>
        <v>130.90063796292517</v>
      </c>
      <c r="AM64" s="600">
        <f t="shared" si="65"/>
        <v>205.39997541516647</v>
      </c>
      <c r="AN64" s="600">
        <f t="shared" si="65"/>
        <v>134.77208502957421</v>
      </c>
      <c r="AO64" s="600">
        <f t="shared" si="65"/>
        <v>134.71980648610869</v>
      </c>
      <c r="AP64" s="600">
        <f t="shared" si="65"/>
        <v>249.44426975468326</v>
      </c>
      <c r="AQ64" s="600">
        <f t="shared" si="65"/>
        <v>182.64649862659871</v>
      </c>
      <c r="AR64" s="600">
        <f t="shared" si="65"/>
        <v>276.51356993736954</v>
      </c>
      <c r="AS64" s="600">
        <f t="shared" si="65"/>
        <v>424.83706087084272</v>
      </c>
      <c r="AT64" s="600">
        <f t="shared" si="65"/>
        <v>162.70321549205647</v>
      </c>
      <c r="AU64" s="600">
        <f t="shared" si="65"/>
        <v>281.30369333333334</v>
      </c>
      <c r="AV64" s="600">
        <f t="shared" si="65"/>
        <v>336.03000000000003</v>
      </c>
      <c r="AW64" s="600">
        <f t="shared" si="65"/>
        <v>587.01188800000011</v>
      </c>
      <c r="AX64" s="600" t="e">
        <f t="shared" si="65"/>
        <v>#DIV/0!</v>
      </c>
      <c r="AY64" s="600" t="e">
        <f t="shared" si="65"/>
        <v>#DIV/0!</v>
      </c>
      <c r="AZ64" s="600" t="e">
        <f t="shared" si="65"/>
        <v>#DIV/0!</v>
      </c>
      <c r="BA64" s="601"/>
      <c r="BB64" s="601"/>
      <c r="BC64" s="601"/>
      <c r="BD64" s="601"/>
      <c r="BE64" s="601"/>
      <c r="BF64" s="601"/>
      <c r="BG64" s="601"/>
      <c r="BH64" s="601"/>
      <c r="BI64" s="601"/>
      <c r="BJ64" s="601"/>
      <c r="BK64" s="356" t="e">
        <f t="shared" si="0"/>
        <v>#DIV/0!</v>
      </c>
    </row>
    <row r="65" spans="1:63" ht="19.5">
      <c r="A65" s="193"/>
      <c r="B65" s="44" t="s">
        <v>117</v>
      </c>
      <c r="C65" s="594" t="e">
        <f>#REF!</f>
        <v>#REF!</v>
      </c>
      <c r="D65" s="594" t="e">
        <f>#REF!</f>
        <v>#REF!</v>
      </c>
      <c r="E65" s="594" t="e">
        <f>#REF!</f>
        <v>#REF!</v>
      </c>
      <c r="F65" s="594" t="e">
        <f>#REF!</f>
        <v>#REF!</v>
      </c>
      <c r="G65" s="594" t="e">
        <f>#REF!</f>
        <v>#REF!</v>
      </c>
      <c r="H65" s="594" t="e">
        <f>#REF!</f>
        <v>#REF!</v>
      </c>
      <c r="I65" s="594" t="e">
        <f>#REF!</f>
        <v>#REF!</v>
      </c>
      <c r="J65" s="594" t="e">
        <f>#REF!</f>
        <v>#REF!</v>
      </c>
      <c r="K65" s="594" t="e">
        <f>#REF!</f>
        <v>#REF!</v>
      </c>
      <c r="L65" s="594" t="e">
        <f>#REF!</f>
        <v>#REF!</v>
      </c>
      <c r="M65" s="594" t="e">
        <f>#REF!</f>
        <v>#REF!</v>
      </c>
      <c r="N65" s="594" t="e">
        <f>#REF!</f>
        <v>#REF!</v>
      </c>
      <c r="O65" s="594" t="e">
        <f>#REF!</f>
        <v>#REF!</v>
      </c>
      <c r="P65" s="594" t="e">
        <f>#REF!</f>
        <v>#REF!</v>
      </c>
      <c r="Q65" s="594" t="e">
        <f>#REF!</f>
        <v>#REF!</v>
      </c>
      <c r="R65" s="594" t="e">
        <f>#REF!</f>
        <v>#REF!</v>
      </c>
      <c r="S65" s="594" t="e">
        <f>#REF!</f>
        <v>#REF!</v>
      </c>
      <c r="T65" s="594" t="e">
        <f>#REF!</f>
        <v>#REF!</v>
      </c>
      <c r="U65" s="594" t="e">
        <f>#REF!</f>
        <v>#REF!</v>
      </c>
      <c r="V65" s="594" t="e">
        <f>#REF!</f>
        <v>#REF!</v>
      </c>
      <c r="W65" s="594" t="e">
        <f>#REF!</f>
        <v>#REF!</v>
      </c>
      <c r="X65" s="594" t="e">
        <f>#REF!</f>
        <v>#REF!</v>
      </c>
      <c r="Y65" s="594" t="e">
        <f>#REF!</f>
        <v>#REF!</v>
      </c>
      <c r="Z65" s="594" t="e">
        <f>#REF!</f>
        <v>#REF!</v>
      </c>
      <c r="AA65" s="594" t="e">
        <f>#REF!</f>
        <v>#REF!</v>
      </c>
      <c r="AB65" s="594" t="e">
        <f>#REF!</f>
        <v>#REF!</v>
      </c>
      <c r="AC65" s="594" t="e">
        <f>#REF!</f>
        <v>#REF!</v>
      </c>
      <c r="AD65" s="594" t="e">
        <f>#REF!</f>
        <v>#REF!</v>
      </c>
      <c r="AE65" s="594" t="e">
        <f>#REF!</f>
        <v>#REF!</v>
      </c>
      <c r="AF65" s="594" t="e">
        <f>#REF!</f>
        <v>#REF!</v>
      </c>
      <c r="AG65" s="594" t="e">
        <f>#REF!</f>
        <v>#REF!</v>
      </c>
      <c r="AH65" s="594" t="e">
        <f>#REF!</f>
        <v>#REF!</v>
      </c>
      <c r="AI65" s="594" t="e">
        <f>#REF!</f>
        <v>#REF!</v>
      </c>
      <c r="AJ65" s="594" t="e">
        <f>#REF!</f>
        <v>#REF!</v>
      </c>
      <c r="AK65" s="594" t="e">
        <f>#REF!</f>
        <v>#REF!</v>
      </c>
      <c r="AL65" s="594" t="e">
        <f>#REF!</f>
        <v>#REF!</v>
      </c>
      <c r="AM65" s="594" t="e">
        <f>#REF!</f>
        <v>#REF!</v>
      </c>
      <c r="AN65" s="594" t="e">
        <f>#REF!</f>
        <v>#REF!</v>
      </c>
      <c r="AO65" s="594" t="e">
        <f>#REF!</f>
        <v>#REF!</v>
      </c>
      <c r="AP65" s="594" t="e">
        <f>#REF!</f>
        <v>#REF!</v>
      </c>
      <c r="AQ65" s="594" t="e">
        <f>#REF!</f>
        <v>#REF!</v>
      </c>
      <c r="AR65" s="594" t="e">
        <f>#REF!</f>
        <v>#REF!</v>
      </c>
      <c r="AS65" s="594" t="e">
        <f>#REF!</f>
        <v>#REF!</v>
      </c>
      <c r="AT65" s="594" t="e">
        <f>#REF!</f>
        <v>#REF!</v>
      </c>
      <c r="AU65" s="594" t="e">
        <f>#REF!</f>
        <v>#REF!</v>
      </c>
      <c r="AV65" s="594" t="e">
        <f>#REF!</f>
        <v>#REF!</v>
      </c>
      <c r="AW65" s="594" t="e">
        <f>#REF!</f>
        <v>#REF!</v>
      </c>
      <c r="AX65" s="594" t="e">
        <f>#REF!</f>
        <v>#REF!</v>
      </c>
      <c r="AY65" s="594" t="e">
        <f>#REF!</f>
        <v>#REF!</v>
      </c>
      <c r="AZ65" s="594" t="e">
        <f>#REF!</f>
        <v>#REF!</v>
      </c>
      <c r="BA65" s="595"/>
      <c r="BB65" s="595"/>
      <c r="BC65" s="595"/>
      <c r="BD65" s="595"/>
      <c r="BE65" s="595"/>
      <c r="BF65" s="595"/>
      <c r="BG65" s="595"/>
      <c r="BH65" s="595"/>
      <c r="BI65" s="595"/>
      <c r="BJ65" s="595"/>
      <c r="BK65" s="356" t="e">
        <f t="shared" si="0"/>
        <v>#REF!</v>
      </c>
    </row>
    <row r="66" spans="1:63" ht="19.5">
      <c r="A66" s="193"/>
      <c r="B66" s="44" t="s">
        <v>132</v>
      </c>
      <c r="C66" s="594" t="e">
        <f>#REF!</f>
        <v>#REF!</v>
      </c>
      <c r="D66" s="594" t="e">
        <f>#REF!</f>
        <v>#REF!</v>
      </c>
      <c r="E66" s="594" t="e">
        <f>#REF!</f>
        <v>#REF!</v>
      </c>
      <c r="F66" s="594" t="e">
        <f>#REF!</f>
        <v>#REF!</v>
      </c>
      <c r="G66" s="594" t="e">
        <f>#REF!</f>
        <v>#REF!</v>
      </c>
      <c r="H66" s="594" t="e">
        <f>#REF!</f>
        <v>#REF!</v>
      </c>
      <c r="I66" s="594" t="e">
        <f>#REF!</f>
        <v>#REF!</v>
      </c>
      <c r="J66" s="594" t="e">
        <f>#REF!</f>
        <v>#REF!</v>
      </c>
      <c r="K66" s="594" t="e">
        <f>#REF!</f>
        <v>#REF!</v>
      </c>
      <c r="L66" s="594" t="e">
        <f>#REF!</f>
        <v>#REF!</v>
      </c>
      <c r="M66" s="594" t="e">
        <f>#REF!</f>
        <v>#REF!</v>
      </c>
      <c r="N66" s="594" t="e">
        <f>#REF!</f>
        <v>#REF!</v>
      </c>
      <c r="O66" s="594" t="e">
        <f>#REF!</f>
        <v>#REF!</v>
      </c>
      <c r="P66" s="594" t="e">
        <f>#REF!</f>
        <v>#REF!</v>
      </c>
      <c r="Q66" s="594" t="e">
        <f>#REF!</f>
        <v>#REF!</v>
      </c>
      <c r="R66" s="594" t="e">
        <f>#REF!</f>
        <v>#REF!</v>
      </c>
      <c r="S66" s="594" t="e">
        <f>#REF!</f>
        <v>#REF!</v>
      </c>
      <c r="T66" s="594" t="e">
        <f>#REF!</f>
        <v>#REF!</v>
      </c>
      <c r="U66" s="594" t="e">
        <f>#REF!</f>
        <v>#REF!</v>
      </c>
      <c r="V66" s="594" t="e">
        <f>#REF!</f>
        <v>#REF!</v>
      </c>
      <c r="W66" s="594" t="e">
        <f>#REF!</f>
        <v>#REF!</v>
      </c>
      <c r="X66" s="594" t="e">
        <f>#REF!</f>
        <v>#REF!</v>
      </c>
      <c r="Y66" s="594" t="e">
        <f>#REF!</f>
        <v>#REF!</v>
      </c>
      <c r="Z66" s="594" t="e">
        <f>#REF!</f>
        <v>#REF!</v>
      </c>
      <c r="AA66" s="594" t="e">
        <f>#REF!</f>
        <v>#REF!</v>
      </c>
      <c r="AB66" s="594" t="e">
        <f>#REF!</f>
        <v>#REF!</v>
      </c>
      <c r="AC66" s="594" t="e">
        <f>#REF!</f>
        <v>#REF!</v>
      </c>
      <c r="AD66" s="594" t="e">
        <f>#REF!</f>
        <v>#REF!</v>
      </c>
      <c r="AE66" s="594" t="e">
        <f>#REF!</f>
        <v>#REF!</v>
      </c>
      <c r="AF66" s="594" t="e">
        <f>#REF!</f>
        <v>#REF!</v>
      </c>
      <c r="AG66" s="594" t="e">
        <f>#REF!</f>
        <v>#REF!</v>
      </c>
      <c r="AH66" s="594" t="e">
        <f>#REF!</f>
        <v>#REF!</v>
      </c>
      <c r="AI66" s="594" t="e">
        <f>#REF!</f>
        <v>#REF!</v>
      </c>
      <c r="AJ66" s="594" t="e">
        <f>#REF!</f>
        <v>#REF!</v>
      </c>
      <c r="AK66" s="594" t="e">
        <f>#REF!</f>
        <v>#REF!</v>
      </c>
      <c r="AL66" s="594" t="e">
        <f>#REF!</f>
        <v>#REF!</v>
      </c>
      <c r="AM66" s="594" t="e">
        <f>#REF!</f>
        <v>#REF!</v>
      </c>
      <c r="AN66" s="594" t="e">
        <f>#REF!</f>
        <v>#REF!</v>
      </c>
      <c r="AO66" s="594" t="e">
        <f>#REF!</f>
        <v>#REF!</v>
      </c>
      <c r="AP66" s="594" t="e">
        <f>#REF!</f>
        <v>#REF!</v>
      </c>
      <c r="AQ66" s="594" t="e">
        <f>#REF!</f>
        <v>#REF!</v>
      </c>
      <c r="AR66" s="594" t="e">
        <f>#REF!</f>
        <v>#REF!</v>
      </c>
      <c r="AS66" s="594" t="e">
        <f>#REF!</f>
        <v>#REF!</v>
      </c>
      <c r="AT66" s="594" t="e">
        <f>#REF!</f>
        <v>#REF!</v>
      </c>
      <c r="AU66" s="594" t="e">
        <f>#REF!</f>
        <v>#REF!</v>
      </c>
      <c r="AV66" s="594" t="e">
        <f>#REF!</f>
        <v>#REF!</v>
      </c>
      <c r="AW66" s="594" t="e">
        <f>#REF!</f>
        <v>#REF!</v>
      </c>
      <c r="AX66" s="594" t="e">
        <f>#REF!</f>
        <v>#REF!</v>
      </c>
      <c r="AY66" s="594" t="e">
        <f>#REF!</f>
        <v>#REF!</v>
      </c>
      <c r="AZ66" s="594" t="e">
        <f>#REF!</f>
        <v>#REF!</v>
      </c>
      <c r="BA66" s="595"/>
      <c r="BB66" s="595"/>
      <c r="BC66" s="595"/>
      <c r="BD66" s="595"/>
      <c r="BE66" s="595"/>
      <c r="BF66" s="595"/>
      <c r="BG66" s="595"/>
      <c r="BH66" s="595"/>
      <c r="BI66" s="595"/>
      <c r="BJ66" s="595"/>
      <c r="BK66" s="356" t="e">
        <f t="shared" si="0"/>
        <v>#REF!</v>
      </c>
    </row>
    <row r="67" spans="1:63" ht="19.5">
      <c r="A67" s="194"/>
      <c r="B67" s="44" t="s">
        <v>119</v>
      </c>
      <c r="C67" s="594" t="e">
        <f>#REF!</f>
        <v>#REF!</v>
      </c>
      <c r="D67" s="594" t="e">
        <f>#REF!</f>
        <v>#REF!</v>
      </c>
      <c r="E67" s="594" t="e">
        <f>#REF!</f>
        <v>#REF!</v>
      </c>
      <c r="F67" s="594" t="e">
        <f>#REF!</f>
        <v>#REF!</v>
      </c>
      <c r="G67" s="594" t="e">
        <f>#REF!</f>
        <v>#REF!</v>
      </c>
      <c r="H67" s="594" t="e">
        <f>#REF!</f>
        <v>#REF!</v>
      </c>
      <c r="I67" s="594" t="e">
        <f>#REF!</f>
        <v>#REF!</v>
      </c>
      <c r="J67" s="594" t="e">
        <f>#REF!</f>
        <v>#REF!</v>
      </c>
      <c r="K67" s="594" t="e">
        <f>#REF!</f>
        <v>#REF!</v>
      </c>
      <c r="L67" s="594" t="e">
        <f>#REF!</f>
        <v>#REF!</v>
      </c>
      <c r="M67" s="594" t="e">
        <f>#REF!</f>
        <v>#REF!</v>
      </c>
      <c r="N67" s="594" t="e">
        <f>#REF!</f>
        <v>#REF!</v>
      </c>
      <c r="O67" s="594" t="e">
        <f>#REF!</f>
        <v>#REF!</v>
      </c>
      <c r="P67" s="594" t="e">
        <f>#REF!</f>
        <v>#REF!</v>
      </c>
      <c r="Q67" s="594" t="e">
        <f>#REF!</f>
        <v>#REF!</v>
      </c>
      <c r="R67" s="594" t="e">
        <f>#REF!</f>
        <v>#REF!</v>
      </c>
      <c r="S67" s="594" t="e">
        <f>#REF!</f>
        <v>#REF!</v>
      </c>
      <c r="T67" s="594" t="e">
        <f>#REF!</f>
        <v>#REF!</v>
      </c>
      <c r="U67" s="594" t="e">
        <f>#REF!</f>
        <v>#REF!</v>
      </c>
      <c r="V67" s="594" t="e">
        <f>#REF!</f>
        <v>#REF!</v>
      </c>
      <c r="W67" s="594" t="e">
        <f>#REF!</f>
        <v>#REF!</v>
      </c>
      <c r="X67" s="594" t="e">
        <f>#REF!</f>
        <v>#REF!</v>
      </c>
      <c r="Y67" s="594" t="e">
        <f>#REF!</f>
        <v>#REF!</v>
      </c>
      <c r="Z67" s="594" t="e">
        <f>#REF!</f>
        <v>#REF!</v>
      </c>
      <c r="AA67" s="594" t="e">
        <f>#REF!</f>
        <v>#REF!</v>
      </c>
      <c r="AB67" s="594" t="e">
        <f>#REF!</f>
        <v>#REF!</v>
      </c>
      <c r="AC67" s="594" t="e">
        <f>#REF!</f>
        <v>#REF!</v>
      </c>
      <c r="AD67" s="594" t="e">
        <f>#REF!</f>
        <v>#REF!</v>
      </c>
      <c r="AE67" s="594" t="e">
        <f>#REF!</f>
        <v>#REF!</v>
      </c>
      <c r="AF67" s="594" t="e">
        <f>#REF!</f>
        <v>#REF!</v>
      </c>
      <c r="AG67" s="594" t="e">
        <f>#REF!</f>
        <v>#REF!</v>
      </c>
      <c r="AH67" s="594" t="e">
        <f>#REF!</f>
        <v>#REF!</v>
      </c>
      <c r="AI67" s="594" t="e">
        <f>#REF!</f>
        <v>#REF!</v>
      </c>
      <c r="AJ67" s="594" t="e">
        <f>#REF!</f>
        <v>#REF!</v>
      </c>
      <c r="AK67" s="594" t="e">
        <f>#REF!</f>
        <v>#REF!</v>
      </c>
      <c r="AL67" s="594" t="e">
        <f>#REF!</f>
        <v>#REF!</v>
      </c>
      <c r="AM67" s="594" t="e">
        <f>#REF!</f>
        <v>#REF!</v>
      </c>
      <c r="AN67" s="594" t="e">
        <f>#REF!</f>
        <v>#REF!</v>
      </c>
      <c r="AO67" s="594" t="e">
        <f>#REF!</f>
        <v>#REF!</v>
      </c>
      <c r="AP67" s="594" t="e">
        <f>#REF!</f>
        <v>#REF!</v>
      </c>
      <c r="AQ67" s="594" t="e">
        <f>#REF!</f>
        <v>#REF!</v>
      </c>
      <c r="AR67" s="594" t="e">
        <f>#REF!</f>
        <v>#REF!</v>
      </c>
      <c r="AS67" s="594" t="e">
        <f>#REF!</f>
        <v>#REF!</v>
      </c>
      <c r="AT67" s="594" t="e">
        <f>#REF!</f>
        <v>#REF!</v>
      </c>
      <c r="AU67" s="594" t="e">
        <f>#REF!</f>
        <v>#REF!</v>
      </c>
      <c r="AV67" s="594" t="e">
        <f>#REF!</f>
        <v>#REF!</v>
      </c>
      <c r="AW67" s="594" t="e">
        <f>#REF!</f>
        <v>#REF!</v>
      </c>
      <c r="AX67" s="594" t="e">
        <f>#REF!</f>
        <v>#REF!</v>
      </c>
      <c r="AY67" s="594" t="e">
        <f>#REF!</f>
        <v>#REF!</v>
      </c>
      <c r="AZ67" s="594" t="e">
        <f>#REF!</f>
        <v>#REF!</v>
      </c>
      <c r="BA67" s="595"/>
      <c r="BB67" s="595"/>
      <c r="BC67" s="595"/>
      <c r="BD67" s="595"/>
      <c r="BE67" s="595"/>
      <c r="BF67" s="595"/>
      <c r="BG67" s="595"/>
      <c r="BH67" s="595"/>
      <c r="BI67" s="595"/>
      <c r="BJ67" s="595"/>
      <c r="BK67" s="356" t="e">
        <f t="shared" si="0"/>
        <v>#REF!</v>
      </c>
    </row>
    <row r="68" spans="1:63" ht="19.5">
      <c r="A68" s="194"/>
      <c r="B68" s="44" t="s">
        <v>120</v>
      </c>
      <c r="C68" s="594" t="e">
        <f>#REF!</f>
        <v>#REF!</v>
      </c>
      <c r="D68" s="594" t="e">
        <f>#REF!</f>
        <v>#REF!</v>
      </c>
      <c r="E68" s="594" t="e">
        <f>#REF!</f>
        <v>#REF!</v>
      </c>
      <c r="F68" s="594" t="e">
        <f>#REF!</f>
        <v>#REF!</v>
      </c>
      <c r="G68" s="594" t="e">
        <f>#REF!</f>
        <v>#REF!</v>
      </c>
      <c r="H68" s="594" t="e">
        <f>#REF!</f>
        <v>#REF!</v>
      </c>
      <c r="I68" s="594" t="e">
        <f>#REF!</f>
        <v>#REF!</v>
      </c>
      <c r="J68" s="594" t="e">
        <f>#REF!</f>
        <v>#REF!</v>
      </c>
      <c r="K68" s="594" t="e">
        <f>#REF!</f>
        <v>#REF!</v>
      </c>
      <c r="L68" s="594" t="e">
        <f>#REF!</f>
        <v>#REF!</v>
      </c>
      <c r="M68" s="594" t="e">
        <f>#REF!</f>
        <v>#REF!</v>
      </c>
      <c r="N68" s="594" t="e">
        <f>#REF!</f>
        <v>#REF!</v>
      </c>
      <c r="O68" s="594" t="e">
        <f>#REF!</f>
        <v>#REF!</v>
      </c>
      <c r="P68" s="594" t="e">
        <f>#REF!</f>
        <v>#REF!</v>
      </c>
      <c r="Q68" s="594" t="e">
        <f>#REF!</f>
        <v>#REF!</v>
      </c>
      <c r="R68" s="594" t="e">
        <f>#REF!</f>
        <v>#REF!</v>
      </c>
      <c r="S68" s="594" t="e">
        <f>#REF!</f>
        <v>#REF!</v>
      </c>
      <c r="T68" s="594" t="e">
        <f>#REF!</f>
        <v>#REF!</v>
      </c>
      <c r="U68" s="594" t="e">
        <f>#REF!</f>
        <v>#REF!</v>
      </c>
      <c r="V68" s="594" t="e">
        <f>#REF!</f>
        <v>#REF!</v>
      </c>
      <c r="W68" s="594" t="e">
        <f>#REF!</f>
        <v>#REF!</v>
      </c>
      <c r="X68" s="594" t="e">
        <f>#REF!</f>
        <v>#REF!</v>
      </c>
      <c r="Y68" s="594" t="e">
        <f>#REF!</f>
        <v>#REF!</v>
      </c>
      <c r="Z68" s="594" t="e">
        <f>#REF!</f>
        <v>#REF!</v>
      </c>
      <c r="AA68" s="594" t="e">
        <f>#REF!</f>
        <v>#REF!</v>
      </c>
      <c r="AB68" s="594" t="e">
        <f>#REF!</f>
        <v>#REF!</v>
      </c>
      <c r="AC68" s="594" t="e">
        <f>#REF!</f>
        <v>#REF!</v>
      </c>
      <c r="AD68" s="594" t="e">
        <f>#REF!</f>
        <v>#REF!</v>
      </c>
      <c r="AE68" s="594" t="e">
        <f>#REF!</f>
        <v>#REF!</v>
      </c>
      <c r="AF68" s="594" t="e">
        <f>#REF!</f>
        <v>#REF!</v>
      </c>
      <c r="AG68" s="594" t="e">
        <f>#REF!</f>
        <v>#REF!</v>
      </c>
      <c r="AH68" s="594" t="e">
        <f>#REF!</f>
        <v>#REF!</v>
      </c>
      <c r="AI68" s="594" t="e">
        <f>#REF!</f>
        <v>#REF!</v>
      </c>
      <c r="AJ68" s="594" t="e">
        <f>#REF!</f>
        <v>#REF!</v>
      </c>
      <c r="AK68" s="594" t="e">
        <f>#REF!</f>
        <v>#REF!</v>
      </c>
      <c r="AL68" s="594" t="e">
        <f>#REF!</f>
        <v>#REF!</v>
      </c>
      <c r="AM68" s="594" t="e">
        <f>#REF!</f>
        <v>#REF!</v>
      </c>
      <c r="AN68" s="594" t="e">
        <f>#REF!</f>
        <v>#REF!</v>
      </c>
      <c r="AO68" s="594" t="e">
        <f>#REF!</f>
        <v>#REF!</v>
      </c>
      <c r="AP68" s="594" t="e">
        <f>#REF!</f>
        <v>#REF!</v>
      </c>
      <c r="AQ68" s="594" t="e">
        <f>#REF!</f>
        <v>#REF!</v>
      </c>
      <c r="AR68" s="594" t="e">
        <f>#REF!</f>
        <v>#REF!</v>
      </c>
      <c r="AS68" s="594" t="e">
        <f>#REF!</f>
        <v>#REF!</v>
      </c>
      <c r="AT68" s="594" t="e">
        <f>#REF!</f>
        <v>#REF!</v>
      </c>
      <c r="AU68" s="594" t="e">
        <f>#REF!</f>
        <v>#REF!</v>
      </c>
      <c r="AV68" s="594" t="e">
        <f>#REF!</f>
        <v>#REF!</v>
      </c>
      <c r="AW68" s="594" t="e">
        <f>#REF!</f>
        <v>#REF!</v>
      </c>
      <c r="AX68" s="594" t="e">
        <f>#REF!</f>
        <v>#REF!</v>
      </c>
      <c r="AY68" s="594" t="e">
        <f>#REF!</f>
        <v>#REF!</v>
      </c>
      <c r="AZ68" s="594" t="e">
        <f>#REF!</f>
        <v>#REF!</v>
      </c>
      <c r="BA68" s="595"/>
      <c r="BB68" s="595"/>
      <c r="BC68" s="595"/>
      <c r="BD68" s="595"/>
      <c r="BE68" s="595"/>
      <c r="BF68" s="595"/>
      <c r="BG68" s="595"/>
      <c r="BH68" s="595"/>
      <c r="BI68" s="595"/>
      <c r="BJ68" s="595"/>
      <c r="BK68" s="356" t="e">
        <f t="shared" si="0"/>
        <v>#REF!</v>
      </c>
    </row>
    <row r="69" spans="1:63" ht="19.5">
      <c r="A69" s="194"/>
      <c r="B69" s="44" t="s">
        <v>121</v>
      </c>
      <c r="C69" s="594" t="e">
        <f>#REF!</f>
        <v>#REF!</v>
      </c>
      <c r="D69" s="594" t="e">
        <f>#REF!</f>
        <v>#REF!</v>
      </c>
      <c r="E69" s="594" t="e">
        <f>#REF!</f>
        <v>#REF!</v>
      </c>
      <c r="F69" s="594" t="e">
        <f>#REF!</f>
        <v>#REF!</v>
      </c>
      <c r="G69" s="594" t="e">
        <f>#REF!</f>
        <v>#REF!</v>
      </c>
      <c r="H69" s="594" t="e">
        <f>#REF!</f>
        <v>#REF!</v>
      </c>
      <c r="I69" s="594" t="e">
        <f>#REF!</f>
        <v>#REF!</v>
      </c>
      <c r="J69" s="594" t="e">
        <f>#REF!</f>
        <v>#REF!</v>
      </c>
      <c r="K69" s="594" t="e">
        <f>#REF!</f>
        <v>#REF!</v>
      </c>
      <c r="L69" s="594" t="e">
        <f>#REF!</f>
        <v>#REF!</v>
      </c>
      <c r="M69" s="594" t="e">
        <f>#REF!</f>
        <v>#REF!</v>
      </c>
      <c r="N69" s="594" t="e">
        <f>#REF!</f>
        <v>#REF!</v>
      </c>
      <c r="O69" s="594" t="e">
        <f>#REF!</f>
        <v>#REF!</v>
      </c>
      <c r="P69" s="594" t="e">
        <f>#REF!</f>
        <v>#REF!</v>
      </c>
      <c r="Q69" s="594" t="e">
        <f>#REF!</f>
        <v>#REF!</v>
      </c>
      <c r="R69" s="594" t="e">
        <f>#REF!</f>
        <v>#REF!</v>
      </c>
      <c r="S69" s="594" t="e">
        <f>#REF!</f>
        <v>#REF!</v>
      </c>
      <c r="T69" s="594" t="e">
        <f>#REF!</f>
        <v>#REF!</v>
      </c>
      <c r="U69" s="594" t="e">
        <f>#REF!</f>
        <v>#REF!</v>
      </c>
      <c r="V69" s="594" t="e">
        <f>#REF!</f>
        <v>#REF!</v>
      </c>
      <c r="W69" s="594" t="e">
        <f>#REF!</f>
        <v>#REF!</v>
      </c>
      <c r="X69" s="594" t="e">
        <f>#REF!</f>
        <v>#REF!</v>
      </c>
      <c r="Y69" s="594" t="e">
        <f>#REF!</f>
        <v>#REF!</v>
      </c>
      <c r="Z69" s="594" t="e">
        <f>#REF!</f>
        <v>#REF!</v>
      </c>
      <c r="AA69" s="594" t="e">
        <f>#REF!</f>
        <v>#REF!</v>
      </c>
      <c r="AB69" s="594" t="e">
        <f>#REF!</f>
        <v>#REF!</v>
      </c>
      <c r="AC69" s="594" t="e">
        <f>#REF!</f>
        <v>#REF!</v>
      </c>
      <c r="AD69" s="594" t="e">
        <f>#REF!</f>
        <v>#REF!</v>
      </c>
      <c r="AE69" s="594" t="e">
        <f>#REF!</f>
        <v>#REF!</v>
      </c>
      <c r="AF69" s="594" t="e">
        <f>#REF!</f>
        <v>#REF!</v>
      </c>
      <c r="AG69" s="594" t="e">
        <f>#REF!</f>
        <v>#REF!</v>
      </c>
      <c r="AH69" s="594" t="e">
        <f>#REF!</f>
        <v>#REF!</v>
      </c>
      <c r="AI69" s="594" t="e">
        <f>#REF!</f>
        <v>#REF!</v>
      </c>
      <c r="AJ69" s="594" t="e">
        <f>#REF!</f>
        <v>#REF!</v>
      </c>
      <c r="AK69" s="594" t="e">
        <f>#REF!</f>
        <v>#REF!</v>
      </c>
      <c r="AL69" s="594" t="e">
        <f>#REF!</f>
        <v>#REF!</v>
      </c>
      <c r="AM69" s="594" t="e">
        <f>#REF!</f>
        <v>#REF!</v>
      </c>
      <c r="AN69" s="594" t="e">
        <f>#REF!</f>
        <v>#REF!</v>
      </c>
      <c r="AO69" s="594" t="e">
        <f>#REF!</f>
        <v>#REF!</v>
      </c>
      <c r="AP69" s="594" t="e">
        <f>#REF!</f>
        <v>#REF!</v>
      </c>
      <c r="AQ69" s="594" t="e">
        <f>#REF!</f>
        <v>#REF!</v>
      </c>
      <c r="AR69" s="594" t="e">
        <f>#REF!</f>
        <v>#REF!</v>
      </c>
      <c r="AS69" s="594" t="e">
        <f>#REF!</f>
        <v>#REF!</v>
      </c>
      <c r="AT69" s="594" t="e">
        <f>#REF!</f>
        <v>#REF!</v>
      </c>
      <c r="AU69" s="594" t="e">
        <f>#REF!</f>
        <v>#REF!</v>
      </c>
      <c r="AV69" s="594" t="e">
        <f>#REF!</f>
        <v>#REF!</v>
      </c>
      <c r="AW69" s="594" t="e">
        <f>#REF!</f>
        <v>#REF!</v>
      </c>
      <c r="AX69" s="594" t="e">
        <f>#REF!</f>
        <v>#REF!</v>
      </c>
      <c r="AY69" s="594" t="e">
        <f>#REF!</f>
        <v>#REF!</v>
      </c>
      <c r="AZ69" s="594" t="e">
        <f>#REF!</f>
        <v>#REF!</v>
      </c>
      <c r="BA69" s="595"/>
      <c r="BB69" s="595"/>
      <c r="BC69" s="595"/>
      <c r="BD69" s="595"/>
      <c r="BE69" s="595"/>
      <c r="BF69" s="595"/>
      <c r="BG69" s="595"/>
      <c r="BH69" s="595"/>
      <c r="BI69" s="595"/>
      <c r="BJ69" s="595"/>
      <c r="BK69" s="356" t="e">
        <f t="shared" si="0"/>
        <v>#REF!</v>
      </c>
    </row>
    <row r="70" spans="1:63" ht="19.5">
      <c r="A70" s="194"/>
      <c r="B70" s="44" t="s">
        <v>122</v>
      </c>
      <c r="C70" s="594" t="e">
        <f>#REF!</f>
        <v>#REF!</v>
      </c>
      <c r="D70" s="594" t="e">
        <f>#REF!</f>
        <v>#REF!</v>
      </c>
      <c r="E70" s="594" t="e">
        <f>#REF!</f>
        <v>#REF!</v>
      </c>
      <c r="F70" s="594" t="e">
        <f>#REF!</f>
        <v>#REF!</v>
      </c>
      <c r="G70" s="594" t="e">
        <f>#REF!</f>
        <v>#REF!</v>
      </c>
      <c r="H70" s="594" t="e">
        <f>#REF!</f>
        <v>#REF!</v>
      </c>
      <c r="I70" s="594" t="e">
        <f>#REF!</f>
        <v>#REF!</v>
      </c>
      <c r="J70" s="594" t="e">
        <f>#REF!</f>
        <v>#REF!</v>
      </c>
      <c r="K70" s="594" t="e">
        <f>#REF!</f>
        <v>#REF!</v>
      </c>
      <c r="L70" s="594" t="e">
        <f>#REF!</f>
        <v>#REF!</v>
      </c>
      <c r="M70" s="594" t="e">
        <f>#REF!</f>
        <v>#REF!</v>
      </c>
      <c r="N70" s="594" t="e">
        <f>#REF!</f>
        <v>#REF!</v>
      </c>
      <c r="O70" s="594" t="e">
        <f>#REF!</f>
        <v>#REF!</v>
      </c>
      <c r="P70" s="594" t="e">
        <f>#REF!</f>
        <v>#REF!</v>
      </c>
      <c r="Q70" s="594" t="e">
        <f>#REF!</f>
        <v>#REF!</v>
      </c>
      <c r="R70" s="594" t="e">
        <f>#REF!</f>
        <v>#REF!</v>
      </c>
      <c r="S70" s="594" t="e">
        <f>#REF!</f>
        <v>#REF!</v>
      </c>
      <c r="T70" s="594" t="e">
        <f>#REF!</f>
        <v>#REF!</v>
      </c>
      <c r="U70" s="594" t="e">
        <f>#REF!</f>
        <v>#REF!</v>
      </c>
      <c r="V70" s="594" t="e">
        <f>#REF!</f>
        <v>#REF!</v>
      </c>
      <c r="W70" s="594" t="e">
        <f>#REF!</f>
        <v>#REF!</v>
      </c>
      <c r="X70" s="594" t="e">
        <f>#REF!</f>
        <v>#REF!</v>
      </c>
      <c r="Y70" s="594" t="e">
        <f>#REF!</f>
        <v>#REF!</v>
      </c>
      <c r="Z70" s="594" t="e">
        <f>#REF!</f>
        <v>#REF!</v>
      </c>
      <c r="AA70" s="594" t="e">
        <f>#REF!</f>
        <v>#REF!</v>
      </c>
      <c r="AB70" s="594" t="e">
        <f>#REF!</f>
        <v>#REF!</v>
      </c>
      <c r="AC70" s="594" t="e">
        <f>#REF!</f>
        <v>#REF!</v>
      </c>
      <c r="AD70" s="594" t="e">
        <f>#REF!</f>
        <v>#REF!</v>
      </c>
      <c r="AE70" s="594" t="e">
        <f>#REF!</f>
        <v>#REF!</v>
      </c>
      <c r="AF70" s="594" t="e">
        <f>#REF!</f>
        <v>#REF!</v>
      </c>
      <c r="AG70" s="594" t="e">
        <f>#REF!</f>
        <v>#REF!</v>
      </c>
      <c r="AH70" s="594" t="e">
        <f>#REF!</f>
        <v>#REF!</v>
      </c>
      <c r="AI70" s="594" t="e">
        <f>#REF!</f>
        <v>#REF!</v>
      </c>
      <c r="AJ70" s="594" t="e">
        <f>#REF!</f>
        <v>#REF!</v>
      </c>
      <c r="AK70" s="594" t="e">
        <f>#REF!</f>
        <v>#REF!</v>
      </c>
      <c r="AL70" s="594" t="e">
        <f>#REF!</f>
        <v>#REF!</v>
      </c>
      <c r="AM70" s="594" t="e">
        <f>#REF!</f>
        <v>#REF!</v>
      </c>
      <c r="AN70" s="594" t="e">
        <f>#REF!</f>
        <v>#REF!</v>
      </c>
      <c r="AO70" s="594" t="e">
        <f>#REF!</f>
        <v>#REF!</v>
      </c>
      <c r="AP70" s="594" t="e">
        <f>#REF!</f>
        <v>#REF!</v>
      </c>
      <c r="AQ70" s="594" t="e">
        <f>#REF!</f>
        <v>#REF!</v>
      </c>
      <c r="AR70" s="594" t="e">
        <f>#REF!</f>
        <v>#REF!</v>
      </c>
      <c r="AS70" s="594" t="e">
        <f>#REF!</f>
        <v>#REF!</v>
      </c>
      <c r="AT70" s="594" t="e">
        <f>#REF!</f>
        <v>#REF!</v>
      </c>
      <c r="AU70" s="594" t="e">
        <f>#REF!</f>
        <v>#REF!</v>
      </c>
      <c r="AV70" s="594" t="e">
        <f>#REF!</f>
        <v>#REF!</v>
      </c>
      <c r="AW70" s="594" t="e">
        <f>#REF!</f>
        <v>#REF!</v>
      </c>
      <c r="AX70" s="594" t="e">
        <f>#REF!</f>
        <v>#REF!</v>
      </c>
      <c r="AY70" s="594" t="e">
        <f>#REF!</f>
        <v>#REF!</v>
      </c>
      <c r="AZ70" s="594" t="e">
        <f>#REF!</f>
        <v>#REF!</v>
      </c>
      <c r="BA70" s="595"/>
      <c r="BB70" s="595"/>
      <c r="BC70" s="595"/>
      <c r="BD70" s="595"/>
      <c r="BE70" s="595"/>
      <c r="BF70" s="595"/>
      <c r="BG70" s="595"/>
      <c r="BH70" s="595"/>
      <c r="BI70" s="595"/>
      <c r="BJ70" s="595"/>
      <c r="BK70" s="356" t="e">
        <f t="shared" si="0"/>
        <v>#REF!</v>
      </c>
    </row>
    <row r="71" spans="1:63" ht="19.5">
      <c r="A71" s="30"/>
      <c r="B71" s="54" t="s">
        <v>124</v>
      </c>
      <c r="C71" s="596" t="e">
        <f>C22/C70</f>
        <v>#REF!</v>
      </c>
      <c r="D71" s="596" t="e">
        <f t="shared" ref="D71:AZ71" si="66">D22/D70</f>
        <v>#REF!</v>
      </c>
      <c r="E71" s="596" t="e">
        <f t="shared" si="66"/>
        <v>#REF!</v>
      </c>
      <c r="F71" s="596" t="e">
        <f t="shared" si="66"/>
        <v>#REF!</v>
      </c>
      <c r="G71" s="596" t="e">
        <f t="shared" si="66"/>
        <v>#REF!</v>
      </c>
      <c r="H71" s="596" t="e">
        <f t="shared" si="66"/>
        <v>#REF!</v>
      </c>
      <c r="I71" s="596" t="e">
        <f t="shared" si="66"/>
        <v>#REF!</v>
      </c>
      <c r="J71" s="596" t="e">
        <f t="shared" si="66"/>
        <v>#REF!</v>
      </c>
      <c r="K71" s="596" t="e">
        <f t="shared" si="66"/>
        <v>#REF!</v>
      </c>
      <c r="L71" s="596" t="e">
        <f t="shared" si="66"/>
        <v>#REF!</v>
      </c>
      <c r="M71" s="596" t="e">
        <f t="shared" si="66"/>
        <v>#REF!</v>
      </c>
      <c r="N71" s="596" t="e">
        <f t="shared" si="66"/>
        <v>#REF!</v>
      </c>
      <c r="O71" s="596" t="e">
        <f t="shared" si="66"/>
        <v>#REF!</v>
      </c>
      <c r="P71" s="596" t="e">
        <f t="shared" si="66"/>
        <v>#REF!</v>
      </c>
      <c r="Q71" s="596" t="e">
        <f t="shared" si="66"/>
        <v>#REF!</v>
      </c>
      <c r="R71" s="596" t="e">
        <f t="shared" si="66"/>
        <v>#REF!</v>
      </c>
      <c r="S71" s="596" t="e">
        <f t="shared" si="66"/>
        <v>#REF!</v>
      </c>
      <c r="T71" s="596" t="e">
        <f t="shared" si="66"/>
        <v>#REF!</v>
      </c>
      <c r="U71" s="596" t="e">
        <f t="shared" si="66"/>
        <v>#REF!</v>
      </c>
      <c r="V71" s="596" t="e">
        <f t="shared" si="66"/>
        <v>#REF!</v>
      </c>
      <c r="W71" s="596" t="e">
        <f t="shared" si="66"/>
        <v>#REF!</v>
      </c>
      <c r="X71" s="596" t="e">
        <f t="shared" si="66"/>
        <v>#REF!</v>
      </c>
      <c r="Y71" s="596" t="e">
        <f t="shared" si="66"/>
        <v>#REF!</v>
      </c>
      <c r="Z71" s="596" t="e">
        <f t="shared" si="66"/>
        <v>#REF!</v>
      </c>
      <c r="AA71" s="596" t="e">
        <f t="shared" si="66"/>
        <v>#REF!</v>
      </c>
      <c r="AB71" s="596" t="e">
        <f t="shared" si="66"/>
        <v>#REF!</v>
      </c>
      <c r="AC71" s="596" t="e">
        <f t="shared" si="66"/>
        <v>#REF!</v>
      </c>
      <c r="AD71" s="596" t="e">
        <f t="shared" si="66"/>
        <v>#REF!</v>
      </c>
      <c r="AE71" s="596" t="e">
        <f t="shared" si="66"/>
        <v>#REF!</v>
      </c>
      <c r="AF71" s="596" t="e">
        <f t="shared" si="66"/>
        <v>#REF!</v>
      </c>
      <c r="AG71" s="596" t="e">
        <f t="shared" si="66"/>
        <v>#REF!</v>
      </c>
      <c r="AH71" s="596" t="e">
        <f t="shared" si="66"/>
        <v>#REF!</v>
      </c>
      <c r="AI71" s="596" t="e">
        <f t="shared" si="66"/>
        <v>#REF!</v>
      </c>
      <c r="AJ71" s="596" t="e">
        <f t="shared" si="66"/>
        <v>#REF!</v>
      </c>
      <c r="AK71" s="596" t="e">
        <f t="shared" si="66"/>
        <v>#REF!</v>
      </c>
      <c r="AL71" s="596" t="e">
        <f t="shared" si="66"/>
        <v>#REF!</v>
      </c>
      <c r="AM71" s="596" t="e">
        <f t="shared" si="66"/>
        <v>#REF!</v>
      </c>
      <c r="AN71" s="596" t="e">
        <f t="shared" si="66"/>
        <v>#REF!</v>
      </c>
      <c r="AO71" s="596" t="e">
        <f t="shared" si="66"/>
        <v>#REF!</v>
      </c>
      <c r="AP71" s="596" t="e">
        <f t="shared" si="66"/>
        <v>#REF!</v>
      </c>
      <c r="AQ71" s="596" t="e">
        <f t="shared" si="66"/>
        <v>#REF!</v>
      </c>
      <c r="AR71" s="596" t="e">
        <f t="shared" si="66"/>
        <v>#REF!</v>
      </c>
      <c r="AS71" s="596" t="e">
        <f t="shared" si="66"/>
        <v>#REF!</v>
      </c>
      <c r="AT71" s="596" t="e">
        <f t="shared" si="66"/>
        <v>#REF!</v>
      </c>
      <c r="AU71" s="596" t="e">
        <f t="shared" si="66"/>
        <v>#REF!</v>
      </c>
      <c r="AV71" s="596" t="e">
        <f t="shared" si="66"/>
        <v>#REF!</v>
      </c>
      <c r="AW71" s="596" t="e">
        <f t="shared" si="66"/>
        <v>#REF!</v>
      </c>
      <c r="AX71" s="596" t="e">
        <f t="shared" si="66"/>
        <v>#REF!</v>
      </c>
      <c r="AY71" s="596" t="e">
        <f t="shared" si="66"/>
        <v>#REF!</v>
      </c>
      <c r="AZ71" s="596" t="e">
        <f t="shared" si="66"/>
        <v>#REF!</v>
      </c>
      <c r="BA71" s="597"/>
      <c r="BB71" s="597"/>
      <c r="BC71" s="597"/>
      <c r="BD71" s="597"/>
      <c r="BE71" s="597"/>
      <c r="BF71" s="597"/>
      <c r="BG71" s="597"/>
      <c r="BH71" s="597"/>
      <c r="BI71" s="597"/>
      <c r="BJ71" s="597"/>
      <c r="BK71" s="356" t="e">
        <f>SUM(C71:AZ71)</f>
        <v>#REF!</v>
      </c>
    </row>
    <row r="72" spans="1:63" ht="19.5">
      <c r="B72" s="54" t="s">
        <v>131</v>
      </c>
      <c r="C72" s="519" t="e">
        <f>#REF!</f>
        <v>#REF!</v>
      </c>
      <c r="D72" s="238" t="e">
        <f>#REF!</f>
        <v>#REF!</v>
      </c>
      <c r="E72" s="238" t="e">
        <f>#REF!</f>
        <v>#REF!</v>
      </c>
      <c r="F72" s="238" t="e">
        <f>#REF!</f>
        <v>#REF!</v>
      </c>
      <c r="G72" s="238" t="e">
        <f>#REF!</f>
        <v>#REF!</v>
      </c>
      <c r="H72" s="238" t="e">
        <f>#REF!</f>
        <v>#REF!</v>
      </c>
      <c r="I72" s="238" t="e">
        <f>#REF!</f>
        <v>#REF!</v>
      </c>
      <c r="J72" s="238" t="e">
        <f>#REF!</f>
        <v>#REF!</v>
      </c>
      <c r="K72" s="238" t="e">
        <f>#REF!</f>
        <v>#REF!</v>
      </c>
      <c r="L72" s="238" t="e">
        <f>#REF!</f>
        <v>#REF!</v>
      </c>
      <c r="M72" s="238" t="e">
        <f>#REF!</f>
        <v>#REF!</v>
      </c>
      <c r="N72" s="238" t="e">
        <f>#REF!</f>
        <v>#REF!</v>
      </c>
      <c r="O72" s="238" t="e">
        <f>#REF!</f>
        <v>#REF!</v>
      </c>
      <c r="P72" s="238" t="e">
        <f>#REF!</f>
        <v>#REF!</v>
      </c>
      <c r="Q72" s="238" t="e">
        <f>#REF!</f>
        <v>#REF!</v>
      </c>
      <c r="R72" s="238" t="e">
        <f>#REF!</f>
        <v>#REF!</v>
      </c>
      <c r="S72" s="238" t="e">
        <f>#REF!</f>
        <v>#REF!</v>
      </c>
      <c r="T72" s="238" t="e">
        <f>#REF!</f>
        <v>#REF!</v>
      </c>
      <c r="U72" s="238" t="e">
        <f>#REF!</f>
        <v>#REF!</v>
      </c>
      <c r="V72" s="238" t="e">
        <f>#REF!</f>
        <v>#REF!</v>
      </c>
      <c r="W72" s="238" t="e">
        <f>#REF!</f>
        <v>#REF!</v>
      </c>
      <c r="X72" s="238" t="e">
        <f>#REF!</f>
        <v>#REF!</v>
      </c>
      <c r="Y72" s="238" t="e">
        <f>#REF!</f>
        <v>#REF!</v>
      </c>
      <c r="Z72" s="238" t="e">
        <f>#REF!</f>
        <v>#REF!</v>
      </c>
      <c r="AA72" s="238" t="e">
        <f>#REF!</f>
        <v>#REF!</v>
      </c>
      <c r="AB72" s="238" t="e">
        <f>#REF!</f>
        <v>#REF!</v>
      </c>
      <c r="AC72" s="238" t="e">
        <f>#REF!</f>
        <v>#REF!</v>
      </c>
      <c r="AD72" s="238" t="e">
        <f>#REF!</f>
        <v>#REF!</v>
      </c>
      <c r="AE72" s="238" t="e">
        <f>#REF!</f>
        <v>#REF!</v>
      </c>
      <c r="AF72" s="238" t="e">
        <f>#REF!</f>
        <v>#REF!</v>
      </c>
      <c r="AG72" s="238" t="e">
        <f>#REF!</f>
        <v>#REF!</v>
      </c>
      <c r="AH72" s="238" t="e">
        <f>#REF!</f>
        <v>#REF!</v>
      </c>
      <c r="AI72" s="238" t="e">
        <f>#REF!</f>
        <v>#REF!</v>
      </c>
      <c r="AJ72" s="238" t="e">
        <f>#REF!</f>
        <v>#REF!</v>
      </c>
      <c r="AK72" s="238" t="e">
        <f>#REF!</f>
        <v>#REF!</v>
      </c>
      <c r="AL72" s="238" t="e">
        <f>#REF!</f>
        <v>#REF!</v>
      </c>
      <c r="AM72" s="238" t="e">
        <f>#REF!</f>
        <v>#REF!</v>
      </c>
      <c r="AN72" s="238" t="e">
        <f>#REF!</f>
        <v>#REF!</v>
      </c>
      <c r="AO72" s="238" t="e">
        <f>#REF!</f>
        <v>#REF!</v>
      </c>
      <c r="AP72" s="238" t="e">
        <f>#REF!</f>
        <v>#REF!</v>
      </c>
      <c r="AQ72" s="238" t="e">
        <f>#REF!</f>
        <v>#REF!</v>
      </c>
      <c r="AR72" s="238" t="e">
        <f>#REF!</f>
        <v>#REF!</v>
      </c>
      <c r="AS72" s="238" t="e">
        <f>#REF!</f>
        <v>#REF!</v>
      </c>
      <c r="AT72" s="238" t="e">
        <f>#REF!</f>
        <v>#REF!</v>
      </c>
      <c r="AU72" s="238" t="e">
        <f>#REF!</f>
        <v>#REF!</v>
      </c>
      <c r="AV72" s="238" t="e">
        <f>#REF!</f>
        <v>#REF!</v>
      </c>
      <c r="AW72" s="238" t="e">
        <f>#REF!</f>
        <v>#REF!</v>
      </c>
      <c r="AX72" s="238" t="e">
        <f>#REF!</f>
        <v>#REF!</v>
      </c>
      <c r="AY72" s="238" t="e">
        <f>#REF!</f>
        <v>#REF!</v>
      </c>
      <c r="AZ72" s="238" t="e">
        <f>#REF!</f>
        <v>#REF!</v>
      </c>
      <c r="BA72" s="238"/>
      <c r="BB72" s="238"/>
      <c r="BC72" s="238"/>
      <c r="BD72" s="238"/>
      <c r="BE72" s="238"/>
      <c r="BF72" s="238"/>
      <c r="BG72" s="238"/>
      <c r="BH72" s="238"/>
      <c r="BI72" s="238"/>
      <c r="BJ72" s="238"/>
      <c r="BK72" s="356" t="e">
        <f>SUM(C72:AZ72)</f>
        <v>#REF!</v>
      </c>
    </row>
    <row r="73" spans="1:63" ht="16.5">
      <c r="B73" s="52"/>
      <c r="C73" s="511"/>
      <c r="D73" s="536"/>
      <c r="E73" s="536"/>
      <c r="F73" s="536"/>
      <c r="G73" s="536"/>
      <c r="H73" s="536"/>
      <c r="I73" s="283"/>
      <c r="J73" s="536"/>
      <c r="K73" s="283"/>
      <c r="L73" s="536"/>
      <c r="M73" s="536"/>
      <c r="N73" s="536"/>
      <c r="O73" s="536"/>
      <c r="P73" s="536"/>
      <c r="Q73" s="536"/>
      <c r="R73" s="536"/>
      <c r="S73" s="536"/>
      <c r="T73" s="536"/>
      <c r="U73" s="536"/>
      <c r="W73" s="536"/>
      <c r="X73" s="536"/>
      <c r="Y73" s="536"/>
      <c r="Z73" s="536"/>
      <c r="AA73" s="536"/>
      <c r="AB73" s="536"/>
      <c r="AC73" s="536"/>
      <c r="AD73" s="536"/>
      <c r="AE73" s="536"/>
      <c r="AF73" s="536"/>
      <c r="AG73" s="536"/>
      <c r="AH73" s="536"/>
      <c r="AI73" s="536"/>
      <c r="AJ73" s="536"/>
      <c r="AK73" s="536"/>
      <c r="AL73" s="536"/>
      <c r="AM73" s="536"/>
      <c r="AN73" s="536"/>
      <c r="AO73" s="536"/>
      <c r="AP73" s="536"/>
      <c r="AQ73" s="536"/>
      <c r="AR73" s="536"/>
      <c r="AS73" s="536"/>
      <c r="AT73" s="536"/>
      <c r="AU73" s="536"/>
      <c r="AV73" s="536"/>
      <c r="AW73" s="536"/>
      <c r="AX73" s="536"/>
      <c r="AY73" s="536"/>
      <c r="AZ73" s="536"/>
      <c r="BA73" s="536"/>
      <c r="BB73" s="536"/>
      <c r="BC73" s="536"/>
      <c r="BD73" s="536"/>
      <c r="BE73" s="536"/>
      <c r="BF73" s="536"/>
      <c r="BG73" s="536"/>
      <c r="BH73" s="536"/>
      <c r="BI73" s="536"/>
      <c r="BJ73" s="536"/>
      <c r="BK73" s="356">
        <f>SUM(C73:AZ73)</f>
        <v>0</v>
      </c>
    </row>
    <row r="74" spans="1:63" ht="16.5">
      <c r="B74" s="10" t="s">
        <v>54</v>
      </c>
      <c r="C74" s="511">
        <f>C53/C6*100</f>
        <v>97.247112417424304</v>
      </c>
      <c r="D74" s="511">
        <f t="shared" ref="D74:BJ74" si="67">D53/D6*100</f>
        <v>30.353477720626483</v>
      </c>
      <c r="E74" s="511">
        <f t="shared" si="67"/>
        <v>43.375002680982838</v>
      </c>
      <c r="F74" s="511">
        <f t="shared" si="67"/>
        <v>69.10873226933883</v>
      </c>
      <c r="G74" s="511">
        <f t="shared" si="67"/>
        <v>59.759367784918339</v>
      </c>
      <c r="H74" s="511">
        <f t="shared" si="67"/>
        <v>65.730832370977481</v>
      </c>
      <c r="I74" s="511">
        <f t="shared" si="67"/>
        <v>30.953258732026136</v>
      </c>
      <c r="J74" s="511">
        <f t="shared" si="67"/>
        <v>35.024999999999999</v>
      </c>
      <c r="K74" s="511">
        <f t="shared" si="67"/>
        <v>14.869949331740667</v>
      </c>
      <c r="L74" s="511">
        <f t="shared" si="67"/>
        <v>69.097638441379303</v>
      </c>
      <c r="M74" s="511">
        <f t="shared" si="67"/>
        <v>40.917696482034358</v>
      </c>
      <c r="N74" s="511">
        <f t="shared" si="67"/>
        <v>20.26775885722456</v>
      </c>
      <c r="O74" s="511">
        <f t="shared" si="67"/>
        <v>64.074079691747983</v>
      </c>
      <c r="P74" s="511">
        <f t="shared" si="67"/>
        <v>27.026666666666664</v>
      </c>
      <c r="Q74" s="511">
        <f t="shared" si="67"/>
        <v>51.586382633333329</v>
      </c>
      <c r="R74" s="511">
        <f t="shared" si="67"/>
        <v>66.851429386526334</v>
      </c>
      <c r="S74" s="511">
        <f t="shared" si="67"/>
        <v>32.407407220819323</v>
      </c>
      <c r="T74" s="511">
        <f t="shared" si="67"/>
        <v>48.689837488842976</v>
      </c>
      <c r="U74" s="511">
        <f t="shared" si="67"/>
        <v>5.9755298185108181</v>
      </c>
      <c r="V74" s="511">
        <f t="shared" si="67"/>
        <v>7.5258286716754412</v>
      </c>
      <c r="W74" s="511">
        <f t="shared" si="67"/>
        <v>44.596770186335405</v>
      </c>
      <c r="X74" s="511">
        <f t="shared" si="67"/>
        <v>19.749850701863341</v>
      </c>
      <c r="Y74" s="511">
        <f t="shared" si="67"/>
        <v>40.177747492941826</v>
      </c>
      <c r="Z74" s="511">
        <f t="shared" si="67"/>
        <v>125.34609430773789</v>
      </c>
      <c r="AA74" s="511">
        <f t="shared" si="67"/>
        <v>19.991118045052321</v>
      </c>
      <c r="AB74" s="511">
        <f t="shared" si="67"/>
        <v>107.92483114999996</v>
      </c>
      <c r="AC74" s="511">
        <f t="shared" si="67"/>
        <v>59.298717640909146</v>
      </c>
      <c r="AD74" s="511">
        <f t="shared" si="67"/>
        <v>42.194228872727251</v>
      </c>
      <c r="AE74" s="511">
        <f t="shared" si="67"/>
        <v>44.473418299550481</v>
      </c>
      <c r="AF74" s="511">
        <f t="shared" si="67"/>
        <v>17.119130434782608</v>
      </c>
      <c r="AG74" s="511">
        <f t="shared" si="67"/>
        <v>12.443351657142848</v>
      </c>
      <c r="AH74" s="511">
        <f t="shared" si="67"/>
        <v>72.11136873181816</v>
      </c>
      <c r="AI74" s="511">
        <f t="shared" si="67"/>
        <v>29.52949356445172</v>
      </c>
      <c r="AJ74" s="511">
        <f t="shared" si="67"/>
        <v>22.136739238095227</v>
      </c>
      <c r="AK74" s="511">
        <f t="shared" si="67"/>
        <v>44.017766233766238</v>
      </c>
      <c r="AL74" s="511">
        <f t="shared" si="67"/>
        <v>23.963174534336058</v>
      </c>
      <c r="AM74" s="511">
        <f t="shared" si="67"/>
        <v>59.473181666749731</v>
      </c>
      <c r="AN74" s="511">
        <f t="shared" si="67"/>
        <v>11.437145285714269</v>
      </c>
      <c r="AO74" s="511">
        <f t="shared" si="67"/>
        <v>2.1509596078431508</v>
      </c>
      <c r="AP74" s="511">
        <f t="shared" si="67"/>
        <v>2.8096072244897901</v>
      </c>
      <c r="AQ74" s="511">
        <f t="shared" si="67"/>
        <v>44.396851857142892</v>
      </c>
      <c r="AR74" s="511">
        <f t="shared" si="67"/>
        <v>-23.4841628959276</v>
      </c>
      <c r="AS74" s="511">
        <f t="shared" si="67"/>
        <v>-18.321021371428571</v>
      </c>
      <c r="AT74" s="511">
        <f t="shared" si="67"/>
        <v>-15.09714989285715</v>
      </c>
      <c r="AU74" s="511">
        <f t="shared" si="67"/>
        <v>-22.101432164179105</v>
      </c>
      <c r="AV74" s="511">
        <f t="shared" si="67"/>
        <v>-18.257857142857141</v>
      </c>
      <c r="AW74" s="511">
        <f t="shared" si="67"/>
        <v>-24.816521428571416</v>
      </c>
      <c r="AX74" s="511">
        <f t="shared" si="67"/>
        <v>-17.023157142857144</v>
      </c>
      <c r="AY74" s="511">
        <f t="shared" si="67"/>
        <v>-8.0315950714285691</v>
      </c>
      <c r="AZ74" s="511">
        <f t="shared" si="67"/>
        <v>-29.482187500000002</v>
      </c>
      <c r="BA74" s="511">
        <f t="shared" si="67"/>
        <v>0</v>
      </c>
      <c r="BB74" s="511">
        <f t="shared" si="67"/>
        <v>0</v>
      </c>
      <c r="BC74" s="511">
        <f t="shared" si="67"/>
        <v>0</v>
      </c>
      <c r="BD74" s="511" t="e">
        <f t="shared" si="67"/>
        <v>#REF!</v>
      </c>
      <c r="BE74" s="511" t="e">
        <f t="shared" si="67"/>
        <v>#REF!</v>
      </c>
      <c r="BF74" s="511" t="e">
        <f t="shared" si="67"/>
        <v>#REF!</v>
      </c>
      <c r="BG74" s="511" t="e">
        <f t="shared" si="67"/>
        <v>#REF!</v>
      </c>
      <c r="BH74" s="511" t="e">
        <f t="shared" si="67"/>
        <v>#REF!</v>
      </c>
      <c r="BI74" s="511" t="e">
        <f t="shared" si="67"/>
        <v>#REF!</v>
      </c>
      <c r="BJ74" s="511" t="e">
        <f t="shared" si="67"/>
        <v>#REF!</v>
      </c>
      <c r="BK74" s="356">
        <f>SUM(C74:AZ74)</f>
        <v>1549.5694507901401</v>
      </c>
    </row>
    <row r="75" spans="1:63" hidden="1">
      <c r="A75" s="666" t="s">
        <v>602</v>
      </c>
      <c r="B75" s="666"/>
      <c r="BK75" s="22"/>
    </row>
    <row r="76" spans="1:63" hidden="1">
      <c r="A76" s="247"/>
      <c r="B76" s="247" t="s">
        <v>603</v>
      </c>
      <c r="BK76" s="39">
        <f>BK12</f>
        <v>13.994284418244465</v>
      </c>
    </row>
    <row r="77" spans="1:63" hidden="1">
      <c r="A77" s="247"/>
      <c r="B77" s="247" t="s">
        <v>604</v>
      </c>
      <c r="BK77" s="39">
        <f>BK11</f>
        <v>12.995504365226957</v>
      </c>
    </row>
    <row r="78" spans="1:63" hidden="1">
      <c r="A78" s="666" t="s">
        <v>605</v>
      </c>
      <c r="B78" s="666"/>
    </row>
    <row r="79" spans="1:63" hidden="1">
      <c r="A79" s="247"/>
      <c r="B79" s="247" t="s">
        <v>606</v>
      </c>
    </row>
    <row r="80" spans="1:63" hidden="1">
      <c r="A80" s="247"/>
      <c r="B80" s="247" t="s">
        <v>607</v>
      </c>
    </row>
    <row r="81" spans="1:2" hidden="1">
      <c r="A81" s="247"/>
      <c r="B81" s="247"/>
    </row>
    <row r="82" spans="1:2" hidden="1">
      <c r="A82" s="666" t="s">
        <v>608</v>
      </c>
      <c r="B82" s="666"/>
    </row>
    <row r="83" spans="1:2" hidden="1">
      <c r="A83" s="247"/>
      <c r="B83" s="247" t="s">
        <v>609</v>
      </c>
    </row>
    <row r="84" spans="1:2" hidden="1">
      <c r="A84" s="247"/>
      <c r="B84" s="247" t="s">
        <v>610</v>
      </c>
    </row>
    <row r="85" spans="1:2" hidden="1">
      <c r="A85" s="247"/>
      <c r="B85" s="247" t="s">
        <v>611</v>
      </c>
    </row>
    <row r="86" spans="1:2" hidden="1">
      <c r="A86" s="247"/>
      <c r="B86" s="247" t="s">
        <v>612</v>
      </c>
    </row>
    <row r="87" spans="1:2" hidden="1">
      <c r="A87" s="247"/>
      <c r="B87" s="247" t="s">
        <v>613</v>
      </c>
    </row>
    <row r="88" spans="1:2" hidden="1">
      <c r="A88" s="247"/>
      <c r="B88" s="247"/>
    </row>
    <row r="89" spans="1:2" hidden="1">
      <c r="A89" s="247"/>
      <c r="B89" s="247"/>
    </row>
    <row r="90" spans="1:2" hidden="1">
      <c r="A90" s="666" t="s">
        <v>614</v>
      </c>
      <c r="B90" s="666"/>
    </row>
    <row r="91" spans="1:2" hidden="1">
      <c r="A91" s="247"/>
      <c r="B91" s="247" t="s">
        <v>615</v>
      </c>
    </row>
    <row r="92" spans="1:2" hidden="1">
      <c r="A92" s="247"/>
      <c r="B92" s="247" t="s">
        <v>616</v>
      </c>
    </row>
    <row r="93" spans="1:2" hidden="1">
      <c r="A93" s="247"/>
      <c r="B93" s="247" t="s">
        <v>617</v>
      </c>
    </row>
    <row r="94" spans="1:2" hidden="1">
      <c r="A94" s="247"/>
      <c r="B94" s="247"/>
    </row>
    <row r="95" spans="1:2" hidden="1">
      <c r="A95" s="666" t="s">
        <v>618</v>
      </c>
      <c r="B95" s="666"/>
    </row>
    <row r="96" spans="1:2" hidden="1">
      <c r="A96" s="247"/>
      <c r="B96" s="247" t="s">
        <v>619</v>
      </c>
    </row>
    <row r="97" spans="1:2" hidden="1">
      <c r="A97" s="247"/>
      <c r="B97" s="247" t="s">
        <v>620</v>
      </c>
    </row>
    <row r="98" spans="1:2" hidden="1"/>
    <row r="99" spans="1:2" hidden="1"/>
    <row r="100" spans="1:2" hidden="1"/>
    <row r="101" spans="1:2" hidden="1"/>
    <row r="102" spans="1:2" hidden="1"/>
    <row r="103" spans="1:2" hidden="1"/>
    <row r="104" spans="1:2" hidden="1"/>
    <row r="105" spans="1:2" hidden="1"/>
    <row r="106" spans="1:2" hidden="1"/>
    <row r="107" spans="1:2" hidden="1"/>
    <row r="108" spans="1:2" hidden="1"/>
    <row r="109" spans="1:2" hidden="1"/>
    <row r="110" spans="1:2" hidden="1"/>
    <row r="111" spans="1:2" hidden="1"/>
    <row r="112" spans="1:2" hidden="1"/>
    <row r="113" hidden="1"/>
    <row r="114" hidden="1"/>
    <row r="115" hidden="1"/>
    <row r="116" hidden="1"/>
  </sheetData>
  <mergeCells count="5">
    <mergeCell ref="A95:B95"/>
    <mergeCell ref="A75:B75"/>
    <mergeCell ref="A78:B78"/>
    <mergeCell ref="A82:B82"/>
    <mergeCell ref="A90:B90"/>
  </mergeCells>
  <phoneticPr fontId="0" type="noConversion"/>
  <conditionalFormatting sqref="C37:BK37">
    <cfRule type="cellIs" dxfId="5" priority="2" stopIfTrue="1" operator="lessThan">
      <formula>0.5</formula>
    </cfRule>
  </conditionalFormatting>
  <conditionalFormatting sqref="C12:BK12">
    <cfRule type="cellIs" dxfId="4" priority="1" stopIfTrue="1" operator="lessThan">
      <formula>8</formula>
    </cfRule>
  </conditionalFormatting>
  <pageMargins left="0.2" right="0.21" top="0.14000000000000001" bottom="0.17" header="0.17" footer="0.17"/>
  <pageSetup paperSize="9" scale="45" orientation="landscape" r:id="rId1"/>
  <headerFooter alignWithMargins="0"/>
  <drawing r:id="rId2"/>
  <mc:AlternateContent xmlns:mc="http://schemas.openxmlformats.org/markup-compatibility/2006">
    <mc:Choice Requires="v">
      <legacyDrawing r:id="rId3"/>
    </mc:Choice>
  </mc:AlternateContent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O88"/>
  <sheetViews>
    <sheetView workbookViewId="0">
      <pane xSplit="2" ySplit="8" topLeftCell="AV9" activePane="bottomRight" state="frozen"/>
      <selection pane="topRight" activeCell="C1" sqref="C1"/>
      <selection pane="bottomLeft" activeCell="A9" sqref="A9"/>
      <selection pane="bottomRight" activeCell="BI10" sqref="BI10"/>
    </sheetView>
  </sheetViews>
  <sheetFormatPr defaultRowHeight="14.25"/>
  <cols>
    <col min="1" max="1" width="3.140625" style="71" bestFit="1" customWidth="1"/>
    <col min="2" max="2" width="37.7109375" style="71" bestFit="1" customWidth="1"/>
    <col min="3" max="3" width="13.85546875" style="71" customWidth="1"/>
    <col min="4" max="4" width="13.5703125" style="71" bestFit="1" customWidth="1"/>
    <col min="5" max="5" width="13.42578125" style="71" bestFit="1" customWidth="1"/>
    <col min="6" max="7" width="14.140625" style="71" bestFit="1" customWidth="1"/>
    <col min="8" max="8" width="16.85546875" style="71" customWidth="1"/>
    <col min="9" max="10" width="13.42578125" style="71" bestFit="1" customWidth="1"/>
    <col min="11" max="13" width="14.140625" style="71" bestFit="1" customWidth="1"/>
    <col min="14" max="14" width="13.7109375" style="71" customWidth="1"/>
    <col min="15" max="15" width="13" style="71" bestFit="1" customWidth="1"/>
    <col min="16" max="16" width="11.7109375" style="71" bestFit="1" customWidth="1"/>
    <col min="17" max="17" width="12.85546875" style="71" bestFit="1" customWidth="1"/>
    <col min="18" max="18" width="11.5703125" style="71" bestFit="1" customWidth="1"/>
    <col min="19" max="19" width="11.42578125" style="71" bestFit="1" customWidth="1"/>
    <col min="20" max="20" width="14" style="71" customWidth="1"/>
    <col min="21" max="21" width="14" style="71" bestFit="1" customWidth="1"/>
    <col min="22" max="22" width="12" style="71" customWidth="1"/>
    <col min="23" max="23" width="11.42578125" style="71" bestFit="1" customWidth="1"/>
    <col min="24" max="24" width="12.85546875" style="71" bestFit="1" customWidth="1"/>
    <col min="25" max="25" width="15.140625" style="71" customWidth="1"/>
    <col min="26" max="27" width="13" style="71" bestFit="1" customWidth="1"/>
    <col min="28" max="28" width="13.140625" style="71" customWidth="1"/>
    <col min="29" max="29" width="11.42578125" style="71" bestFit="1" customWidth="1"/>
    <col min="30" max="30" width="14.140625" style="71" customWidth="1"/>
    <col min="31" max="31" width="13" style="71" bestFit="1" customWidth="1"/>
    <col min="32" max="32" width="11.42578125" style="71" bestFit="1" customWidth="1"/>
    <col min="33" max="33" width="12.85546875" style="71" bestFit="1" customWidth="1"/>
    <col min="34" max="34" width="13" style="71" bestFit="1" customWidth="1"/>
    <col min="35" max="35" width="13.28515625" style="71" customWidth="1"/>
    <col min="36" max="37" width="11.28515625" style="71" customWidth="1"/>
    <col min="38" max="38" width="13.140625" style="71" customWidth="1"/>
    <col min="39" max="39" width="13.28515625" style="71" customWidth="1"/>
    <col min="40" max="40" width="11.28515625" style="71" customWidth="1"/>
    <col min="41" max="41" width="13.5703125" style="71" customWidth="1"/>
    <col min="42" max="43" width="11.28515625" style="71" customWidth="1"/>
    <col min="44" max="44" width="12.42578125" style="71" customWidth="1"/>
    <col min="45" max="45" width="11.85546875" style="71" customWidth="1"/>
    <col min="46" max="47" width="11.28515625" style="71" customWidth="1"/>
    <col min="48" max="48" width="12.28515625" style="71" customWidth="1"/>
    <col min="49" max="55" width="11.28515625" style="71" customWidth="1"/>
    <col min="56" max="60" width="11.28515625" style="71" hidden="1" customWidth="1"/>
    <col min="61" max="61" width="15.28515625" style="71" customWidth="1"/>
    <col min="62" max="63" width="9.140625" style="71"/>
    <col min="64" max="64" width="7.5703125" style="71" bestFit="1" customWidth="1"/>
    <col min="65" max="65" width="15.5703125" style="71" bestFit="1" customWidth="1"/>
    <col min="66" max="66" width="23.28515625" style="71" bestFit="1" customWidth="1"/>
    <col min="67" max="16384" width="9.140625" style="71"/>
  </cols>
  <sheetData>
    <row r="1" spans="1:67">
      <c r="A1" s="672" t="s">
        <v>0</v>
      </c>
      <c r="B1" s="672"/>
      <c r="C1" s="69"/>
      <c r="D1" s="69"/>
      <c r="E1" s="69"/>
      <c r="F1" s="69"/>
      <c r="G1" s="69"/>
      <c r="H1" s="69"/>
      <c r="I1" s="69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</row>
    <row r="2" spans="1:67" ht="31.5" customHeight="1">
      <c r="A2" s="672" t="s">
        <v>661</v>
      </c>
      <c r="B2" s="672"/>
      <c r="C2" s="69"/>
      <c r="D2" s="69"/>
      <c r="E2" s="69"/>
      <c r="F2" s="69"/>
      <c r="G2" s="69"/>
      <c r="H2" s="69"/>
      <c r="I2" s="69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</row>
    <row r="3" spans="1:67">
      <c r="A3" s="673"/>
      <c r="B3" s="673"/>
      <c r="C3" s="72"/>
      <c r="D3" s="73"/>
      <c r="E3" s="73"/>
      <c r="F3" s="72"/>
      <c r="G3" s="72"/>
      <c r="H3" s="73"/>
      <c r="I3" s="72"/>
      <c r="J3" s="74"/>
      <c r="K3" s="70"/>
      <c r="L3" s="70"/>
      <c r="M3" s="74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</row>
    <row r="4" spans="1:67" ht="30" customHeight="1">
      <c r="A4" s="673" t="s">
        <v>135</v>
      </c>
      <c r="B4" s="673"/>
      <c r="C4" s="275"/>
      <c r="D4" s="275"/>
      <c r="E4" s="275"/>
      <c r="F4" s="76"/>
      <c r="G4" s="76"/>
      <c r="H4" s="76"/>
      <c r="I4" s="75"/>
      <c r="J4" s="70"/>
      <c r="K4" s="70"/>
      <c r="L4" s="70"/>
      <c r="M4" s="70"/>
      <c r="N4" s="70"/>
      <c r="O4" s="70"/>
      <c r="P4" s="74"/>
      <c r="Q4" s="70"/>
      <c r="R4" s="74"/>
      <c r="S4" s="70"/>
      <c r="T4" s="74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>
        <f>36067611-34401184</f>
        <v>1666427</v>
      </c>
    </row>
    <row r="5" spans="1:67" ht="51" customHeight="1">
      <c r="A5" s="667" t="s">
        <v>719</v>
      </c>
      <c r="B5" s="667"/>
      <c r="C5" s="276"/>
      <c r="D5" s="276"/>
      <c r="E5" s="276"/>
      <c r="F5" s="78"/>
      <c r="G5" s="78"/>
      <c r="H5" s="78"/>
      <c r="I5" s="78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80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</row>
    <row r="6" spans="1:67">
      <c r="A6" s="81"/>
      <c r="B6" s="81"/>
      <c r="C6" s="81">
        <v>1</v>
      </c>
      <c r="D6" s="81">
        <v>2</v>
      </c>
      <c r="E6" s="81">
        <v>3</v>
      </c>
      <c r="F6" s="81">
        <v>4</v>
      </c>
      <c r="G6" s="81">
        <v>5</v>
      </c>
      <c r="H6" s="81">
        <v>6</v>
      </c>
      <c r="I6" s="81">
        <v>7</v>
      </c>
      <c r="J6" s="81">
        <v>8</v>
      </c>
      <c r="K6" s="81">
        <v>9</v>
      </c>
      <c r="L6" s="81">
        <v>10</v>
      </c>
      <c r="M6" s="81">
        <v>11</v>
      </c>
      <c r="N6" s="81">
        <v>12</v>
      </c>
      <c r="O6" s="81">
        <v>13</v>
      </c>
      <c r="P6" s="81">
        <v>14</v>
      </c>
      <c r="Q6" s="81">
        <v>15</v>
      </c>
      <c r="R6" s="81">
        <v>16</v>
      </c>
      <c r="S6" s="81">
        <v>17</v>
      </c>
      <c r="T6" s="81">
        <v>18</v>
      </c>
      <c r="U6" s="81">
        <v>19</v>
      </c>
      <c r="V6" s="81">
        <v>20</v>
      </c>
      <c r="W6" s="81">
        <v>21</v>
      </c>
      <c r="X6" s="81">
        <v>22</v>
      </c>
      <c r="Y6" s="81">
        <v>23</v>
      </c>
      <c r="Z6" s="81">
        <v>24</v>
      </c>
      <c r="AA6" s="81">
        <v>25</v>
      </c>
      <c r="AB6" s="81">
        <v>26</v>
      </c>
      <c r="AC6" s="81">
        <v>27</v>
      </c>
      <c r="AD6" s="81">
        <v>28</v>
      </c>
      <c r="AE6" s="81">
        <v>29</v>
      </c>
      <c r="AF6" s="81">
        <v>30</v>
      </c>
      <c r="AG6" s="81">
        <v>31</v>
      </c>
      <c r="AH6" s="81">
        <v>32</v>
      </c>
      <c r="AI6" s="81">
        <v>33</v>
      </c>
      <c r="AJ6" s="81">
        <v>34</v>
      </c>
      <c r="AK6" s="81">
        <v>35</v>
      </c>
      <c r="AL6" s="81">
        <v>36</v>
      </c>
      <c r="AM6" s="81">
        <v>37</v>
      </c>
      <c r="AN6" s="81">
        <v>38</v>
      </c>
      <c r="AO6" s="81">
        <v>39</v>
      </c>
      <c r="AP6" s="81">
        <v>40</v>
      </c>
      <c r="AQ6" s="81">
        <v>41</v>
      </c>
      <c r="AR6" s="81">
        <v>42</v>
      </c>
      <c r="AS6" s="81">
        <v>43</v>
      </c>
      <c r="AT6" s="81">
        <v>44</v>
      </c>
      <c r="AU6" s="81">
        <v>45</v>
      </c>
      <c r="AV6" s="81">
        <v>46</v>
      </c>
      <c r="AW6" s="81">
        <v>47</v>
      </c>
      <c r="AX6" s="81">
        <v>48</v>
      </c>
      <c r="AY6" s="81">
        <v>49</v>
      </c>
      <c r="AZ6" s="81">
        <v>50</v>
      </c>
      <c r="BA6" s="81">
        <v>51</v>
      </c>
      <c r="BB6" s="81">
        <v>52</v>
      </c>
      <c r="BC6" s="81">
        <v>53</v>
      </c>
      <c r="BD6" s="81">
        <v>54</v>
      </c>
      <c r="BE6" s="81">
        <v>55</v>
      </c>
      <c r="BF6" s="81">
        <v>56</v>
      </c>
      <c r="BG6" s="81">
        <v>57</v>
      </c>
      <c r="BH6" s="81">
        <v>58</v>
      </c>
      <c r="BI6" s="81"/>
    </row>
    <row r="7" spans="1:67" ht="14.25" customHeight="1">
      <c r="A7" s="668" t="s">
        <v>136</v>
      </c>
      <c r="B7" s="669"/>
      <c r="C7" s="676" t="s">
        <v>649</v>
      </c>
      <c r="D7" s="676" t="s">
        <v>125</v>
      </c>
      <c r="E7" s="676" t="s">
        <v>138</v>
      </c>
      <c r="F7" s="684" t="s">
        <v>139</v>
      </c>
      <c r="G7" s="684" t="s">
        <v>140</v>
      </c>
      <c r="H7" s="676" t="s">
        <v>141</v>
      </c>
      <c r="I7" s="676" t="s">
        <v>142</v>
      </c>
      <c r="J7" s="676" t="s">
        <v>143</v>
      </c>
      <c r="K7" s="676" t="s">
        <v>144</v>
      </c>
      <c r="L7" s="676" t="s">
        <v>145</v>
      </c>
      <c r="M7" s="676" t="s">
        <v>146</v>
      </c>
      <c r="N7" s="676" t="s">
        <v>147</v>
      </c>
      <c r="O7" s="676" t="s">
        <v>148</v>
      </c>
      <c r="P7" s="676" t="s">
        <v>149</v>
      </c>
      <c r="Q7" s="678" t="s">
        <v>150</v>
      </c>
      <c r="R7" s="676" t="s">
        <v>151</v>
      </c>
      <c r="S7" s="680" t="s">
        <v>152</v>
      </c>
      <c r="T7" s="674" t="s">
        <v>91</v>
      </c>
      <c r="U7" s="674" t="s">
        <v>153</v>
      </c>
      <c r="V7" s="674" t="s">
        <v>154</v>
      </c>
      <c r="W7" s="686" t="s">
        <v>156</v>
      </c>
      <c r="X7" s="674" t="s">
        <v>650</v>
      </c>
      <c r="Y7" s="674" t="s">
        <v>651</v>
      </c>
      <c r="Z7" s="674" t="s">
        <v>158</v>
      </c>
      <c r="AA7" s="674" t="s">
        <v>159</v>
      </c>
      <c r="AB7" s="674" t="s">
        <v>160</v>
      </c>
      <c r="AC7" s="674" t="s">
        <v>161</v>
      </c>
      <c r="AD7" s="674" t="s">
        <v>242</v>
      </c>
      <c r="AE7" s="674" t="s">
        <v>126</v>
      </c>
      <c r="AF7" s="674" t="s">
        <v>127</v>
      </c>
      <c r="AG7" s="674" t="s">
        <v>128</v>
      </c>
      <c r="AH7" s="674" t="s">
        <v>129</v>
      </c>
      <c r="AI7" s="674" t="s">
        <v>133</v>
      </c>
      <c r="AJ7" s="674" t="s">
        <v>426</v>
      </c>
      <c r="AK7" s="674" t="s">
        <v>427</v>
      </c>
      <c r="AL7" s="674" t="s">
        <v>653</v>
      </c>
      <c r="AM7" s="674" t="s">
        <v>621</v>
      </c>
      <c r="AN7" s="674" t="s">
        <v>622</v>
      </c>
      <c r="AO7" s="674" t="s">
        <v>623</v>
      </c>
      <c r="AP7" s="674" t="s">
        <v>624</v>
      </c>
      <c r="AQ7" s="674" t="s">
        <v>652</v>
      </c>
      <c r="AR7" s="690" t="s">
        <v>722</v>
      </c>
      <c r="AS7" s="674" t="s">
        <v>723</v>
      </c>
      <c r="AT7" s="674" t="s">
        <v>724</v>
      </c>
      <c r="AU7" s="674" t="s">
        <v>725</v>
      </c>
      <c r="AV7" s="674" t="s">
        <v>726</v>
      </c>
      <c r="AW7" s="674" t="s">
        <v>727</v>
      </c>
      <c r="AX7" s="674" t="s">
        <v>728</v>
      </c>
      <c r="AY7" s="674" t="s">
        <v>729</v>
      </c>
      <c r="AZ7" s="674" t="s">
        <v>730</v>
      </c>
      <c r="BA7" s="674" t="str">
        <f>'9.7 Posting '!BA7:BA8</f>
        <v>51. Swabhiman MF</v>
      </c>
      <c r="BB7" s="674" t="str">
        <f>'9.7 Posting '!BB7:BB8</f>
        <v>52. Sparsh</v>
      </c>
      <c r="BC7" s="674" t="str">
        <f>'9.7 Posting '!BC7:BC8</f>
        <v>53. Sabaiko</v>
      </c>
      <c r="BD7" s="674">
        <f>'9.7 Posting '!BD7:BD8</f>
        <v>0</v>
      </c>
      <c r="BE7" s="674">
        <f>'9.7 Posting '!BE7:BE8</f>
        <v>0</v>
      </c>
      <c r="BF7" s="674">
        <f>'9.7 Posting '!BF7:BF8</f>
        <v>0</v>
      </c>
      <c r="BG7" s="674">
        <f>'9.7 Posting '!BG7:BG8</f>
        <v>0</v>
      </c>
      <c r="BH7" s="674">
        <f>'9.7 Posting '!BH7:BH8</f>
        <v>0</v>
      </c>
      <c r="BI7" s="676" t="s">
        <v>6</v>
      </c>
    </row>
    <row r="8" spans="1:67" ht="14.25" customHeight="1">
      <c r="A8" s="670"/>
      <c r="B8" s="671"/>
      <c r="C8" s="677"/>
      <c r="D8" s="677"/>
      <c r="E8" s="677"/>
      <c r="F8" s="685"/>
      <c r="G8" s="685"/>
      <c r="H8" s="677"/>
      <c r="I8" s="677"/>
      <c r="J8" s="677"/>
      <c r="K8" s="677"/>
      <c r="L8" s="677"/>
      <c r="M8" s="677"/>
      <c r="N8" s="677"/>
      <c r="O8" s="677"/>
      <c r="P8" s="677"/>
      <c r="Q8" s="679"/>
      <c r="R8" s="677"/>
      <c r="S8" s="681"/>
      <c r="T8" s="675"/>
      <c r="U8" s="675"/>
      <c r="V8" s="675"/>
      <c r="W8" s="687"/>
      <c r="X8" s="675"/>
      <c r="Y8" s="675"/>
      <c r="Z8" s="675"/>
      <c r="AA8" s="675"/>
      <c r="AB8" s="675"/>
      <c r="AC8" s="675"/>
      <c r="AD8" s="675"/>
      <c r="AE8" s="675"/>
      <c r="AF8" s="675"/>
      <c r="AG8" s="675"/>
      <c r="AH8" s="675"/>
      <c r="AI8" s="675"/>
      <c r="AJ8" s="675"/>
      <c r="AK8" s="675"/>
      <c r="AL8" s="675"/>
      <c r="AM8" s="675"/>
      <c r="AN8" s="675"/>
      <c r="AO8" s="675"/>
      <c r="AP8" s="675"/>
      <c r="AQ8" s="675"/>
      <c r="AR8" s="691"/>
      <c r="AS8" s="675"/>
      <c r="AT8" s="675"/>
      <c r="AU8" s="675"/>
      <c r="AV8" s="675"/>
      <c r="AW8" s="675"/>
      <c r="AX8" s="675"/>
      <c r="AY8" s="675"/>
      <c r="AZ8" s="675"/>
      <c r="BA8" s="675"/>
      <c r="BB8" s="675"/>
      <c r="BC8" s="675"/>
      <c r="BD8" s="675"/>
      <c r="BE8" s="675"/>
      <c r="BF8" s="675"/>
      <c r="BG8" s="675"/>
      <c r="BH8" s="675"/>
      <c r="BI8" s="677"/>
    </row>
    <row r="9" spans="1:67" ht="15" customHeight="1">
      <c r="A9" s="82">
        <v>1</v>
      </c>
      <c r="B9" s="83" t="s">
        <v>167</v>
      </c>
      <c r="C9" s="84">
        <f t="shared" ref="C9:AI9" si="0">C10+C11+C12+C13</f>
        <v>1092370.9099999999</v>
      </c>
      <c r="D9" s="84">
        <f t="shared" si="0"/>
        <v>1797309.4200000002</v>
      </c>
      <c r="E9" s="84">
        <f t="shared" si="0"/>
        <v>795201</v>
      </c>
      <c r="F9" s="84">
        <f t="shared" si="0"/>
        <v>1212346.1627299995</v>
      </c>
      <c r="G9" s="84">
        <f t="shared" si="0"/>
        <v>890018.27637999994</v>
      </c>
      <c r="H9" s="84">
        <f t="shared" si="0"/>
        <v>1299938.7</v>
      </c>
      <c r="I9" s="84">
        <f t="shared" si="0"/>
        <v>554032.46124999993</v>
      </c>
      <c r="J9" s="84">
        <f t="shared" si="0"/>
        <v>32541</v>
      </c>
      <c r="K9" s="84">
        <f t="shared" si="0"/>
        <v>76568.949680000005</v>
      </c>
      <c r="L9" s="84">
        <f t="shared" si="0"/>
        <v>103886.87409</v>
      </c>
      <c r="M9" s="84">
        <f t="shared" si="0"/>
        <v>89483.039300000004</v>
      </c>
      <c r="N9" s="84">
        <f t="shared" si="0"/>
        <v>437878.63515999995</v>
      </c>
      <c r="O9" s="84">
        <f t="shared" si="0"/>
        <v>84041.752120000005</v>
      </c>
      <c r="P9" s="84">
        <f t="shared" si="0"/>
        <v>112941</v>
      </c>
      <c r="Q9" s="84">
        <f t="shared" si="0"/>
        <v>44884.842319999996</v>
      </c>
      <c r="R9" s="84">
        <f t="shared" si="0"/>
        <v>43181.53</v>
      </c>
      <c r="S9" s="84">
        <f t="shared" si="0"/>
        <v>83272.365059999996</v>
      </c>
      <c r="T9" s="84">
        <f t="shared" si="0"/>
        <v>282448.21568999998</v>
      </c>
      <c r="U9" s="84">
        <f t="shared" si="0"/>
        <v>106865.43652</v>
      </c>
      <c r="V9" s="84">
        <f t="shared" si="0"/>
        <v>126998.69025999999</v>
      </c>
      <c r="W9" s="84">
        <f t="shared" si="0"/>
        <v>38677.53</v>
      </c>
      <c r="X9" s="84">
        <f t="shared" si="0"/>
        <v>170469.9608</v>
      </c>
      <c r="Y9" s="84">
        <f t="shared" si="0"/>
        <v>173185.58004</v>
      </c>
      <c r="Z9" s="84">
        <f t="shared" si="0"/>
        <v>549090.97273000004</v>
      </c>
      <c r="AA9" s="84">
        <f t="shared" si="0"/>
        <v>86550.242119999995</v>
      </c>
      <c r="AB9" s="84">
        <f t="shared" si="0"/>
        <v>135288.17874999996</v>
      </c>
      <c r="AC9" s="84">
        <f t="shared" si="0"/>
        <v>57373.54262</v>
      </c>
      <c r="AD9" s="84">
        <f t="shared" si="0"/>
        <v>296884.73436999996</v>
      </c>
      <c r="AE9" s="84">
        <f t="shared" si="0"/>
        <v>39102.380539999998</v>
      </c>
      <c r="AF9" s="84">
        <f t="shared" si="0"/>
        <v>123193</v>
      </c>
      <c r="AG9" s="84">
        <f t="shared" si="0"/>
        <v>77915.992079999996</v>
      </c>
      <c r="AH9" s="84">
        <f t="shared" si="0"/>
        <v>148133.6</v>
      </c>
      <c r="AI9" s="84">
        <f t="shared" si="0"/>
        <v>556292.85057999997</v>
      </c>
      <c r="AJ9" s="84">
        <f t="shared" ref="AJ9:BC9" si="1">AJ10+AJ11+AJ12+AJ13</f>
        <v>17931.623</v>
      </c>
      <c r="AK9" s="84">
        <f t="shared" si="1"/>
        <v>36339.520000000004</v>
      </c>
      <c r="AL9" s="84">
        <f t="shared" si="1"/>
        <v>104557.27939000001</v>
      </c>
      <c r="AM9" s="84">
        <f t="shared" si="1"/>
        <v>164817.96172999998</v>
      </c>
      <c r="AN9" s="84">
        <f t="shared" si="1"/>
        <v>39327.196759999999</v>
      </c>
      <c r="AO9" s="84">
        <f>AO10+AO11+AO12+AO13</f>
        <v>23603.976640000001</v>
      </c>
      <c r="AP9" s="84">
        <f t="shared" si="1"/>
        <v>48397.4</v>
      </c>
      <c r="AQ9" s="84">
        <f t="shared" si="1"/>
        <v>112936.52852000001</v>
      </c>
      <c r="AR9" s="84">
        <f t="shared" si="1"/>
        <v>11050</v>
      </c>
      <c r="AS9" s="84">
        <f t="shared" si="1"/>
        <v>69465.302359999987</v>
      </c>
      <c r="AT9" s="84">
        <f t="shared" si="1"/>
        <v>23656.69</v>
      </c>
      <c r="AU9" s="84">
        <f t="shared" si="1"/>
        <v>13400</v>
      </c>
      <c r="AV9" s="84">
        <f t="shared" si="1"/>
        <v>10979.68</v>
      </c>
      <c r="AW9" s="84">
        <f t="shared" si="1"/>
        <v>27733.921999999999</v>
      </c>
      <c r="AX9" s="84">
        <f t="shared" si="1"/>
        <v>69924.52</v>
      </c>
      <c r="AY9" s="84">
        <f t="shared" si="1"/>
        <v>69810.899999999994</v>
      </c>
      <c r="AZ9" s="84">
        <f t="shared" si="1"/>
        <v>19200</v>
      </c>
      <c r="BA9" s="84">
        <f t="shared" si="1"/>
        <v>14000</v>
      </c>
      <c r="BB9" s="84">
        <f t="shared" si="1"/>
        <v>56000</v>
      </c>
      <c r="BC9" s="84">
        <f t="shared" si="1"/>
        <v>112099.74</v>
      </c>
      <c r="BD9" s="84"/>
      <c r="BE9" s="84"/>
      <c r="BF9" s="84"/>
      <c r="BG9" s="84"/>
      <c r="BH9" s="84"/>
      <c r="BI9" s="85">
        <f t="shared" ref="BI9:BI14" si="2">SUM(C9:BH9)</f>
        <v>12763600.065589994</v>
      </c>
    </row>
    <row r="10" spans="1:67">
      <c r="A10" s="86" t="s">
        <v>123</v>
      </c>
      <c r="B10" s="87" t="s">
        <v>168</v>
      </c>
      <c r="C10" s="89">
        <f>'9.1 Posting'!B11</f>
        <v>600000</v>
      </c>
      <c r="D10" s="89">
        <f>'9.1 Posting'!C11</f>
        <v>692120</v>
      </c>
      <c r="E10" s="89">
        <f>'9.1 Posting'!D11+'9.1 Posting'!D15</f>
        <v>606121</v>
      </c>
      <c r="F10" s="89">
        <f>'9.1 Posting'!E11</f>
        <v>834070.7</v>
      </c>
      <c r="G10" s="89">
        <f>'9.1 Posting'!F11</f>
        <v>418963</v>
      </c>
      <c r="H10" s="89">
        <f>'9.1 Posting'!G11</f>
        <v>503062.35</v>
      </c>
      <c r="I10" s="89">
        <f>'9.1 Posting'!H11</f>
        <v>306000</v>
      </c>
      <c r="J10" s="89">
        <f>'9.1 Posting'!I11</f>
        <v>20000</v>
      </c>
      <c r="K10" s="89">
        <f>'9.1 Posting'!J11</f>
        <v>57372.12</v>
      </c>
      <c r="L10" s="89">
        <f>'9.1 Posting'!K11</f>
        <v>72500</v>
      </c>
      <c r="M10" s="89">
        <f>'9.1 Posting'!L11</f>
        <v>69998.720000000001</v>
      </c>
      <c r="N10" s="89">
        <f>'9.1 Posting'!M11+'9.1 Posting'!M15</f>
        <v>395587.4</v>
      </c>
      <c r="O10" s="89">
        <f>'9.1 Posting'!N11</f>
        <v>52641.7</v>
      </c>
      <c r="P10" s="89">
        <f>'9.1 Posting'!O11</f>
        <v>82500</v>
      </c>
      <c r="Q10" s="89">
        <f>'9.1 Posting'!P11+'9.1 Posting'!P15</f>
        <v>37425</v>
      </c>
      <c r="R10" s="89">
        <f>'9.1 Posting'!Q11</f>
        <v>24000</v>
      </c>
      <c r="S10" s="89">
        <f>'9.1 Posting'!R11</f>
        <v>64800</v>
      </c>
      <c r="T10" s="89">
        <f>'9.1 Posting'!S11</f>
        <v>220000</v>
      </c>
      <c r="U10" s="89">
        <f>'9.1 Posting'!T11</f>
        <v>105000</v>
      </c>
      <c r="V10" s="89">
        <f>'9.1 Posting'!U11</f>
        <v>121000</v>
      </c>
      <c r="W10" s="89">
        <f>'9.1 Posting'!V11</f>
        <v>32200</v>
      </c>
      <c r="X10" s="89">
        <f>'9.1 Posting'!W11</f>
        <v>161000</v>
      </c>
      <c r="Y10" s="89">
        <f>'9.1 Posting'!X11</f>
        <v>112700</v>
      </c>
      <c r="Z10" s="89">
        <f>'9.1 Posting'!Y11</f>
        <v>200000</v>
      </c>
      <c r="AA10" s="89">
        <f>'9.1 Posting'!Z11+'9.1 Posting'!Z15</f>
        <v>76275</v>
      </c>
      <c r="AB10" s="89">
        <f>'9.1 Posting'!AA11</f>
        <v>40000</v>
      </c>
      <c r="AC10" s="89">
        <f>'9.1 Posting'!AB11</f>
        <v>40000</v>
      </c>
      <c r="AD10" s="89">
        <f>'9.1 Posting'!AC11</f>
        <v>220000</v>
      </c>
      <c r="AE10" s="89">
        <f>'9.1 Posting'!AD11</f>
        <v>31600</v>
      </c>
      <c r="AF10" s="89">
        <f>'9.1 Posting'!AE11</f>
        <v>115000</v>
      </c>
      <c r="AG10" s="89">
        <f>'9.1 Posting'!AF11+'9.1 Posting'!AF15</f>
        <v>70000</v>
      </c>
      <c r="AH10" s="89">
        <f>'9.1 Posting'!AG11</f>
        <v>100000</v>
      </c>
      <c r="AI10" s="89">
        <f>'9.1 Posting'!AH11</f>
        <v>557500</v>
      </c>
      <c r="AJ10" s="89">
        <f>'9.1 Posting'!AI11</f>
        <v>21000</v>
      </c>
      <c r="AK10" s="89">
        <f>'9.1 Posting'!AJ11</f>
        <v>38500</v>
      </c>
      <c r="AL10" s="89">
        <f>'9.1 Posting'!AK11</f>
        <v>100000</v>
      </c>
      <c r="AM10" s="89">
        <f>'9.1 Posting'!AL11</f>
        <v>112000</v>
      </c>
      <c r="AN10" s="89">
        <f>'9.1 Posting'!AM11</f>
        <v>42000</v>
      </c>
      <c r="AO10" s="89">
        <f>'9.1 Posting'!AN11+9380</f>
        <v>29780</v>
      </c>
      <c r="AP10" s="89">
        <f>'9.1 Posting'!AO11</f>
        <v>49000</v>
      </c>
      <c r="AQ10" s="89">
        <f>'9.1 Posting'!AP11+93037</f>
        <v>114037</v>
      </c>
      <c r="AR10" s="89">
        <f>'9.1 Posting'!AQ11</f>
        <v>11050</v>
      </c>
      <c r="AS10" s="89">
        <f>'9.1 Posting'!AR11</f>
        <v>70000</v>
      </c>
      <c r="AT10" s="89">
        <f>'9.1 Posting'!AS11+'9.1 Posting'!AS15</f>
        <v>28000</v>
      </c>
      <c r="AU10" s="89">
        <f>'9.1 Posting'!AT11</f>
        <v>13400</v>
      </c>
      <c r="AV10" s="89">
        <f>'9.1 Posting'!AU11</f>
        <v>14000</v>
      </c>
      <c r="AW10" s="89">
        <f>'9.1 Posting'!AV11+'9.1 Posting'!AV15</f>
        <v>28000</v>
      </c>
      <c r="AX10" s="89">
        <f>'9.1 Posting'!AW11</f>
        <v>70000</v>
      </c>
      <c r="AY10" s="89">
        <f>'9.1 Posting'!AX11</f>
        <v>70000</v>
      </c>
      <c r="AZ10" s="90">
        <f>'9.1 Posting'!AY11</f>
        <v>19200</v>
      </c>
      <c r="BA10" s="90">
        <f>'9.1 Posting'!AZ11</f>
        <v>14000</v>
      </c>
      <c r="BB10" s="90">
        <v>56000</v>
      </c>
      <c r="BC10" s="90">
        <f>'9.1 Posting'!BB11</f>
        <v>112000</v>
      </c>
      <c r="BD10" s="90">
        <f>'9.1 Posting'!BC11</f>
        <v>0</v>
      </c>
      <c r="BE10" s="90">
        <f>'9.1 Posting'!BD11</f>
        <v>0</v>
      </c>
      <c r="BF10" s="90">
        <f>'9.1 Posting'!BE11</f>
        <v>0</v>
      </c>
      <c r="BG10" s="90">
        <f>'9.1 Posting'!BF11</f>
        <v>0</v>
      </c>
      <c r="BH10" s="90">
        <f>'9.1 Posting'!BG11</f>
        <v>0</v>
      </c>
      <c r="BI10" s="85">
        <f t="shared" si="2"/>
        <v>8051403.9900000012</v>
      </c>
    </row>
    <row r="11" spans="1:67" ht="15" customHeight="1">
      <c r="A11" s="86"/>
      <c r="B11" s="87" t="s">
        <v>169</v>
      </c>
      <c r="C11" s="89">
        <f>'9.1 Posting'!B17</f>
        <v>238237.43</v>
      </c>
      <c r="D11" s="89">
        <f>'9.1 Posting'!C17</f>
        <v>240404</v>
      </c>
      <c r="E11" s="89">
        <f>'9.1 Posting'!D17</f>
        <v>126099</v>
      </c>
      <c r="F11" s="89">
        <f>'9.1 Posting'!E17</f>
        <v>254203.36285</v>
      </c>
      <c r="G11" s="89">
        <f>'9.1 Posting'!F17</f>
        <v>222399.538</v>
      </c>
      <c r="H11" s="89">
        <f>'9.1 Posting'!G17</f>
        <v>143085.57999999999</v>
      </c>
      <c r="I11" s="89">
        <f>'9.1 Posting'!H17</f>
        <v>70837.608540000001</v>
      </c>
      <c r="J11" s="89">
        <f>'9.1 Posting'!I17</f>
        <v>2931</v>
      </c>
      <c r="K11" s="89">
        <f>'9.1 Posting'!J17</f>
        <v>4751.4443099999999</v>
      </c>
      <c r="L11" s="89">
        <f>'9.1 Posting'!K17</f>
        <v>19302.716659999998</v>
      </c>
      <c r="M11" s="89">
        <f>'9.1 Posting'!L17</f>
        <v>12179.879779999999</v>
      </c>
      <c r="N11" s="89">
        <f>'9.1 Posting'!M17</f>
        <v>31050.549440000003</v>
      </c>
      <c r="O11" s="89">
        <f>'9.1 Posting'!N17</f>
        <v>11504.665999999999</v>
      </c>
      <c r="P11" s="89">
        <f>'9.1 Posting'!O17</f>
        <v>22438</v>
      </c>
      <c r="Q11" s="89">
        <f>'9.1 Posting'!P17</f>
        <v>4409.2177000000001</v>
      </c>
      <c r="R11" s="89">
        <f>'9.1 Posting'!Q17</f>
        <v>8573.4500000000007</v>
      </c>
      <c r="S11" s="89">
        <f>'9.1 Posting'!R17</f>
        <v>6539.0428899999997</v>
      </c>
      <c r="T11" s="89">
        <f>'9.1 Posting'!S17</f>
        <v>16282.42164</v>
      </c>
      <c r="U11" s="89">
        <f>'9.1 Posting'!T17</f>
        <v>1273.99488</v>
      </c>
      <c r="V11" s="89">
        <f>'9.1 Posting'!U17</f>
        <v>3081.8542600000001</v>
      </c>
      <c r="W11" s="89">
        <f>'9.1 Posting'!V17</f>
        <v>4089.79</v>
      </c>
      <c r="X11" s="89">
        <f>'9.1 Posting'!W17</f>
        <v>7493.9927500000003</v>
      </c>
      <c r="Y11" s="89">
        <f>'9.1 Posting'!X17</f>
        <v>8182.5550999999996</v>
      </c>
      <c r="Z11" s="89">
        <f>'9.1 Posting'!Y17</f>
        <v>70972.142540000001</v>
      </c>
      <c r="AA11" s="89">
        <f>'9.1 Posting'!Z17</f>
        <v>5835.2969599999997</v>
      </c>
      <c r="AB11" s="89">
        <f>'9.1 Posting'!AA17</f>
        <v>17388.731399999997</v>
      </c>
      <c r="AC11" s="89">
        <f>'9.1 Posting'!AB17</f>
        <v>4118.1665699999994</v>
      </c>
      <c r="AD11" s="89">
        <f>'9.1 Posting'!AC17</f>
        <v>23593.191600000002</v>
      </c>
      <c r="AE11" s="89">
        <f>'9.1 Posting'!AD17</f>
        <v>1708.1261000000002</v>
      </c>
      <c r="AF11" s="89">
        <f>'9.1 Posting'!AE17</f>
        <v>4882</v>
      </c>
      <c r="AG11" s="89">
        <f>'9.1 Posting'!AF17</f>
        <v>1782.1719800000001</v>
      </c>
      <c r="AH11" s="89">
        <f>'9.1 Posting'!AG17</f>
        <v>9743.18</v>
      </c>
      <c r="AI11" s="89">
        <f>'9.1 Posting'!AH17</f>
        <v>156025.69342</v>
      </c>
      <c r="AJ11" s="89">
        <f>'9.1 Posting'!AI17</f>
        <v>0</v>
      </c>
      <c r="AK11" s="89">
        <f>'9.1 Posting'!AJ17</f>
        <v>444.16</v>
      </c>
      <c r="AL11" s="89">
        <f>'9.1 Posting'!AK17</f>
        <v>3102.31</v>
      </c>
      <c r="AM11" s="89">
        <f>'9.1 Posting'!AL17</f>
        <v>10563.592345999998</v>
      </c>
      <c r="AN11" s="89">
        <f>'9.1 Posting'!AM17</f>
        <v>-2672.8032400000002</v>
      </c>
      <c r="AO11" s="89">
        <f>'9.1 Posting'!AN17</f>
        <v>-6176.0233599999992</v>
      </c>
      <c r="AP11" s="89">
        <f>'9.1 Posting'!AO17</f>
        <v>0</v>
      </c>
      <c r="AQ11" s="89">
        <f>'9.1 Posting'!AP17</f>
        <v>0</v>
      </c>
      <c r="AR11" s="89">
        <f>'9.1 Posting'!AQ17</f>
        <v>0</v>
      </c>
      <c r="AS11" s="89">
        <f>'9.1 Posting'!AR17</f>
        <v>0</v>
      </c>
      <c r="AT11" s="89">
        <f>'9.1 Posting'!AS17</f>
        <v>0</v>
      </c>
      <c r="AU11" s="89">
        <f>'9.1 Posting'!AT17</f>
        <v>0</v>
      </c>
      <c r="AV11" s="89">
        <f>'9.1 Posting'!AU17</f>
        <v>-3020.32</v>
      </c>
      <c r="AW11" s="89">
        <f>'9.1 Posting'!AV17</f>
        <v>0</v>
      </c>
      <c r="AX11" s="89">
        <f>'9.1 Posting'!AW17</f>
        <v>-75.48</v>
      </c>
      <c r="AY11" s="89">
        <f>'9.1 Posting'!AX17</f>
        <v>0</v>
      </c>
      <c r="AZ11" s="89">
        <f>'9.1 Posting'!AY17</f>
        <v>0</v>
      </c>
      <c r="BA11" s="89">
        <f>'9.1 Posting'!AZ17</f>
        <v>0</v>
      </c>
      <c r="BB11" s="89">
        <f>'9.1 Posting'!BA17</f>
        <v>0</v>
      </c>
      <c r="BC11" s="89">
        <f>'9.1 Posting'!BB17</f>
        <v>0</v>
      </c>
      <c r="BD11" s="89">
        <f>'9.1 Posting'!BC17</f>
        <v>0</v>
      </c>
      <c r="BE11" s="89">
        <f>'9.1 Posting'!BD17</f>
        <v>0</v>
      </c>
      <c r="BF11" s="89">
        <f>'9.1 Posting'!BE17</f>
        <v>0</v>
      </c>
      <c r="BG11" s="89">
        <f>'9.1 Posting'!BF17</f>
        <v>0</v>
      </c>
      <c r="BH11" s="89">
        <f>'9.1 Posting'!BG17</f>
        <v>0</v>
      </c>
      <c r="BI11" s="85">
        <f t="shared" si="2"/>
        <v>1757565.2311159992</v>
      </c>
      <c r="BL11" s="689" t="s">
        <v>581</v>
      </c>
      <c r="BM11" s="689"/>
      <c r="BN11" s="689"/>
      <c r="BO11" s="689"/>
    </row>
    <row r="12" spans="1:67" ht="15" customHeight="1">
      <c r="A12" s="95" t="s">
        <v>123</v>
      </c>
      <c r="B12" s="96" t="s">
        <v>170</v>
      </c>
      <c r="C12" s="93">
        <f>'9.1 Posting'!B19</f>
        <v>201095.01</v>
      </c>
      <c r="D12" s="93">
        <f>'9.1 Posting'!C19</f>
        <v>414666.85</v>
      </c>
      <c r="E12" s="93">
        <f>'9.1 Posting'!D19</f>
        <v>29058</v>
      </c>
      <c r="F12" s="93">
        <f>'9.1 Posting'!E19</f>
        <v>76508.532039999787</v>
      </c>
      <c r="G12" s="93">
        <f>'9.1 Posting'!F19</f>
        <v>7831.8004900000005</v>
      </c>
      <c r="H12" s="93">
        <f>'9.1 Posting'!G19</f>
        <v>173232.92</v>
      </c>
      <c r="I12" s="93">
        <f>'9.1 Posting'!H19</f>
        <v>119546.37235999999</v>
      </c>
      <c r="J12" s="93">
        <f>'9.1 Posting'!I19</f>
        <v>8698</v>
      </c>
      <c r="K12" s="93">
        <f>'9.1 Posting'!J19</f>
        <v>12042.831539999999</v>
      </c>
      <c r="L12" s="93">
        <f>'9.1 Posting'!K19</f>
        <v>8502.9585999999999</v>
      </c>
      <c r="M12" s="93">
        <f>'9.1 Posting'!L19</f>
        <v>3101.8081899999997</v>
      </c>
      <c r="N12" s="93">
        <f>'9.1 Posting'!M19</f>
        <v>10213.84497</v>
      </c>
      <c r="O12" s="93">
        <f>'9.1 Posting'!N19</f>
        <v>12250.467349999999</v>
      </c>
      <c r="P12" s="93">
        <f>'9.1 Posting'!O19</f>
        <v>8003</v>
      </c>
      <c r="Q12" s="93">
        <f>'9.1 Posting'!P19</f>
        <v>935.37926999999956</v>
      </c>
      <c r="R12" s="93">
        <f>'9.1 Posting'!Q19</f>
        <v>10608.08</v>
      </c>
      <c r="S12" s="93">
        <f>'9.1 Posting'!R19</f>
        <v>6905.4098400000003</v>
      </c>
      <c r="T12" s="93">
        <f>'9.1 Posting'!S19</f>
        <v>30247.563330000001</v>
      </c>
      <c r="U12" s="93">
        <f>'9.1 Posting'!T19</f>
        <v>528.18918000000008</v>
      </c>
      <c r="V12" s="93">
        <f>'9.1 Posting'!U19</f>
        <v>310.12700000000001</v>
      </c>
      <c r="W12" s="93">
        <f>'9.1 Posting'!V19</f>
        <v>47</v>
      </c>
      <c r="X12" s="93">
        <f>'9.1 Posting'!W19</f>
        <v>1497.36</v>
      </c>
      <c r="Y12" s="93">
        <f>'9.1 Posting'!X19</f>
        <v>12228.4812</v>
      </c>
      <c r="Z12" s="93">
        <f>'9.1 Posting'!Y19</f>
        <v>278118.83019000001</v>
      </c>
      <c r="AA12" s="93">
        <f>'9.1 Posting'!Z19</f>
        <v>4253.2067400000005</v>
      </c>
      <c r="AB12" s="93">
        <f>'9.1 Posting'!AA19</f>
        <v>68973.119849999988</v>
      </c>
      <c r="AC12" s="93">
        <f>'9.1 Posting'!AB19</f>
        <v>13105.680530000001</v>
      </c>
      <c r="AD12" s="93">
        <f>'9.1 Posting'!AC19</f>
        <v>53291.54277</v>
      </c>
      <c r="AE12" s="93">
        <f>'9.1 Posting'!AD19</f>
        <v>5794.2544400000006</v>
      </c>
      <c r="AF12" s="93">
        <f>'9.1 Posting'!AE19</f>
        <v>2640</v>
      </c>
      <c r="AG12" s="93">
        <f>'9.1 Posting'!AF19</f>
        <v>6133.8200999999999</v>
      </c>
      <c r="AH12" s="93">
        <f>'9.1 Posting'!AG19</f>
        <v>37841.79</v>
      </c>
      <c r="AI12" s="93">
        <f>'9.1 Posting'!AH19</f>
        <v>-469103.31943000003</v>
      </c>
      <c r="AJ12" s="93">
        <f>'9.1 Posting'!AI19</f>
        <v>-3068.377</v>
      </c>
      <c r="AK12" s="93">
        <f>'9.1 Posting'!AJ19</f>
        <v>-2604.64</v>
      </c>
      <c r="AL12" s="93">
        <f>'9.1 Posting'!AK19</f>
        <v>1017.84639</v>
      </c>
      <c r="AM12" s="93">
        <f>'9.1 Posting'!AL19</f>
        <v>42254.369383999991</v>
      </c>
      <c r="AN12" s="93">
        <f>'9.1 Posting'!AM19</f>
        <v>0</v>
      </c>
      <c r="AO12" s="93">
        <f>'9.1 Posting'!AN19</f>
        <v>0</v>
      </c>
      <c r="AP12" s="93">
        <f>'9.1 Posting'!AO19</f>
        <v>-602.6</v>
      </c>
      <c r="AQ12" s="93">
        <f>'9.1 Posting'!AP19</f>
        <v>-1100.4714799999999</v>
      </c>
      <c r="AR12" s="93">
        <f>'9.1 Posting'!AQ19</f>
        <v>0</v>
      </c>
      <c r="AS12" s="93">
        <f>'9.1 Posting'!AR19</f>
        <v>-735.73287000000005</v>
      </c>
      <c r="AT12" s="93">
        <f>'9.1 Posting'!AS19</f>
        <v>-4343.3100000000004</v>
      </c>
      <c r="AU12" s="93">
        <f>'9.1 Posting'!AT19</f>
        <v>0</v>
      </c>
      <c r="AV12" s="93">
        <f>'9.1 Posting'!AU19</f>
        <v>0</v>
      </c>
      <c r="AW12" s="93">
        <f>'9.1 Posting'!AV19</f>
        <v>-266.07799999999997</v>
      </c>
      <c r="AX12" s="93">
        <f>'9.1 Posting'!AW19</f>
        <v>0</v>
      </c>
      <c r="AY12" s="93">
        <f>'9.1 Posting'!AX19</f>
        <v>-189.1</v>
      </c>
      <c r="AZ12" s="93">
        <f>'9.1 Posting'!AY19</f>
        <v>0</v>
      </c>
      <c r="BA12" s="93">
        <f>'9.1 Posting'!AZ19</f>
        <v>0</v>
      </c>
      <c r="BB12" s="93">
        <f>'9.1 Posting'!BA19</f>
        <v>0</v>
      </c>
      <c r="BC12" s="93">
        <f>'9.1 Posting'!BB19</f>
        <v>99.74</v>
      </c>
      <c r="BD12" s="93">
        <f>'9.1 Posting'!BC19</f>
        <v>0</v>
      </c>
      <c r="BE12" s="93">
        <f>'9.1 Posting'!BD19</f>
        <v>0</v>
      </c>
      <c r="BF12" s="93">
        <f>'9.1 Posting'!BE19</f>
        <v>0</v>
      </c>
      <c r="BG12" s="93">
        <f>'9.1 Posting'!BF19</f>
        <v>0</v>
      </c>
      <c r="BH12" s="93">
        <f>'9.1 Posting'!BG19</f>
        <v>0</v>
      </c>
      <c r="BI12" s="85">
        <f t="shared" si="2"/>
        <v>1179570.5569740001</v>
      </c>
      <c r="BL12" s="689" t="s">
        <v>753</v>
      </c>
      <c r="BM12" s="689"/>
      <c r="BN12" s="689"/>
      <c r="BO12" s="689"/>
    </row>
    <row r="13" spans="1:67" ht="15" customHeight="1">
      <c r="A13" s="97"/>
      <c r="B13" s="87" t="s">
        <v>171</v>
      </c>
      <c r="C13" s="89">
        <f>'9.1 Posting'!B16+'9.1 Posting'!B18+'9.1 Posting'!B20+'9.1 Posting'!B28+'9.1 Posting'!B29+'9.1 Posting'!B30</f>
        <v>53038.47</v>
      </c>
      <c r="D13" s="89">
        <f>'9.1 Posting'!C16+'9.1 Posting'!C18+'9.1 Posting'!C20+'9.1 Posting'!C28+'9.1 Posting'!C29+'9.1 Posting'!C30</f>
        <v>450118.57</v>
      </c>
      <c r="E13" s="89">
        <f>'9.1 Posting'!D16+'9.1 Posting'!D18+'9.1 Posting'!D20+'9.1 Posting'!D28+'9.1 Posting'!D29+'9.1 Posting'!D30</f>
        <v>33923</v>
      </c>
      <c r="F13" s="89">
        <f>'9.1 Posting'!E16+'9.1 Posting'!E18+'9.1 Posting'!E20+'9.1 Posting'!E28+'9.1 Posting'!E29+'9.1 Posting'!E30</f>
        <v>47563.567840000003</v>
      </c>
      <c r="G13" s="89">
        <f>'9.1 Posting'!F16+'9.1 Posting'!F18+'9.1 Posting'!F20+'9.1 Posting'!F28+'9.1 Posting'!F29+'9.1 Posting'!F30+'9.1 Posting'!F15</f>
        <v>240823.93789</v>
      </c>
      <c r="H13" s="89">
        <f>'9.1 Posting'!G16+'9.1 Posting'!G18+'9.1 Posting'!G20+'9.1 Posting'!G28+'9.1 Posting'!G29+'9.1 Posting'!G30</f>
        <v>480557.85</v>
      </c>
      <c r="I13" s="89">
        <f>'9.1 Posting'!H16+'9.1 Posting'!H18+'9.1 Posting'!H20+'9.1 Posting'!H28+'9.1 Posting'!H29+'9.1 Posting'!H30</f>
        <v>57648.480349999998</v>
      </c>
      <c r="J13" s="89">
        <f>'9.1 Posting'!I16+'9.1 Posting'!I18+'9.1 Posting'!I20+'9.1 Posting'!I28+'9.1 Posting'!I29+'9.1 Posting'!I30</f>
        <v>912</v>
      </c>
      <c r="K13" s="89">
        <f>'9.1 Posting'!J16+'9.1 Posting'!J18+'9.1 Posting'!J20+'9.1 Posting'!J28+'9.1 Posting'!J29+'9.1 Posting'!J30+'9.1 Posting'!J15</f>
        <v>2402.5538300000003</v>
      </c>
      <c r="L13" s="89">
        <f>'9.1 Posting'!K16+'9.1 Posting'!K18+'9.1 Posting'!K20+'9.1 Posting'!K28+'9.1 Posting'!K29+'9.1 Posting'!K30</f>
        <v>3581.1988299999998</v>
      </c>
      <c r="M13" s="89">
        <f>'9.1 Posting'!L16+'9.1 Posting'!L18+'9.1 Posting'!L20+'9.1 Posting'!L28+'9.1 Posting'!L29+'9.1 Posting'!L30</f>
        <v>4202.6313300000002</v>
      </c>
      <c r="N13" s="89">
        <f>'9.1 Posting'!M16+'9.1 Posting'!M18+'9.1 Posting'!M20+'9.1 Posting'!M28+'9.1 Posting'!M29+'9.1 Posting'!M30</f>
        <v>1026.8407500000001</v>
      </c>
      <c r="O13" s="89">
        <f>+'9.1 Posting'!N16+'9.1 Posting'!N18+'9.1 Posting'!N20+'9.1 Posting'!N28+'9.1 Posting'!N29+'9.1 Posting'!N30</f>
        <v>7644.9187700000002</v>
      </c>
      <c r="P13" s="89">
        <f>'9.1 Posting'!O16+'9.1 Posting'!O18+'9.1 Posting'!O20+'9.1 Posting'!O28+'9.1 Posting'!O29+'9.1 Posting'!O30</f>
        <v>0</v>
      </c>
      <c r="Q13" s="89">
        <f>'9.1 Posting'!P16+'9.1 Posting'!P18+'9.1 Posting'!P20+'9.1 Posting'!P28+'9.1 Posting'!P29+'9.1 Posting'!P30</f>
        <v>2115.2453500000001</v>
      </c>
      <c r="R13" s="89">
        <f>'9.1 Posting'!Q16+'9.1 Posting'!Q18+'9.1 Posting'!Q20+'9.1 Posting'!Q28+'9.1 Posting'!Q29+'9.1 Posting'!Q30</f>
        <v>0</v>
      </c>
      <c r="S13" s="89">
        <f>'9.1 Posting'!R16+'9.1 Posting'!R18+'9.1 Posting'!R20+'9.1 Posting'!R28+'9.1 Posting'!R29+'9.1 Posting'!R30</f>
        <v>5027.9123300000001</v>
      </c>
      <c r="T13" s="89">
        <f>'9.1 Posting'!S15+'9.1 Posting'!S16+'9.1 Posting'!S18+'9.1 Posting'!S20+'9.1 Posting'!S28+'9.1 Posting'!S29+'9.1 Posting'!S30</f>
        <v>15918.23072</v>
      </c>
      <c r="U13" s="89">
        <f>'9.1 Posting'!T16+'9.1 Posting'!T18+'9.1 Posting'!T20+'9.1 Posting'!T28+'9.1 Posting'!T29+'9.1 Posting'!T30</f>
        <v>63.252459999999999</v>
      </c>
      <c r="V13" s="89">
        <f>'9.1 Posting'!U16+'9.1 Posting'!U18+'9.1 Posting'!U20+'9.1 Posting'!U28+'9.1 Posting'!U29+'9.1 Posting'!U30</f>
        <v>2606.7090000000003</v>
      </c>
      <c r="W13" s="89">
        <f>'9.1 Posting'!V16+'9.1 Posting'!V18+'9.1 Posting'!V20+'9.1 Posting'!V28+'9.1 Posting'!V29+'9.1 Posting'!V30+'9.1 Posting'!V15</f>
        <v>2340.7399999999998</v>
      </c>
      <c r="X13" s="89">
        <f>'9.1 Posting'!W16+'9.1 Posting'!W18+'9.1 Posting'!W20+'9.1 Posting'!W28+'9.1 Posting'!W29+'9.1 Posting'!W30</f>
        <v>478.60804999999999</v>
      </c>
      <c r="Y13" s="89">
        <f>'9.1 Posting'!X16+'9.1 Posting'!X18+'9.1 Posting'!X20+'9.1 Posting'!X28+'9.1 Posting'!X29+'9.1 Posting'!X30+'9.1 Posting'!X15</f>
        <v>40074.543740000001</v>
      </c>
      <c r="Z13" s="89">
        <f>'9.1 Posting'!Y16+'9.1 Posting'!Y18+'9.1 Posting'!Y20+'9.1 Posting'!Y28+'9.1 Posting'!Y29+'9.1 Posting'!Y30+'9.1 Posting'!Y15</f>
        <v>0</v>
      </c>
      <c r="AA13" s="89">
        <f>'9.1 Posting'!Z16+'9.1 Posting'!Z18+'9.1 Posting'!Z20+'9.1 Posting'!Z28+'9.1 Posting'!Z29+'9.1 Posting'!Z30</f>
        <v>186.73842000000002</v>
      </c>
      <c r="AB13" s="89">
        <f>'9.1 Posting'!AA16+'9.1 Posting'!AA18+'9.1 Posting'!AA20+'9.1 Posting'!AA28+'9.1 Posting'!AA29+'9.1 Posting'!AA30+'9.1 Posting'!AA15</f>
        <v>8926.3274999999994</v>
      </c>
      <c r="AC13" s="89">
        <f>'9.1 Posting'!AB16+'9.1 Posting'!AB18+'9.1 Posting'!AB20+'9.1 Posting'!AB28+'9.1 Posting'!AB29+'9.1 Posting'!AB30+'9.1 Posting'!AB15</f>
        <v>149.69551999999999</v>
      </c>
      <c r="AD13" s="89">
        <f>'9.1 Posting'!AC15+'9.1 Posting'!AC16+'9.1 Posting'!AC18+'9.1 Posting'!AC20+'9.1 Posting'!AC28+'9.1 Posting'!AC29+'9.1 Posting'!AC30</f>
        <v>0</v>
      </c>
      <c r="AE13" s="89">
        <f>'9.1 Posting'!AD16+'9.1 Posting'!AD18+'9.1 Posting'!AD20+'9.1 Posting'!AD28+'9.1 Posting'!AD29+'9.1 Posting'!AD30</f>
        <v>0</v>
      </c>
      <c r="AF13" s="89">
        <f>'9.1 Posting'!AE16+'9.1 Posting'!AE18+'9.1 Posting'!AE20+'9.1 Posting'!AE28+'9.1 Posting'!AE29+'9.1 Posting'!AE30+'9.1 Posting'!AE15</f>
        <v>671</v>
      </c>
      <c r="AG13" s="89">
        <f>'9.1 Posting'!AF16+'9.1 Posting'!AF18+'9.1 Posting'!AF20+'9.1 Posting'!AF28+'9.1 Posting'!AF29+'9.1 Posting'!AF30</f>
        <v>0</v>
      </c>
      <c r="AH13" s="89">
        <f>'9.1 Posting'!AG16+'9.1 Posting'!AG18+'9.1 Posting'!AG20+'9.1 Posting'!AG28+'9.1 Posting'!AG29+'9.1 Posting'!AG30</f>
        <v>548.63</v>
      </c>
      <c r="AI13" s="89">
        <f>'9.1 Posting'!AH16+'9.1 Posting'!AH18+'9.1 Posting'!AH20+'9.1 Posting'!AH28+'9.1 Posting'!AH29+'9.1 Posting'!AH30</f>
        <v>311870.47658999998</v>
      </c>
      <c r="AJ13" s="89">
        <f>'9.1 Posting'!AI16+'9.1 Posting'!AI18+'9.1 Posting'!AI20+'9.1 Posting'!AI28+'9.1 Posting'!AI29+'9.1 Posting'!AI30+'9.1 Posting'!AI15</f>
        <v>0</v>
      </c>
      <c r="AK13" s="89">
        <f>'9.1 Posting'!AJ16+'9.1 Posting'!AJ18+'9.1 Posting'!AJ20+'9.1 Posting'!AJ28+'9.1 Posting'!AJ29+'9.1 Posting'!AJ30</f>
        <v>0</v>
      </c>
      <c r="AL13" s="89">
        <f>'9.1 Posting'!AK16+'9.1 Posting'!AK18+'9.1 Posting'!AK20+'9.1 Posting'!AK28+'9.1 Posting'!AK29+'9.1 Posting'!AK30</f>
        <v>437.12300000000005</v>
      </c>
      <c r="AM13" s="89">
        <f>'9.1 Posting'!AL16+'9.1 Posting'!AL18+'9.1 Posting'!AL20+'9.1 Posting'!AL28+'9.1 Posting'!AL29+'9.1 Posting'!AL30</f>
        <v>0</v>
      </c>
      <c r="AN13" s="89">
        <f>'9.1 Posting'!AM16+'9.1 Posting'!AM18+'9.1 Posting'!AM20+'9.1 Posting'!AM28+'9.1 Posting'!AM29+'9.1 Posting'!AM30</f>
        <v>0</v>
      </c>
      <c r="AO13" s="89">
        <f>'9.1 Posting'!AN16+'9.1 Posting'!AN18+'9.1 Posting'!AN20+'9.1 Posting'!AN28+'9.1 Posting'!AN29+'9.1 Posting'!AN30</f>
        <v>0</v>
      </c>
      <c r="AP13" s="89">
        <f>'9.1 Posting'!AO16+'9.1 Posting'!AO18+'9.1 Posting'!AO20+'9.1 Posting'!AO28+'9.1 Posting'!AO29+'9.1 Posting'!AO30</f>
        <v>0</v>
      </c>
      <c r="AQ13" s="89">
        <f>'9.1 Posting'!AP16+'9.1 Posting'!AP18+'9.1 Posting'!AP20+'9.1 Posting'!AP28+'9.1 Posting'!AP29+'9.1 Posting'!AP30</f>
        <v>0</v>
      </c>
      <c r="AR13" s="89">
        <f>'9.1 Posting'!AQ16+'9.1 Posting'!AQ18+'9.1 Posting'!AQ20+'9.1 Posting'!AQ28+'9.1 Posting'!AQ29+'9.1 Posting'!AQ30</f>
        <v>0</v>
      </c>
      <c r="AS13" s="89">
        <f>'9.1 Posting'!AR16+'9.1 Posting'!AR18+'9.1 Posting'!AR20+'9.1 Posting'!AR28+'9.1 Posting'!AR29+'9.1 Posting'!AR30</f>
        <v>201.03523000000001</v>
      </c>
      <c r="AT13" s="89">
        <f>'9.1 Posting'!AS16+'9.1 Posting'!AS18+'9.1 Posting'!AS20+'9.1 Posting'!AS28+'9.1 Posting'!AS29+'9.1 Posting'!AS30</f>
        <v>0</v>
      </c>
      <c r="AU13" s="89">
        <f>'9.1 Posting'!AT16+'9.1 Posting'!AT18+'9.1 Posting'!AT20+'9.1 Posting'!AT28+'9.1 Posting'!AT29+'9.1 Posting'!AT30</f>
        <v>0</v>
      </c>
      <c r="AV13" s="89">
        <f>'9.1 Posting'!AU16+'9.1 Posting'!AU18+'9.1 Posting'!AU20+'9.1 Posting'!AU28+'9.1 Posting'!AU29+'9.1 Posting'!AU30</f>
        <v>0</v>
      </c>
      <c r="AW13" s="89">
        <f>'9.1 Posting'!AV16+'9.1 Posting'!AV18+'9.1 Posting'!AV20+'9.1 Posting'!AV28+'9.1 Posting'!AV29+'9.1 Posting'!AV30</f>
        <v>0</v>
      </c>
      <c r="AX13" s="89">
        <f>'9.1 Posting'!AW16+'9.1 Posting'!AW18+'9.1 Posting'!AW20+'9.1 Posting'!AW28+'9.1 Posting'!AW29+'9.1 Posting'!AW30</f>
        <v>0</v>
      </c>
      <c r="AY13" s="89">
        <f>'9.1 Posting'!AX16+'9.1 Posting'!AX18+'9.1 Posting'!AX20+'9.1 Posting'!AX28+'9.1 Posting'!AX29+'9.1 Posting'!AX30</f>
        <v>0</v>
      </c>
      <c r="AZ13" s="89">
        <f>'9.1 Posting'!AY16+'9.1 Posting'!AY18+'9.1 Posting'!AY20+'9.1 Posting'!AY28+'9.1 Posting'!AY29+'9.1 Posting'!AY30</f>
        <v>0</v>
      </c>
      <c r="BA13" s="89">
        <f>'9.1 Posting'!AZ16+'9.1 Posting'!AZ18+'9.1 Posting'!AZ20+'9.1 Posting'!AZ28+'9.1 Posting'!AZ29+'9.1 Posting'!AZ30</f>
        <v>0</v>
      </c>
      <c r="BB13" s="89">
        <f>'9.1 Posting'!BA16+'9.1 Posting'!BA18+'9.1 Posting'!BA20+'9.1 Posting'!BA28+'9.1 Posting'!BA29+'9.1 Posting'!BA30</f>
        <v>0</v>
      </c>
      <c r="BC13" s="89">
        <f>'9.1 Posting'!BB16+'9.1 Posting'!BB18+'9.1 Posting'!BB20+'9.1 Posting'!BB28+'9.1 Posting'!BB29+'9.1 Posting'!BB30</f>
        <v>0</v>
      </c>
      <c r="BD13" s="89">
        <f>'9.1 Posting'!BC16+'9.1 Posting'!BC18+'9.1 Posting'!BC20+'9.1 Posting'!BC28+'9.1 Posting'!BC29+'9.1 Posting'!BC30</f>
        <v>0</v>
      </c>
      <c r="BE13" s="89">
        <f>'9.1 Posting'!BD16+'9.1 Posting'!BD18+'9.1 Posting'!BD20+'9.1 Posting'!BD28+'9.1 Posting'!BD29+'9.1 Posting'!BD30</f>
        <v>0</v>
      </c>
      <c r="BF13" s="89">
        <f>'9.1 Posting'!BE16+'9.1 Posting'!BE18+'9.1 Posting'!BE20+'9.1 Posting'!BE28+'9.1 Posting'!BE29+'9.1 Posting'!BE30</f>
        <v>0</v>
      </c>
      <c r="BG13" s="89">
        <f>'9.1 Posting'!BF16+'9.1 Posting'!BF18+'9.1 Posting'!BF20+'9.1 Posting'!BF28+'9.1 Posting'!BF29+'9.1 Posting'!BF30</f>
        <v>0</v>
      </c>
      <c r="BH13" s="89">
        <f>'9.1 Posting'!BG16+'9.1 Posting'!BG18+'9.1 Posting'!BG20+'9.1 Posting'!BG28+'9.1 Posting'!BG29+'9.1 Posting'!BG30</f>
        <v>0</v>
      </c>
      <c r="BI13" s="85">
        <f t="shared" si="2"/>
        <v>1775060.2875000003</v>
      </c>
      <c r="BL13" s="240"/>
      <c r="BM13" s="241" t="s">
        <v>56</v>
      </c>
      <c r="BN13" s="631" t="s">
        <v>746</v>
      </c>
      <c r="BO13" s="242"/>
    </row>
    <row r="14" spans="1:67" ht="17.25" customHeight="1">
      <c r="A14" s="82">
        <v>2</v>
      </c>
      <c r="B14" s="101" t="s">
        <v>172</v>
      </c>
      <c r="C14" s="84">
        <f t="shared" ref="C14:AI14" si="3">C15+C16</f>
        <v>6837940.5999999996</v>
      </c>
      <c r="D14" s="84">
        <f t="shared" si="3"/>
        <v>4994763.3600000003</v>
      </c>
      <c r="E14" s="84">
        <f t="shared" si="3"/>
        <v>3072221</v>
      </c>
      <c r="F14" s="84">
        <f t="shared" si="3"/>
        <v>3930393.7282399996</v>
      </c>
      <c r="G14" s="84">
        <f t="shared" si="3"/>
        <v>4030860.5235800003</v>
      </c>
      <c r="H14" s="84">
        <f t="shared" si="3"/>
        <v>11949490.510000002</v>
      </c>
      <c r="I14" s="84">
        <f t="shared" si="3"/>
        <v>1648414.7092200001</v>
      </c>
      <c r="J14" s="84">
        <f t="shared" si="3"/>
        <v>131807</v>
      </c>
      <c r="K14" s="84">
        <f t="shared" si="3"/>
        <v>262029.08937</v>
      </c>
      <c r="L14" s="84">
        <f t="shared" si="3"/>
        <v>540446.73944000003</v>
      </c>
      <c r="M14" s="84">
        <f t="shared" si="3"/>
        <v>765537.90815000003</v>
      </c>
      <c r="N14" s="84">
        <f t="shared" si="3"/>
        <v>3241779.1675600004</v>
      </c>
      <c r="O14" s="84">
        <f t="shared" si="3"/>
        <v>421849.00407999998</v>
      </c>
      <c r="P14" s="84">
        <f t="shared" si="3"/>
        <v>384901</v>
      </c>
      <c r="Q14" s="84">
        <f t="shared" si="3"/>
        <v>758352.14778</v>
      </c>
      <c r="R14" s="84">
        <f t="shared" si="3"/>
        <v>448988.99</v>
      </c>
      <c r="S14" s="84">
        <f t="shared" si="3"/>
        <v>321931.56836000009</v>
      </c>
      <c r="T14" s="84">
        <f t="shared" si="3"/>
        <v>1315592.70086</v>
      </c>
      <c r="U14" s="84">
        <f t="shared" si="3"/>
        <v>199230.52193999998</v>
      </c>
      <c r="V14" s="84">
        <f t="shared" si="3"/>
        <v>409642.67287999997</v>
      </c>
      <c r="W14" s="84">
        <f t="shared" si="3"/>
        <v>598279.98</v>
      </c>
      <c r="X14" s="84">
        <f t="shared" si="3"/>
        <v>666202.81999999995</v>
      </c>
      <c r="Y14" s="84">
        <f t="shared" si="3"/>
        <v>1485583.051</v>
      </c>
      <c r="Z14" s="84">
        <f t="shared" si="3"/>
        <v>3439375.8783899997</v>
      </c>
      <c r="AA14" s="84">
        <f t="shared" si="3"/>
        <v>429388.56334999995</v>
      </c>
      <c r="AB14" s="84">
        <f t="shared" si="3"/>
        <v>517227.94898000004</v>
      </c>
      <c r="AC14" s="84">
        <f t="shared" si="3"/>
        <v>401172.92337000003</v>
      </c>
      <c r="AD14" s="84">
        <f t="shared" si="3"/>
        <v>1731001.6840299999</v>
      </c>
      <c r="AE14" s="84">
        <f t="shared" si="3"/>
        <v>223001.24475000001</v>
      </c>
      <c r="AF14" s="84">
        <f t="shared" si="3"/>
        <v>769811</v>
      </c>
      <c r="AG14" s="84">
        <f t="shared" si="3"/>
        <v>319451.30089000001</v>
      </c>
      <c r="AH14" s="84">
        <f t="shared" si="3"/>
        <v>1358024.21</v>
      </c>
      <c r="AI14" s="84">
        <f t="shared" si="3"/>
        <v>4536232.1236300003</v>
      </c>
      <c r="AJ14" s="84">
        <f t="shared" ref="AJ14:BH14" si="4">AJ15+AJ16</f>
        <v>166442.85</v>
      </c>
      <c r="AK14" s="84">
        <f t="shared" si="4"/>
        <v>468553.23</v>
      </c>
      <c r="AL14" s="84">
        <f t="shared" si="4"/>
        <v>1022506.99308</v>
      </c>
      <c r="AM14" s="84">
        <f t="shared" si="4"/>
        <v>1076837.2028099999</v>
      </c>
      <c r="AN14" s="84">
        <f t="shared" si="4"/>
        <v>235202.58897000001</v>
      </c>
      <c r="AO14" s="84">
        <f>AO15+AO16</f>
        <v>283211.46361999999</v>
      </c>
      <c r="AP14" s="84">
        <f t="shared" si="4"/>
        <v>158854.82162999999</v>
      </c>
      <c r="AQ14" s="84">
        <f t="shared" si="4"/>
        <v>212171.6256</v>
      </c>
      <c r="AR14" s="84">
        <f t="shared" si="4"/>
        <v>17582</v>
      </c>
      <c r="AS14" s="84">
        <f t="shared" si="4"/>
        <v>365070.07766000001</v>
      </c>
      <c r="AT14" s="84">
        <f t="shared" si="4"/>
        <v>163925.43</v>
      </c>
      <c r="AU14" s="84">
        <f t="shared" si="4"/>
        <v>28372.958739999998</v>
      </c>
      <c r="AV14" s="84">
        <f t="shared" si="4"/>
        <v>36493.5</v>
      </c>
      <c r="AW14" s="84">
        <f t="shared" si="4"/>
        <v>153780.30481999999</v>
      </c>
      <c r="AX14" s="84">
        <f t="shared" si="4"/>
        <v>160150.11319999999</v>
      </c>
      <c r="AY14" s="84">
        <f t="shared" si="4"/>
        <v>107313.96885999999</v>
      </c>
      <c r="AZ14" s="84">
        <f t="shared" si="4"/>
        <v>80618.84</v>
      </c>
      <c r="BA14" s="84">
        <f t="shared" si="4"/>
        <v>74999.999079999994</v>
      </c>
      <c r="BB14" s="84">
        <f t="shared" si="4"/>
        <v>0</v>
      </c>
      <c r="BC14" s="84">
        <f t="shared" si="4"/>
        <v>0.09</v>
      </c>
      <c r="BD14" s="84">
        <f t="shared" si="4"/>
        <v>0</v>
      </c>
      <c r="BE14" s="84">
        <f t="shared" si="4"/>
        <v>0</v>
      </c>
      <c r="BF14" s="84">
        <f t="shared" si="4"/>
        <v>0</v>
      </c>
      <c r="BG14" s="84">
        <f t="shared" si="4"/>
        <v>0</v>
      </c>
      <c r="BH14" s="84">
        <f t="shared" si="4"/>
        <v>0</v>
      </c>
      <c r="BI14" s="85">
        <f t="shared" si="2"/>
        <v>66953013.727920018</v>
      </c>
      <c r="BL14" s="241" t="s">
        <v>582</v>
      </c>
      <c r="BM14" s="241" t="s">
        <v>583</v>
      </c>
      <c r="BN14" s="243">
        <f>BI9</f>
        <v>12763600.065589994</v>
      </c>
      <c r="BO14" s="242"/>
    </row>
    <row r="15" spans="1:67" ht="15" customHeight="1">
      <c r="A15" s="86"/>
      <c r="B15" s="87" t="s">
        <v>173</v>
      </c>
      <c r="C15" s="88">
        <f>'9.1 Posting'!B32</f>
        <v>0</v>
      </c>
      <c r="D15" s="88">
        <f>'9.1 Posting'!C32</f>
        <v>0</v>
      </c>
      <c r="E15" s="88">
        <f>'9.1 Posting'!D32</f>
        <v>3100</v>
      </c>
      <c r="F15" s="88">
        <f>'9.1 Posting'!E32</f>
        <v>4159.8710000000001</v>
      </c>
      <c r="G15" s="88">
        <f>'9.1 Posting'!F32</f>
        <v>0</v>
      </c>
      <c r="H15" s="88">
        <f>'9.1 Posting'!G32</f>
        <v>4996.3900000000003</v>
      </c>
      <c r="I15" s="88">
        <f>'9.1 Posting'!H32</f>
        <v>0</v>
      </c>
      <c r="J15" s="88">
        <f>'9.1 Posting'!I32</f>
        <v>0</v>
      </c>
      <c r="K15" s="88">
        <f>'9.1 Posting'!J32</f>
        <v>0</v>
      </c>
      <c r="L15" s="88">
        <f>'9.1 Posting'!K32</f>
        <v>0</v>
      </c>
      <c r="M15" s="88">
        <f>'9.1 Posting'!L32</f>
        <v>0</v>
      </c>
      <c r="N15" s="88">
        <f>'9.1 Posting'!M32</f>
        <v>0</v>
      </c>
      <c r="O15" s="88">
        <f>'9.1 Posting'!N32</f>
        <v>0</v>
      </c>
      <c r="P15" s="88">
        <f>'9.1 Posting'!O32</f>
        <v>0</v>
      </c>
      <c r="Q15" s="88">
        <f>'9.1 Posting'!P32</f>
        <v>0</v>
      </c>
      <c r="R15" s="88">
        <f>'9.1 Posting'!Q32</f>
        <v>0</v>
      </c>
      <c r="S15" s="88">
        <f>'9.1 Posting'!R32</f>
        <v>0</v>
      </c>
      <c r="T15" s="88">
        <f>'9.1 Posting'!S32</f>
        <v>0</v>
      </c>
      <c r="U15" s="88">
        <f>'9.1 Posting'!T32</f>
        <v>0</v>
      </c>
      <c r="V15" s="88">
        <f>'9.1 Posting'!U32</f>
        <v>0</v>
      </c>
      <c r="W15" s="88">
        <f>'9.1 Posting'!V32</f>
        <v>15000</v>
      </c>
      <c r="X15" s="88">
        <f>'9.1 Posting'!W32</f>
        <v>12000</v>
      </c>
      <c r="Y15" s="88">
        <f>'9.1 Posting'!X32</f>
        <v>0</v>
      </c>
      <c r="Z15" s="88">
        <f>'9.1 Posting'!Y32</f>
        <v>0</v>
      </c>
      <c r="AA15" s="88">
        <f>'9.1 Posting'!Z32</f>
        <v>0</v>
      </c>
      <c r="AB15" s="88">
        <f>'9.1 Posting'!AA32</f>
        <v>0</v>
      </c>
      <c r="AC15" s="88">
        <f>'9.1 Posting'!AB32</f>
        <v>0</v>
      </c>
      <c r="AD15" s="88">
        <f>'9.1 Posting'!AC32</f>
        <v>0</v>
      </c>
      <c r="AE15" s="88">
        <f>'9.1 Posting'!AD32</f>
        <v>0</v>
      </c>
      <c r="AF15" s="88">
        <f>'9.1 Posting'!AE32</f>
        <v>0</v>
      </c>
      <c r="AG15" s="88">
        <f>'9.1 Posting'!AF32</f>
        <v>0</v>
      </c>
      <c r="AH15" s="88">
        <f>'9.1 Posting'!AG32</f>
        <v>0</v>
      </c>
      <c r="AI15" s="88">
        <f>'9.1 Posting'!AH32</f>
        <v>44691.788</v>
      </c>
      <c r="AJ15" s="88">
        <f>'9.1 Posting'!AI32</f>
        <v>0</v>
      </c>
      <c r="AK15" s="88">
        <f>'9.1 Posting'!AJ32</f>
        <v>0</v>
      </c>
      <c r="AL15" s="88">
        <f>'9.1 Posting'!AK32</f>
        <v>0</v>
      </c>
      <c r="AM15" s="88">
        <f>'9.1 Posting'!AL32</f>
        <v>0</v>
      </c>
      <c r="AN15" s="88">
        <f>'9.1 Posting'!AM32</f>
        <v>235202.58897000001</v>
      </c>
      <c r="AO15" s="88">
        <f>'9.1 Posting'!AN32</f>
        <v>0</v>
      </c>
      <c r="AP15" s="88">
        <f>'9.1 Posting'!AO32</f>
        <v>0</v>
      </c>
      <c r="AQ15" s="88">
        <f>'9.1 Posting'!AP32</f>
        <v>212171.6256</v>
      </c>
      <c r="AR15" s="88">
        <f>'9.1 Posting'!AQ32</f>
        <v>17582</v>
      </c>
      <c r="AS15" s="88">
        <f>'9.1 Posting'!AR32</f>
        <v>0</v>
      </c>
      <c r="AT15" s="88">
        <f>'9.1 Posting'!AS32</f>
        <v>0</v>
      </c>
      <c r="AU15" s="88">
        <f>'9.1 Posting'!AT32</f>
        <v>0</v>
      </c>
      <c r="AV15" s="88">
        <f>'9.1 Posting'!AU32</f>
        <v>0</v>
      </c>
      <c r="AW15" s="88">
        <f>'9.1 Posting'!AV32</f>
        <v>0</v>
      </c>
      <c r="AX15" s="88">
        <f>'9.1 Posting'!AW32</f>
        <v>0</v>
      </c>
      <c r="AY15" s="88">
        <f>'9.1 Posting'!AX32</f>
        <v>0</v>
      </c>
      <c r="AZ15" s="88">
        <f>'9.1 Posting'!AY32</f>
        <v>0</v>
      </c>
      <c r="BA15" s="88">
        <f>'9.1 Posting'!AZ32</f>
        <v>0</v>
      </c>
      <c r="BB15" s="88">
        <f>'9.1 Posting'!BA32</f>
        <v>0</v>
      </c>
      <c r="BC15" s="88">
        <f>'9.1 Posting'!BB32</f>
        <v>0</v>
      </c>
      <c r="BD15" s="88">
        <f>'9.1 Posting'!BC32</f>
        <v>0</v>
      </c>
      <c r="BE15" s="88">
        <f>'9.1 Posting'!BD32</f>
        <v>0</v>
      </c>
      <c r="BF15" s="88">
        <f>'9.1 Posting'!BE32</f>
        <v>0</v>
      </c>
      <c r="BG15" s="88">
        <f>'9.1 Posting'!BF32</f>
        <v>0</v>
      </c>
      <c r="BH15" s="88">
        <f>'9.1 Posting'!BG32</f>
        <v>0</v>
      </c>
      <c r="BI15" s="85">
        <f t="shared" ref="BI15:BI78" si="5">SUM(C15:BH15)</f>
        <v>548904.26357000007</v>
      </c>
      <c r="BL15" s="240"/>
      <c r="BM15" s="241" t="s">
        <v>584</v>
      </c>
      <c r="BN15" s="243">
        <f>BI17</f>
        <v>34401183.61192999</v>
      </c>
      <c r="BO15" s="242"/>
    </row>
    <row r="16" spans="1:67" ht="18" customHeight="1">
      <c r="A16" s="86"/>
      <c r="B16" s="87" t="s">
        <v>174</v>
      </c>
      <c r="C16" s="88">
        <f>'9.1 Posting'!B35</f>
        <v>6837940.5999999996</v>
      </c>
      <c r="D16" s="88">
        <f>'9.1 Posting'!C35</f>
        <v>4994763.3600000003</v>
      </c>
      <c r="E16" s="88">
        <f>'9.1 Posting'!D35</f>
        <v>3069121</v>
      </c>
      <c r="F16" s="88">
        <f>'9.1 Posting'!E35</f>
        <v>3926233.8572399998</v>
      </c>
      <c r="G16" s="88">
        <f>'9.1 Posting'!F35</f>
        <v>4030860.5235800003</v>
      </c>
      <c r="H16" s="88">
        <f>'9.1 Posting'!G35</f>
        <v>11944494.120000001</v>
      </c>
      <c r="I16" s="88">
        <f>'9.1 Posting'!H35</f>
        <v>1648414.7092200001</v>
      </c>
      <c r="J16" s="88">
        <f>'9.1 Posting'!I35</f>
        <v>131807</v>
      </c>
      <c r="K16" s="88">
        <f>'9.1 Posting'!J35</f>
        <v>262029.08937</v>
      </c>
      <c r="L16" s="88">
        <f>'9.1 Posting'!K35</f>
        <v>540446.73944000003</v>
      </c>
      <c r="M16" s="88">
        <f>'9.1 Posting'!L35</f>
        <v>765537.90815000003</v>
      </c>
      <c r="N16" s="88">
        <f>'9.1 Posting'!M35</f>
        <v>3241779.1675600004</v>
      </c>
      <c r="O16" s="88">
        <f>'9.1 Posting'!N35</f>
        <v>421849.00407999998</v>
      </c>
      <c r="P16" s="88">
        <f>'9.1 Posting'!O35</f>
        <v>384901</v>
      </c>
      <c r="Q16" s="88">
        <f>'9.1 Posting'!P35</f>
        <v>758352.14778</v>
      </c>
      <c r="R16" s="88">
        <f>'9.1 Posting'!Q35</f>
        <v>448988.99</v>
      </c>
      <c r="S16" s="88">
        <f>'9.1 Posting'!R35</f>
        <v>321931.56836000009</v>
      </c>
      <c r="T16" s="88">
        <f>'9.1 Posting'!S35</f>
        <v>1315592.70086</v>
      </c>
      <c r="U16" s="88">
        <f>'9.1 Posting'!T35</f>
        <v>199230.52193999998</v>
      </c>
      <c r="V16" s="88">
        <f>'9.1 Posting'!U35</f>
        <v>409642.67287999997</v>
      </c>
      <c r="W16" s="88">
        <f>'9.1 Posting'!V35</f>
        <v>583279.98</v>
      </c>
      <c r="X16" s="88">
        <f>'9.1 Posting'!W35</f>
        <v>654202.81999999995</v>
      </c>
      <c r="Y16" s="88">
        <f>'9.1 Posting'!X35</f>
        <v>1485583.051</v>
      </c>
      <c r="Z16" s="88">
        <f>'9.1 Posting'!Y35</f>
        <v>3439375.8783899997</v>
      </c>
      <c r="AA16" s="88">
        <f>'9.1 Posting'!Z35</f>
        <v>429388.56334999995</v>
      </c>
      <c r="AB16" s="88">
        <f>'9.1 Posting'!AA35</f>
        <v>517227.94898000004</v>
      </c>
      <c r="AC16" s="88">
        <f>'9.1 Posting'!AB35</f>
        <v>401172.92337000003</v>
      </c>
      <c r="AD16" s="88">
        <f>'9.1 Posting'!AC35</f>
        <v>1731001.6840299999</v>
      </c>
      <c r="AE16" s="88">
        <f>'9.1 Posting'!AD35</f>
        <v>223001.24475000001</v>
      </c>
      <c r="AF16" s="88">
        <f>'9.1 Posting'!AE35</f>
        <v>769811</v>
      </c>
      <c r="AG16" s="88">
        <f>'9.1 Posting'!AF35</f>
        <v>319451.30089000001</v>
      </c>
      <c r="AH16" s="88">
        <f>'9.1 Posting'!AG35</f>
        <v>1358024.21</v>
      </c>
      <c r="AI16" s="88">
        <f>'9.1 Posting'!AH35</f>
        <v>4491540.3356300006</v>
      </c>
      <c r="AJ16" s="88">
        <f>'9.1 Posting'!AI35</f>
        <v>166442.85</v>
      </c>
      <c r="AK16" s="88">
        <f>'9.1 Posting'!AJ35</f>
        <v>468553.23</v>
      </c>
      <c r="AL16" s="88">
        <f>'9.1 Posting'!AK35</f>
        <v>1022506.99308</v>
      </c>
      <c r="AM16" s="88">
        <f>'9.1 Posting'!AL35</f>
        <v>1076837.2028099999</v>
      </c>
      <c r="AN16" s="88">
        <f>'9.1 Posting'!AM35</f>
        <v>0</v>
      </c>
      <c r="AO16" s="88">
        <f>'9.1 Posting'!AN35</f>
        <v>283211.46361999999</v>
      </c>
      <c r="AP16" s="88">
        <f>'9.1 Posting'!AO35</f>
        <v>158854.82162999999</v>
      </c>
      <c r="AQ16" s="88">
        <f>'9.1 Posting'!AP35</f>
        <v>0</v>
      </c>
      <c r="AR16" s="88">
        <f>'9.1 Posting'!AQ35</f>
        <v>0</v>
      </c>
      <c r="AS16" s="88">
        <f>'9.1 Posting'!AR35</f>
        <v>365070.07766000001</v>
      </c>
      <c r="AT16" s="88">
        <f>'9.1 Posting'!AS35</f>
        <v>163925.43</v>
      </c>
      <c r="AU16" s="88">
        <f>'9.1 Posting'!AT35</f>
        <v>28372.958739999998</v>
      </c>
      <c r="AV16" s="88">
        <f>'9.1 Posting'!AU35</f>
        <v>36493.5</v>
      </c>
      <c r="AW16" s="88">
        <f>'9.1 Posting'!AV35</f>
        <v>153780.30481999999</v>
      </c>
      <c r="AX16" s="88">
        <f>'9.1 Posting'!AW35</f>
        <v>160150.11319999999</v>
      </c>
      <c r="AY16" s="88">
        <f>'9.1 Posting'!AX35</f>
        <v>107313.96885999999</v>
      </c>
      <c r="AZ16" s="88">
        <f>'9.1 Posting'!AY35</f>
        <v>80618.84</v>
      </c>
      <c r="BA16" s="88">
        <f>'9.1 Posting'!AZ35</f>
        <v>74999.999079999994</v>
      </c>
      <c r="BB16" s="88">
        <f>'9.1 Posting'!BA35</f>
        <v>0</v>
      </c>
      <c r="BC16" s="88">
        <f>'9.1 Posting'!BB35</f>
        <v>0.09</v>
      </c>
      <c r="BD16" s="88">
        <f>'9.1 Posting'!BC35</f>
        <v>0</v>
      </c>
      <c r="BE16" s="88">
        <f>'9.1 Posting'!BD35</f>
        <v>0</v>
      </c>
      <c r="BF16" s="88">
        <f>'9.1 Posting'!BE35</f>
        <v>0</v>
      </c>
      <c r="BG16" s="88">
        <f>'9.1 Posting'!BF35</f>
        <v>0</v>
      </c>
      <c r="BH16" s="88">
        <f>'9.1 Posting'!BG35</f>
        <v>0</v>
      </c>
      <c r="BI16" s="85">
        <f t="shared" si="5"/>
        <v>66404109.464350022</v>
      </c>
      <c r="BL16" s="240"/>
      <c r="BM16" s="241" t="s">
        <v>585</v>
      </c>
      <c r="BN16" s="243">
        <f>BI14</f>
        <v>66953013.727920018</v>
      </c>
      <c r="BO16" s="242"/>
    </row>
    <row r="17" spans="1:67" ht="15" customHeight="1">
      <c r="A17" s="104">
        <v>3</v>
      </c>
      <c r="B17" s="105" t="s">
        <v>175</v>
      </c>
      <c r="C17" s="85">
        <f t="shared" ref="C17:AI17" si="6">C18+C19+C20+C21+C24</f>
        <v>6230408.4899999993</v>
      </c>
      <c r="D17" s="85">
        <f t="shared" si="6"/>
        <v>0</v>
      </c>
      <c r="E17" s="85">
        <f t="shared" si="6"/>
        <v>1673627</v>
      </c>
      <c r="F17" s="85">
        <f t="shared" si="6"/>
        <v>9068311.3775799982</v>
      </c>
      <c r="G17" s="85">
        <f t="shared" si="6"/>
        <v>4231750.6394999996</v>
      </c>
      <c r="H17" s="85">
        <f t="shared" si="6"/>
        <v>0</v>
      </c>
      <c r="I17" s="85">
        <f t="shared" si="6"/>
        <v>1138036.3515000001</v>
      </c>
      <c r="J17" s="85">
        <f t="shared" si="6"/>
        <v>52306</v>
      </c>
      <c r="K17" s="85">
        <f t="shared" si="6"/>
        <v>115602.13609</v>
      </c>
      <c r="L17" s="85">
        <f t="shared" si="6"/>
        <v>454518.32649999997</v>
      </c>
      <c r="M17" s="85">
        <f t="shared" si="6"/>
        <v>474621.12599999999</v>
      </c>
      <c r="N17" s="85">
        <f t="shared" si="6"/>
        <v>0</v>
      </c>
      <c r="O17" s="85">
        <f t="shared" si="6"/>
        <v>170854.56399999998</v>
      </c>
      <c r="P17" s="85">
        <f t="shared" si="6"/>
        <v>321576</v>
      </c>
      <c r="Q17" s="85">
        <f t="shared" si="6"/>
        <v>203311.38535</v>
      </c>
      <c r="R17" s="85">
        <f t="shared" si="6"/>
        <v>139903.81200000001</v>
      </c>
      <c r="S17" s="85">
        <f t="shared" si="6"/>
        <v>257511.08497</v>
      </c>
      <c r="T17" s="85">
        <f t="shared" si="6"/>
        <v>661252.85109000001</v>
      </c>
      <c r="U17" s="85">
        <f t="shared" si="6"/>
        <v>102724.36723999999</v>
      </c>
      <c r="V17" s="85">
        <f t="shared" si="6"/>
        <v>74065.01307999999</v>
      </c>
      <c r="W17" s="85">
        <f t="shared" si="6"/>
        <v>150911.13</v>
      </c>
      <c r="X17" s="85">
        <f t="shared" si="6"/>
        <v>151910.41207000002</v>
      </c>
      <c r="Y17" s="85">
        <f t="shared" si="6"/>
        <v>404171.98440000002</v>
      </c>
      <c r="Z17" s="85">
        <f t="shared" si="6"/>
        <v>2385561.5500000003</v>
      </c>
      <c r="AA17" s="85">
        <f t="shared" si="6"/>
        <v>163403.70759000001</v>
      </c>
      <c r="AB17" s="85">
        <f t="shared" si="6"/>
        <v>594966.41899999999</v>
      </c>
      <c r="AC17" s="85">
        <f t="shared" si="6"/>
        <v>251225.55027000007</v>
      </c>
      <c r="AD17" s="85">
        <f t="shared" si="6"/>
        <v>499553.34701000003</v>
      </c>
      <c r="AE17" s="85">
        <f t="shared" si="6"/>
        <v>135715.40951999999</v>
      </c>
      <c r="AF17" s="85">
        <f t="shared" si="6"/>
        <v>0</v>
      </c>
      <c r="AG17" s="85">
        <f t="shared" si="6"/>
        <v>201249.50899999999</v>
      </c>
      <c r="AH17" s="85">
        <f t="shared" si="6"/>
        <v>326060.07</v>
      </c>
      <c r="AI17" s="85">
        <f t="shared" si="6"/>
        <v>2257376.5194100002</v>
      </c>
      <c r="AJ17" s="85">
        <f t="shared" ref="AJ17:BH17" si="7">AJ18+AJ19+AJ20+AJ21+AJ24</f>
        <v>24725.77764</v>
      </c>
      <c r="AK17" s="85">
        <f t="shared" si="7"/>
        <v>153399.67999999999</v>
      </c>
      <c r="AL17" s="85">
        <f t="shared" si="7"/>
        <v>341156.43951</v>
      </c>
      <c r="AM17" s="85">
        <f t="shared" si="7"/>
        <v>632287.15599999996</v>
      </c>
      <c r="AN17" s="85">
        <f t="shared" si="7"/>
        <v>29740.781950000001</v>
      </c>
      <c r="AO17" s="85">
        <f>AO18+AO19+AO20+AO21+AO24</f>
        <v>39802.133679999999</v>
      </c>
      <c r="AP17" s="84">
        <f t="shared" si="7"/>
        <v>40941.49</v>
      </c>
      <c r="AQ17" s="84">
        <f t="shared" si="7"/>
        <v>88875.18591</v>
      </c>
      <c r="AR17" s="84">
        <f t="shared" si="7"/>
        <v>2061</v>
      </c>
      <c r="AS17" s="84">
        <f t="shared" si="7"/>
        <v>36942.531320000002</v>
      </c>
      <c r="AT17" s="84">
        <f t="shared" si="7"/>
        <v>37526.140160000003</v>
      </c>
      <c r="AU17" s="84">
        <f t="shared" si="7"/>
        <v>5515.9639999999999</v>
      </c>
      <c r="AV17" s="84">
        <f t="shared" si="7"/>
        <v>5735.31</v>
      </c>
      <c r="AW17" s="84">
        <f t="shared" si="7"/>
        <v>7514.152</v>
      </c>
      <c r="AX17" s="84">
        <f t="shared" si="7"/>
        <v>17221.497640000001</v>
      </c>
      <c r="AY17" s="84">
        <f t="shared" si="7"/>
        <v>27481.276819999999</v>
      </c>
      <c r="AZ17" s="84">
        <f t="shared" si="7"/>
        <v>13052.58</v>
      </c>
      <c r="BA17" s="84">
        <f t="shared" si="7"/>
        <v>4698.6621300000006</v>
      </c>
      <c r="BB17" s="84">
        <f t="shared" si="7"/>
        <v>0</v>
      </c>
      <c r="BC17" s="84">
        <f t="shared" si="7"/>
        <v>19.72</v>
      </c>
      <c r="BD17" s="84">
        <f t="shared" si="7"/>
        <v>0</v>
      </c>
      <c r="BE17" s="84">
        <f t="shared" si="7"/>
        <v>0</v>
      </c>
      <c r="BF17" s="84">
        <f t="shared" si="7"/>
        <v>0</v>
      </c>
      <c r="BG17" s="84">
        <f t="shared" si="7"/>
        <v>0</v>
      </c>
      <c r="BH17" s="84">
        <f t="shared" si="7"/>
        <v>0</v>
      </c>
      <c r="BI17" s="85">
        <f t="shared" si="5"/>
        <v>34401183.61192999</v>
      </c>
      <c r="BL17" s="240"/>
      <c r="BM17" s="241" t="s">
        <v>586</v>
      </c>
      <c r="BN17" s="243">
        <f>BI25+BI26+BI39-BI79</f>
        <v>10172144.624159921</v>
      </c>
      <c r="BO17" s="242"/>
    </row>
    <row r="18" spans="1:67" ht="21">
      <c r="A18" s="106"/>
      <c r="B18" s="107" t="s">
        <v>176</v>
      </c>
      <c r="C18" s="90">
        <f>'9.1 Posting'!B42</f>
        <v>3918311.8</v>
      </c>
      <c r="D18" s="90">
        <f>'9.1 Posting'!C42</f>
        <v>0</v>
      </c>
      <c r="E18" s="90">
        <f>'9.1 Posting'!D42</f>
        <v>958727</v>
      </c>
      <c r="F18" s="90">
        <f>'9.1 Posting'!E42</f>
        <v>1207040.94279</v>
      </c>
      <c r="G18" s="90">
        <f>'9.1 Posting'!F42</f>
        <v>1397133.656</v>
      </c>
      <c r="H18" s="90">
        <f>'9.1 Posting'!G42</f>
        <v>0</v>
      </c>
      <c r="I18" s="90">
        <f>'9.1 Posting'!H42</f>
        <v>228263.69149999999</v>
      </c>
      <c r="J18" s="90">
        <f>'9.1 Posting'!I42</f>
        <v>25274</v>
      </c>
      <c r="K18" s="90">
        <f>'9.1 Posting'!J42</f>
        <v>29505.11</v>
      </c>
      <c r="L18" s="90">
        <f>'9.1 Posting'!K42</f>
        <v>139024.736</v>
      </c>
      <c r="M18" s="90">
        <f>'9.1 Posting'!L42</f>
        <v>56527.091</v>
      </c>
      <c r="N18" s="90">
        <f>'9.1 Posting'!M42</f>
        <v>0</v>
      </c>
      <c r="O18" s="90">
        <f>'9.1 Posting'!N42</f>
        <v>140312.639</v>
      </c>
      <c r="P18" s="90">
        <f>'9.1 Posting'!O42</f>
        <v>107903</v>
      </c>
      <c r="Q18" s="90">
        <f>'9.1 Posting'!P42</f>
        <v>84866.652219999989</v>
      </c>
      <c r="R18" s="90">
        <f>'9.1 Posting'!Q42</f>
        <v>84440.131999999998</v>
      </c>
      <c r="S18" s="90">
        <f>'9.1 Posting'!R42</f>
        <v>79649.623999999996</v>
      </c>
      <c r="T18" s="90">
        <f>'9.1 Posting'!S42</f>
        <v>224907.60676</v>
      </c>
      <c r="U18" s="90">
        <f>'9.1 Posting'!T42</f>
        <v>86803.756200000003</v>
      </c>
      <c r="V18" s="90">
        <f>'9.1 Posting'!U42</f>
        <v>27992.292109999999</v>
      </c>
      <c r="W18" s="90">
        <f>'9.1 Posting'!V42</f>
        <v>109095.39</v>
      </c>
      <c r="X18" s="90">
        <f>'9.1 Posting'!W42</f>
        <v>50308.07215</v>
      </c>
      <c r="Y18" s="90">
        <f>'9.1 Posting'!X42</f>
        <v>111432.4112</v>
      </c>
      <c r="Z18" s="90">
        <f>'9.1 Posting'!Y42</f>
        <v>701846.96400000004</v>
      </c>
      <c r="AA18" s="90">
        <f>'9.1 Posting'!Z42</f>
        <v>27294.045869999998</v>
      </c>
      <c r="AB18" s="90">
        <f>'9.1 Posting'!AA42</f>
        <v>266662.34399999998</v>
      </c>
      <c r="AC18" s="90">
        <f>'9.1 Posting'!AB42</f>
        <v>110374.20960000003</v>
      </c>
      <c r="AD18" s="90">
        <f>'9.1 Posting'!AC42</f>
        <v>132242.54454</v>
      </c>
      <c r="AE18" s="90">
        <f>'9.1 Posting'!AD42</f>
        <v>28321.293380000003</v>
      </c>
      <c r="AF18" s="90">
        <f>'9.1 Posting'!AE42</f>
        <v>0</v>
      </c>
      <c r="AG18" s="90">
        <f>'9.1 Posting'!AF42</f>
        <v>159135.21599999999</v>
      </c>
      <c r="AH18" s="90">
        <f>'9.1 Posting'!AG42</f>
        <v>67520.38</v>
      </c>
      <c r="AI18" s="90">
        <f>'9.1 Posting'!AH42</f>
        <v>1418023.35005</v>
      </c>
      <c r="AJ18" s="90">
        <f>'9.1 Posting'!AI42</f>
        <v>9625.61</v>
      </c>
      <c r="AK18" s="90">
        <f>'9.1 Posting'!AJ42</f>
        <v>68758.5</v>
      </c>
      <c r="AL18" s="90">
        <f>'9.1 Posting'!AK42</f>
        <v>159517.06844</v>
      </c>
      <c r="AM18" s="90">
        <f>'9.1 Posting'!AL42</f>
        <v>236735.58900000001</v>
      </c>
      <c r="AN18" s="90">
        <f>'9.1 Posting'!AM42</f>
        <v>7039.6589999999997</v>
      </c>
      <c r="AO18" s="90">
        <f>'9.1 Posting'!AN42</f>
        <v>8673.259</v>
      </c>
      <c r="AP18" s="90">
        <f>'9.1 Posting'!AO42</f>
        <v>8542.6880000000001</v>
      </c>
      <c r="AQ18" s="90">
        <f>'9.1 Posting'!AP42</f>
        <v>25429.069</v>
      </c>
      <c r="AR18" s="90">
        <f>'9.1 Posting'!AQ42</f>
        <v>735</v>
      </c>
      <c r="AS18" s="90">
        <f>'9.1 Posting'!AR42</f>
        <v>13765.58725</v>
      </c>
      <c r="AT18" s="90">
        <f>'9.1 Posting'!AS42</f>
        <v>15342.287390000001</v>
      </c>
      <c r="AU18" s="90">
        <f>'9.1 Posting'!AT42</f>
        <v>1268.011</v>
      </c>
      <c r="AV18" s="90">
        <f>'9.1 Posting'!AU42</f>
        <v>3748.34</v>
      </c>
      <c r="AW18" s="90">
        <f>'9.1 Posting'!AV42</f>
        <v>4303.7969999999996</v>
      </c>
      <c r="AX18" s="90">
        <f>'9.1 Posting'!AW42</f>
        <v>12668.210359999999</v>
      </c>
      <c r="AY18" s="90">
        <f>'9.1 Posting'!AX42</f>
        <v>7003.06178</v>
      </c>
      <c r="AZ18" s="90">
        <f>'9.1 Posting'!AY42</f>
        <v>1480.19</v>
      </c>
      <c r="BA18" s="90">
        <f>'9.1 Posting'!AZ42</f>
        <v>391.48568</v>
      </c>
      <c r="BB18" s="90">
        <f>'9.1 Posting'!BA42</f>
        <v>0</v>
      </c>
      <c r="BC18" s="90">
        <v>0.61</v>
      </c>
      <c r="BD18" s="90">
        <f>'9.1 Posting'!BC42</f>
        <v>0</v>
      </c>
      <c r="BE18" s="90">
        <f>'9.1 Posting'!BD42</f>
        <v>0</v>
      </c>
      <c r="BF18" s="90">
        <f>'9.1 Posting'!BE42</f>
        <v>0</v>
      </c>
      <c r="BG18" s="90">
        <f>'9.1 Posting'!BF42</f>
        <v>0</v>
      </c>
      <c r="BH18" s="90">
        <f>'9.1 Posting'!BG42</f>
        <v>0</v>
      </c>
      <c r="BI18" s="85">
        <f t="shared" si="5"/>
        <v>12563967.973269999</v>
      </c>
      <c r="BL18" s="240"/>
      <c r="BM18" s="241" t="s">
        <v>587</v>
      </c>
      <c r="BN18" s="243">
        <f>BI40</f>
        <v>3718864.9857981703</v>
      </c>
      <c r="BO18" s="242"/>
    </row>
    <row r="19" spans="1:67" ht="15" customHeight="1">
      <c r="A19" s="86"/>
      <c r="B19" s="108" t="s">
        <v>177</v>
      </c>
      <c r="C19" s="92">
        <f>'9.1 Posting'!B43</f>
        <v>1219021.25</v>
      </c>
      <c r="D19" s="92">
        <f>'9.1 Posting'!C43</f>
        <v>0</v>
      </c>
      <c r="E19" s="92">
        <f>'9.1 Posting'!D43</f>
        <v>714900</v>
      </c>
      <c r="F19" s="92">
        <f>'9.1 Posting'!E43</f>
        <v>1942230.7288799996</v>
      </c>
      <c r="G19" s="92">
        <f>'9.1 Posting'!F43</f>
        <v>496258.1875</v>
      </c>
      <c r="H19" s="92">
        <f>'9.1 Posting'!G43</f>
        <v>0</v>
      </c>
      <c r="I19" s="92">
        <f>'9.1 Posting'!H43</f>
        <v>909772.66</v>
      </c>
      <c r="J19" s="92">
        <f>'9.1 Posting'!I43</f>
        <v>27032</v>
      </c>
      <c r="K19" s="92">
        <f>'9.1 Posting'!J43</f>
        <v>78402.930999999997</v>
      </c>
      <c r="L19" s="92">
        <f>'9.1 Posting'!K43</f>
        <v>315493.59049999999</v>
      </c>
      <c r="M19" s="92">
        <f>'9.1 Posting'!L43</f>
        <v>84913.123000000007</v>
      </c>
      <c r="N19" s="92">
        <f>'9.1 Posting'!M43</f>
        <v>0</v>
      </c>
      <c r="O19" s="92">
        <f>'9.1 Posting'!N43</f>
        <v>30541.924999999999</v>
      </c>
      <c r="P19" s="92">
        <f>'9.1 Posting'!O43</f>
        <v>90233</v>
      </c>
      <c r="Q19" s="92">
        <f>'9.1 Posting'!P43</f>
        <v>56652.459139999999</v>
      </c>
      <c r="R19" s="92">
        <f>'9.1 Posting'!Q43</f>
        <v>55463.68</v>
      </c>
      <c r="S19" s="92">
        <f>'9.1 Posting'!R43</f>
        <v>80042.014970000004</v>
      </c>
      <c r="T19" s="92">
        <f>'9.1 Posting'!S43</f>
        <v>215230.81093000001</v>
      </c>
      <c r="U19" s="92">
        <f>'9.1 Posting'!T43</f>
        <v>14652.95218</v>
      </c>
      <c r="V19" s="92">
        <f>'9.1 Posting'!U43</f>
        <v>22257.693740000002</v>
      </c>
      <c r="W19" s="92">
        <f>'9.1 Posting'!V43</f>
        <v>41815.74</v>
      </c>
      <c r="X19" s="92">
        <f>'9.1 Posting'!W43</f>
        <v>61749.942450000002</v>
      </c>
      <c r="Y19" s="92">
        <f>'9.1 Posting'!X43</f>
        <v>253664.00319999998</v>
      </c>
      <c r="Z19" s="92">
        <f>'9.1 Posting'!Y43</f>
        <v>1683714.5860000001</v>
      </c>
      <c r="AA19" s="92">
        <f>'9.1 Posting'!Z43</f>
        <v>85996.021970000002</v>
      </c>
      <c r="AB19" s="92">
        <f>'9.1 Posting'!AA43</f>
        <v>217434.117</v>
      </c>
      <c r="AC19" s="92">
        <f>'9.1 Posting'!AB43</f>
        <v>51830.210519999986</v>
      </c>
      <c r="AD19" s="92">
        <f>'9.1 Posting'!AC43</f>
        <v>204107.84131999998</v>
      </c>
      <c r="AE19" s="92">
        <f>'9.1 Posting'!AD43</f>
        <v>68440.539049999992</v>
      </c>
      <c r="AF19" s="92">
        <f>'9.1 Posting'!AE43</f>
        <v>0</v>
      </c>
      <c r="AG19" s="92">
        <f>'9.1 Posting'!AF43</f>
        <v>39600.599000000002</v>
      </c>
      <c r="AH19" s="92">
        <f>'9.1 Posting'!AG43</f>
        <v>150875.53</v>
      </c>
      <c r="AI19" s="92">
        <f>'9.1 Posting'!AH43</f>
        <v>839353.16936000006</v>
      </c>
      <c r="AJ19" s="92">
        <f>'9.1 Posting'!AI43</f>
        <v>15100.16764</v>
      </c>
      <c r="AK19" s="92">
        <f>'9.1 Posting'!AJ43</f>
        <v>44442.8</v>
      </c>
      <c r="AL19" s="92">
        <f>'9.1 Posting'!AK43</f>
        <v>181639.37106999999</v>
      </c>
      <c r="AM19" s="92">
        <f>'9.1 Posting'!AL43</f>
        <v>86075.036999999997</v>
      </c>
      <c r="AN19" s="92">
        <f>'9.1 Posting'!AM43</f>
        <v>22701.122950000001</v>
      </c>
      <c r="AO19" s="92">
        <f>'9.1 Posting'!AN43</f>
        <v>10078.927659999999</v>
      </c>
      <c r="AP19" s="92">
        <f>'9.1 Posting'!AO43</f>
        <v>32398.802</v>
      </c>
      <c r="AQ19" s="92">
        <f>'9.1 Posting'!AP43</f>
        <v>63446.116909999997</v>
      </c>
      <c r="AR19" s="92">
        <f>'9.1 Posting'!AQ43</f>
        <v>1120</v>
      </c>
      <c r="AS19" s="92">
        <f>'9.1 Posting'!AR43</f>
        <v>23176.944070000001</v>
      </c>
      <c r="AT19" s="92">
        <f>'9.1 Posting'!AS43</f>
        <v>22183.852770000001</v>
      </c>
      <c r="AU19" s="92">
        <f>'9.1 Posting'!AT43</f>
        <v>2115.7820000000002</v>
      </c>
      <c r="AV19" s="92">
        <f>'9.1 Posting'!AU43</f>
        <v>1986.97</v>
      </c>
      <c r="AW19" s="92">
        <f>'9.1 Posting'!AV43</f>
        <v>3210.355</v>
      </c>
      <c r="AX19" s="92">
        <f>'9.1 Posting'!AW43</f>
        <v>4315.1529899999996</v>
      </c>
      <c r="AY19" s="92">
        <f>'9.1 Posting'!AX43</f>
        <v>11689.015039999998</v>
      </c>
      <c r="AZ19" s="92">
        <f>'9.1 Posting'!AY43</f>
        <v>9694.51</v>
      </c>
      <c r="BA19" s="92">
        <f>'9.1 Posting'!AZ43</f>
        <v>2771.5376700000002</v>
      </c>
      <c r="BB19" s="92">
        <f>'9.1 Posting'!BA43</f>
        <v>0</v>
      </c>
      <c r="BC19" s="92">
        <f>'9.1 Posting'!BB43</f>
        <v>19.11</v>
      </c>
      <c r="BD19" s="92">
        <f>'9.1 Posting'!BC43</f>
        <v>0</v>
      </c>
      <c r="BE19" s="92">
        <f>'9.1 Posting'!BD43</f>
        <v>0</v>
      </c>
      <c r="BF19" s="92">
        <f>'9.1 Posting'!BE43</f>
        <v>0</v>
      </c>
      <c r="BG19" s="92">
        <f>'9.1 Posting'!BF43</f>
        <v>0</v>
      </c>
      <c r="BH19" s="92">
        <f>'9.1 Posting'!BG43</f>
        <v>0</v>
      </c>
      <c r="BI19" s="85">
        <f t="shared" si="5"/>
        <v>10589846.881480001</v>
      </c>
      <c r="BL19" s="240"/>
      <c r="BM19" s="241" t="s">
        <v>588</v>
      </c>
      <c r="BN19" s="243">
        <f>SUM(BN14:BN18)</f>
        <v>128008807.01539809</v>
      </c>
      <c r="BO19" s="242"/>
    </row>
    <row r="20" spans="1:67" ht="21">
      <c r="A20" s="86"/>
      <c r="B20" s="108" t="s">
        <v>178</v>
      </c>
      <c r="C20" s="92">
        <f>'9.1 Posting'!B44</f>
        <v>89697.84</v>
      </c>
      <c r="D20" s="92">
        <f>'9.1 Posting'!C44</f>
        <v>0</v>
      </c>
      <c r="E20" s="92">
        <f>'9.1 Posting'!D44</f>
        <v>0</v>
      </c>
      <c r="F20" s="92">
        <f>'9.1 Posting'!E44</f>
        <v>0</v>
      </c>
      <c r="G20" s="92">
        <f>'9.1 Posting'!F44</f>
        <v>2338358.7960000001</v>
      </c>
      <c r="H20" s="92">
        <f>'9.1 Posting'!G44</f>
        <v>0</v>
      </c>
      <c r="I20" s="92">
        <f>'9.1 Posting'!H44</f>
        <v>0</v>
      </c>
      <c r="J20" s="92">
        <f>'9.1 Posting'!I44</f>
        <v>0</v>
      </c>
      <c r="K20" s="92">
        <f>'9.1 Posting'!J44</f>
        <v>0</v>
      </c>
      <c r="L20" s="92">
        <f>'9.1 Posting'!K44</f>
        <v>0</v>
      </c>
      <c r="M20" s="92">
        <f>'9.1 Posting'!L44</f>
        <v>297352.77299999999</v>
      </c>
      <c r="N20" s="92">
        <f>'9.1 Posting'!M44</f>
        <v>0</v>
      </c>
      <c r="O20" s="92">
        <f>'9.1 Posting'!N44</f>
        <v>0</v>
      </c>
      <c r="P20" s="92">
        <f>'9.1 Posting'!O44</f>
        <v>0</v>
      </c>
      <c r="Q20" s="92">
        <f>'9.1 Posting'!P44</f>
        <v>0</v>
      </c>
      <c r="R20" s="92">
        <f>'9.1 Posting'!Q44</f>
        <v>0</v>
      </c>
      <c r="S20" s="92">
        <f>'9.1 Posting'!R44</f>
        <v>97554.445999999996</v>
      </c>
      <c r="T20" s="92">
        <f>'9.1 Posting'!S44</f>
        <v>211184.90759000002</v>
      </c>
      <c r="U20" s="92">
        <f>'9.1 Posting'!T44</f>
        <v>0</v>
      </c>
      <c r="V20" s="92">
        <f>'9.1 Posting'!U44</f>
        <v>22456.613329999996</v>
      </c>
      <c r="W20" s="92">
        <f>'9.1 Posting'!V44</f>
        <v>0</v>
      </c>
      <c r="X20" s="92">
        <f>'9.1 Posting'!W44</f>
        <v>35485.806859999997</v>
      </c>
      <c r="Y20" s="92">
        <f>'9.1 Posting'!X44</f>
        <v>0</v>
      </c>
      <c r="Z20" s="92">
        <f>'9.1 Posting'!Y44</f>
        <v>0</v>
      </c>
      <c r="AA20" s="92">
        <f>'9.1 Posting'!Z44</f>
        <v>50113.639750000002</v>
      </c>
      <c r="AB20" s="92">
        <f>'9.1 Posting'!AA44</f>
        <v>110869.958</v>
      </c>
      <c r="AC20" s="92">
        <f>'9.1 Posting'!AB44</f>
        <v>83253.339470000035</v>
      </c>
      <c r="AD20" s="92">
        <f>'9.1 Posting'!AC44</f>
        <v>163202.96115000002</v>
      </c>
      <c r="AE20" s="92">
        <f>'9.1 Posting'!AD44</f>
        <v>38953.577090000006</v>
      </c>
      <c r="AF20" s="92">
        <f>'9.1 Posting'!AE44</f>
        <v>0</v>
      </c>
      <c r="AG20" s="92">
        <f>'9.1 Posting'!AF44</f>
        <v>0</v>
      </c>
      <c r="AH20" s="92">
        <f>'9.1 Posting'!AG44</f>
        <v>107664.16</v>
      </c>
      <c r="AI20" s="92">
        <f>'9.1 Posting'!AH44</f>
        <v>0</v>
      </c>
      <c r="AJ20" s="92">
        <f>'9.1 Posting'!AI44</f>
        <v>0</v>
      </c>
      <c r="AK20" s="92">
        <f>'9.1 Posting'!AJ44</f>
        <v>40198.379999999997</v>
      </c>
      <c r="AL20" s="92">
        <f>'9.1 Posting'!AK44</f>
        <v>0</v>
      </c>
      <c r="AM20" s="92">
        <f>'9.1 Posting'!AL44</f>
        <v>270660.80499999999</v>
      </c>
      <c r="AN20" s="92">
        <f>'9.1 Posting'!AM44</f>
        <v>0</v>
      </c>
      <c r="AO20" s="92">
        <f>'9.1 Posting'!AN44</f>
        <v>14587.786</v>
      </c>
      <c r="AP20" s="92">
        <f>'9.1 Posting'!AO44</f>
        <v>0</v>
      </c>
      <c r="AQ20" s="92">
        <f>'9.1 Posting'!AP44</f>
        <v>0</v>
      </c>
      <c r="AR20" s="92">
        <f>'9.1 Posting'!AQ44</f>
        <v>0</v>
      </c>
      <c r="AS20" s="92">
        <f>'9.1 Posting'!AR44</f>
        <v>0</v>
      </c>
      <c r="AT20" s="92">
        <f>'9.1 Posting'!AS44</f>
        <v>0</v>
      </c>
      <c r="AU20" s="92">
        <f>'9.1 Posting'!AT44</f>
        <v>870.44799999999998</v>
      </c>
      <c r="AV20" s="92">
        <f>'9.1 Posting'!AU44</f>
        <v>0</v>
      </c>
      <c r="AW20" s="92">
        <f>'9.1 Posting'!AV44</f>
        <v>0</v>
      </c>
      <c r="AX20" s="92">
        <f>'9.1 Posting'!AW44</f>
        <v>0</v>
      </c>
      <c r="AY20" s="92">
        <f>'9.1 Posting'!AX44</f>
        <v>8789.2000000000007</v>
      </c>
      <c r="AZ20" s="92">
        <f>'9.1 Posting'!AY44</f>
        <v>1711.3</v>
      </c>
      <c r="BA20" s="92">
        <f>'9.1 Posting'!AZ44</f>
        <v>1512.50479</v>
      </c>
      <c r="BB20" s="92">
        <f>'9.1 Posting'!BA44</f>
        <v>0</v>
      </c>
      <c r="BC20" s="92">
        <f>'9.1 Posting'!BB44</f>
        <v>0</v>
      </c>
      <c r="BD20" s="92">
        <f>'9.1 Posting'!BC44</f>
        <v>0</v>
      </c>
      <c r="BE20" s="92">
        <f>'9.1 Posting'!BD44</f>
        <v>0</v>
      </c>
      <c r="BF20" s="92">
        <f>'9.1 Posting'!BE44</f>
        <v>0</v>
      </c>
      <c r="BG20" s="92">
        <f>'9.1 Posting'!BF44</f>
        <v>0</v>
      </c>
      <c r="BH20" s="92">
        <f>'9.1 Posting'!BG44</f>
        <v>0</v>
      </c>
      <c r="BI20" s="85">
        <f t="shared" si="5"/>
        <v>3984479.2420299998</v>
      </c>
      <c r="BL20" s="240"/>
      <c r="BM20" s="241"/>
      <c r="BN20" s="243"/>
      <c r="BO20" s="242"/>
    </row>
    <row r="21" spans="1:67" ht="15" customHeight="1">
      <c r="A21" s="86"/>
      <c r="B21" s="108" t="s">
        <v>179</v>
      </c>
      <c r="C21" s="92">
        <f>'9.1 Posting'!B45</f>
        <v>1003377.6</v>
      </c>
      <c r="D21" s="92">
        <f>'9.1 Posting'!C45</f>
        <v>0</v>
      </c>
      <c r="E21" s="92">
        <f>'9.1 Posting'!D45</f>
        <v>0</v>
      </c>
      <c r="F21" s="92">
        <f>'9.1 Posting'!E45</f>
        <v>663050.40590999997</v>
      </c>
      <c r="G21" s="92">
        <f>'9.1 Posting'!F45</f>
        <v>0</v>
      </c>
      <c r="H21" s="92">
        <f>'9.1 Posting'!G45</f>
        <v>0</v>
      </c>
      <c r="I21" s="92">
        <f>'9.1 Posting'!H45</f>
        <v>0</v>
      </c>
      <c r="J21" s="92">
        <f>'9.1 Posting'!I45</f>
        <v>0</v>
      </c>
      <c r="K21" s="92">
        <f>'9.1 Posting'!J45</f>
        <v>0</v>
      </c>
      <c r="L21" s="92">
        <f>'9.1 Posting'!K45</f>
        <v>0</v>
      </c>
      <c r="M21" s="92">
        <f>'9.1 Posting'!L45</f>
        <v>0</v>
      </c>
      <c r="N21" s="92">
        <f>'9.1 Posting'!M45</f>
        <v>0</v>
      </c>
      <c r="O21" s="92">
        <f>'9.1 Posting'!N45</f>
        <v>0</v>
      </c>
      <c r="P21" s="92">
        <f>'9.1 Posting'!O45</f>
        <v>0</v>
      </c>
      <c r="Q21" s="92">
        <f>'9.1 Posting'!P45</f>
        <v>0</v>
      </c>
      <c r="R21" s="92">
        <f>'9.1 Posting'!Q45</f>
        <v>0</v>
      </c>
      <c r="S21" s="92">
        <f>'9.1 Posting'!R45</f>
        <v>0</v>
      </c>
      <c r="T21" s="92">
        <f>'9.1 Posting'!S45</f>
        <v>0</v>
      </c>
      <c r="U21" s="92">
        <f>'9.1 Posting'!T45</f>
        <v>0</v>
      </c>
      <c r="V21" s="92">
        <f>'9.1 Posting'!U45</f>
        <v>0</v>
      </c>
      <c r="W21" s="92">
        <f>'9.1 Posting'!V45</f>
        <v>0</v>
      </c>
      <c r="X21" s="92">
        <f>'9.1 Posting'!W45</f>
        <v>0</v>
      </c>
      <c r="Y21" s="92">
        <f>'9.1 Posting'!X45</f>
        <v>0</v>
      </c>
      <c r="Z21" s="92">
        <f>'9.1 Posting'!Y45</f>
        <v>0</v>
      </c>
      <c r="AA21" s="92">
        <f>'9.1 Posting'!Z45</f>
        <v>0</v>
      </c>
      <c r="AB21" s="92">
        <f>'9.1 Posting'!AA45</f>
        <v>0</v>
      </c>
      <c r="AC21" s="92">
        <f>'9.1 Posting'!AB45</f>
        <v>0</v>
      </c>
      <c r="AD21" s="92">
        <f>'9.1 Posting'!AC45</f>
        <v>0</v>
      </c>
      <c r="AE21" s="92">
        <f>'9.1 Posting'!AD45</f>
        <v>0</v>
      </c>
      <c r="AF21" s="92">
        <f>'9.1 Posting'!AE45</f>
        <v>0</v>
      </c>
      <c r="AG21" s="92">
        <f>'9.1 Posting'!AF45</f>
        <v>0</v>
      </c>
      <c r="AH21" s="92">
        <f>'9.1 Posting'!AG45</f>
        <v>0</v>
      </c>
      <c r="AI21" s="92">
        <f>'9.1 Posting'!AH45</f>
        <v>0</v>
      </c>
      <c r="AJ21" s="92">
        <f>'9.1 Posting'!AI45</f>
        <v>0</v>
      </c>
      <c r="AK21" s="92">
        <f>'9.1 Posting'!AJ45</f>
        <v>0</v>
      </c>
      <c r="AL21" s="92">
        <f>'9.1 Posting'!AK45</f>
        <v>0</v>
      </c>
      <c r="AM21" s="92">
        <f>'9.1 Posting'!AL45</f>
        <v>0</v>
      </c>
      <c r="AN21" s="92">
        <f>'9.1 Posting'!AM45</f>
        <v>0</v>
      </c>
      <c r="AO21" s="92">
        <f>'9.1 Posting'!AN45</f>
        <v>0</v>
      </c>
      <c r="AP21" s="92">
        <f>'9.1 Posting'!AO45</f>
        <v>0</v>
      </c>
      <c r="AQ21" s="92">
        <f>'9.1 Posting'!AP45</f>
        <v>0</v>
      </c>
      <c r="AR21" s="92">
        <f>'9.1 Posting'!AQ45</f>
        <v>0</v>
      </c>
      <c r="AS21" s="92">
        <f>'9.1 Posting'!AR45</f>
        <v>0</v>
      </c>
      <c r="AT21" s="92">
        <f>'9.1 Posting'!AS45</f>
        <v>0</v>
      </c>
      <c r="AU21" s="92">
        <f>'9.1 Posting'!AT45</f>
        <v>0</v>
      </c>
      <c r="AV21" s="92">
        <f>'9.1 Posting'!AU45</f>
        <v>0</v>
      </c>
      <c r="AW21" s="92">
        <f>'9.1 Posting'!AV45</f>
        <v>0</v>
      </c>
      <c r="AX21" s="92">
        <f>'9.1 Posting'!AW45</f>
        <v>0</v>
      </c>
      <c r="AY21" s="92">
        <f>'9.1 Posting'!AX45</f>
        <v>0</v>
      </c>
      <c r="AZ21" s="92">
        <f>'9.1 Posting'!AY45</f>
        <v>0</v>
      </c>
      <c r="BA21" s="92">
        <f>'9.1 Posting'!AZ45</f>
        <v>0</v>
      </c>
      <c r="BB21" s="92">
        <f>'9.1 Posting'!BA45</f>
        <v>0</v>
      </c>
      <c r="BC21" s="92">
        <f>'9.1 Posting'!BB45</f>
        <v>0</v>
      </c>
      <c r="BD21" s="92">
        <f>'9.1 Posting'!BC45</f>
        <v>0</v>
      </c>
      <c r="BE21" s="92">
        <f>'9.1 Posting'!BD45</f>
        <v>0</v>
      </c>
      <c r="BF21" s="92">
        <f>'9.1 Posting'!BE45</f>
        <v>0</v>
      </c>
      <c r="BG21" s="92">
        <f>'9.1 Posting'!BF45</f>
        <v>0</v>
      </c>
      <c r="BH21" s="92">
        <f>'9.1 Posting'!BG45</f>
        <v>0</v>
      </c>
      <c r="BI21" s="85">
        <f t="shared" si="5"/>
        <v>1666428.0059099998</v>
      </c>
      <c r="BL21" s="241" t="s">
        <v>589</v>
      </c>
      <c r="BM21" s="241" t="s">
        <v>590</v>
      </c>
      <c r="BN21" s="243">
        <f>BI42+BI43+BI49</f>
        <v>12740977.319590002</v>
      </c>
      <c r="BO21" s="242"/>
    </row>
    <row r="22" spans="1:67" ht="21">
      <c r="A22" s="86"/>
      <c r="B22" s="108" t="s">
        <v>180</v>
      </c>
      <c r="C22" s="92">
        <f>'9.1 Posting'!B46</f>
        <v>878459.53</v>
      </c>
      <c r="D22" s="92">
        <f>'9.1 Posting'!C46</f>
        <v>0</v>
      </c>
      <c r="E22" s="92">
        <f>'9.1 Posting'!D46</f>
        <v>0</v>
      </c>
      <c r="F22" s="92">
        <f>'9.1 Posting'!E46</f>
        <v>654514.75790999993</v>
      </c>
      <c r="G22" s="92">
        <f>'9.1 Posting'!F46</f>
        <v>0</v>
      </c>
      <c r="H22" s="92">
        <f>'9.1 Posting'!G46</f>
        <v>0</v>
      </c>
      <c r="I22" s="92">
        <f>'9.1 Posting'!H46</f>
        <v>0</v>
      </c>
      <c r="J22" s="92">
        <f>'9.1 Posting'!I46</f>
        <v>0</v>
      </c>
      <c r="K22" s="92">
        <f>'9.1 Posting'!J46</f>
        <v>0</v>
      </c>
      <c r="L22" s="92">
        <f>'9.1 Posting'!K46</f>
        <v>0</v>
      </c>
      <c r="M22" s="92">
        <f>'9.1 Posting'!L46</f>
        <v>0</v>
      </c>
      <c r="N22" s="92">
        <f>'9.1 Posting'!M46</f>
        <v>0</v>
      </c>
      <c r="O22" s="92">
        <f>'9.1 Posting'!N46</f>
        <v>0</v>
      </c>
      <c r="P22" s="92">
        <f>'9.1 Posting'!O46</f>
        <v>0</v>
      </c>
      <c r="Q22" s="92">
        <f>'9.1 Posting'!P46</f>
        <v>0</v>
      </c>
      <c r="R22" s="92">
        <f>'9.1 Posting'!Q46</f>
        <v>0</v>
      </c>
      <c r="S22" s="92">
        <f>'9.1 Posting'!R46</f>
        <v>0</v>
      </c>
      <c r="T22" s="92">
        <f>'9.1 Posting'!S46</f>
        <v>0</v>
      </c>
      <c r="U22" s="92">
        <f>'9.1 Posting'!T46</f>
        <v>0</v>
      </c>
      <c r="V22" s="92">
        <f>'9.1 Posting'!U46</f>
        <v>0</v>
      </c>
      <c r="W22" s="92">
        <f>'9.1 Posting'!V46</f>
        <v>0</v>
      </c>
      <c r="X22" s="92">
        <f>'9.1 Posting'!W46</f>
        <v>0</v>
      </c>
      <c r="Y22" s="92">
        <f>'9.1 Posting'!X46</f>
        <v>0</v>
      </c>
      <c r="Z22" s="92">
        <f>'9.1 Posting'!Y46</f>
        <v>0</v>
      </c>
      <c r="AA22" s="92">
        <f>'9.1 Posting'!Z46</f>
        <v>0</v>
      </c>
      <c r="AB22" s="92">
        <f>'9.1 Posting'!AA46</f>
        <v>0</v>
      </c>
      <c r="AC22" s="92">
        <f>'9.1 Posting'!AB46</f>
        <v>0</v>
      </c>
      <c r="AD22" s="92">
        <f>'9.1 Posting'!AC46</f>
        <v>0</v>
      </c>
      <c r="AE22" s="92">
        <f>'9.1 Posting'!AD46</f>
        <v>0</v>
      </c>
      <c r="AF22" s="92">
        <f>'9.1 Posting'!AE46</f>
        <v>0</v>
      </c>
      <c r="AG22" s="92">
        <f>'9.1 Posting'!AF46</f>
        <v>0</v>
      </c>
      <c r="AH22" s="92">
        <f>'9.1 Posting'!AG46</f>
        <v>0</v>
      </c>
      <c r="AI22" s="92">
        <f>'9.1 Posting'!AH46</f>
        <v>0</v>
      </c>
      <c r="AJ22" s="92">
        <f>'9.1 Posting'!AI46</f>
        <v>0</v>
      </c>
      <c r="AK22" s="92">
        <f>'9.1 Posting'!AJ46</f>
        <v>0</v>
      </c>
      <c r="AL22" s="92">
        <f>'9.1 Posting'!AK46</f>
        <v>0</v>
      </c>
      <c r="AM22" s="92">
        <f>'9.1 Posting'!AL46</f>
        <v>0</v>
      </c>
      <c r="AN22" s="92">
        <f>'9.1 Posting'!AM46</f>
        <v>0</v>
      </c>
      <c r="AO22" s="92">
        <f>'9.1 Posting'!AN46</f>
        <v>0</v>
      </c>
      <c r="AP22" s="92">
        <f>'9.1 Posting'!AO46</f>
        <v>0</v>
      </c>
      <c r="AQ22" s="92">
        <f>'9.1 Posting'!AP46</f>
        <v>0</v>
      </c>
      <c r="AR22" s="92">
        <f>'9.1 Posting'!AQ46</f>
        <v>0</v>
      </c>
      <c r="AS22" s="92">
        <f>'9.1 Posting'!AR46</f>
        <v>0</v>
      </c>
      <c r="AT22" s="92">
        <f>'9.1 Posting'!AS46</f>
        <v>0</v>
      </c>
      <c r="AU22" s="92">
        <f>'9.1 Posting'!AT46</f>
        <v>0</v>
      </c>
      <c r="AV22" s="92">
        <f>'9.1 Posting'!AU46</f>
        <v>0</v>
      </c>
      <c r="AW22" s="92">
        <f>'9.1 Posting'!AV46</f>
        <v>0</v>
      </c>
      <c r="AX22" s="92">
        <f>'9.1 Posting'!AW46</f>
        <v>0</v>
      </c>
      <c r="AY22" s="92">
        <f>'9.1 Posting'!AX46</f>
        <v>0</v>
      </c>
      <c r="AZ22" s="92">
        <f>'9.1 Posting'!AY46</f>
        <v>0</v>
      </c>
      <c r="BA22" s="92">
        <f>'9.1 Posting'!AZ46</f>
        <v>0</v>
      </c>
      <c r="BB22" s="92">
        <f>'9.1 Posting'!BA46</f>
        <v>0</v>
      </c>
      <c r="BC22" s="92">
        <f>'9.1 Posting'!BB46</f>
        <v>0</v>
      </c>
      <c r="BD22" s="92">
        <f>'9.1 Posting'!BC46</f>
        <v>0</v>
      </c>
      <c r="BE22" s="92">
        <f>'9.1 Posting'!BD46</f>
        <v>0</v>
      </c>
      <c r="BF22" s="92">
        <f>'9.1 Posting'!BE46</f>
        <v>0</v>
      </c>
      <c r="BG22" s="92">
        <f>'9.1 Posting'!BF46</f>
        <v>0</v>
      </c>
      <c r="BH22" s="92">
        <f>'9.1 Posting'!BG46</f>
        <v>0</v>
      </c>
      <c r="BI22" s="85">
        <f t="shared" si="5"/>
        <v>1532974.28791</v>
      </c>
      <c r="BL22" s="240"/>
      <c r="BM22" s="241" t="s">
        <v>591</v>
      </c>
      <c r="BN22" s="243">
        <f>BI50+BI55</f>
        <v>2753141.1793500003</v>
      </c>
      <c r="BO22" s="242"/>
    </row>
    <row r="23" spans="1:67" ht="15" customHeight="1">
      <c r="A23" s="86"/>
      <c r="B23" s="108" t="s">
        <v>181</v>
      </c>
      <c r="C23" s="92">
        <f>'9.1 Posting'!B47</f>
        <v>124918.07</v>
      </c>
      <c r="D23" s="92">
        <f>'9.1 Posting'!C47</f>
        <v>0</v>
      </c>
      <c r="E23" s="92">
        <f>'9.1 Posting'!D47</f>
        <v>0</v>
      </c>
      <c r="F23" s="92">
        <f>'9.1 Posting'!E47</f>
        <v>8535.6479999999992</v>
      </c>
      <c r="G23" s="92">
        <f>'9.1 Posting'!F47</f>
        <v>0</v>
      </c>
      <c r="H23" s="92">
        <f>'9.1 Posting'!G47</f>
        <v>0</v>
      </c>
      <c r="I23" s="92">
        <f>'9.1 Posting'!H47</f>
        <v>0</v>
      </c>
      <c r="J23" s="92">
        <f>'9.1 Posting'!I47</f>
        <v>0</v>
      </c>
      <c r="K23" s="92">
        <f>'9.1 Posting'!J47</f>
        <v>0</v>
      </c>
      <c r="L23" s="92">
        <f>'9.1 Posting'!K47</f>
        <v>0</v>
      </c>
      <c r="M23" s="92">
        <f>'9.1 Posting'!L47</f>
        <v>0</v>
      </c>
      <c r="N23" s="92">
        <f>'9.1 Posting'!M47</f>
        <v>0</v>
      </c>
      <c r="O23" s="92">
        <f>'9.1 Posting'!N47</f>
        <v>0</v>
      </c>
      <c r="P23" s="92">
        <f>'9.1 Posting'!O47</f>
        <v>0</v>
      </c>
      <c r="Q23" s="92">
        <f>'9.1 Posting'!P47</f>
        <v>0</v>
      </c>
      <c r="R23" s="92">
        <f>'9.1 Posting'!Q47</f>
        <v>0</v>
      </c>
      <c r="S23" s="92">
        <f>'9.1 Posting'!R47</f>
        <v>0</v>
      </c>
      <c r="T23" s="92">
        <f>'9.1 Posting'!S47</f>
        <v>0</v>
      </c>
      <c r="U23" s="92">
        <f>'9.1 Posting'!T47</f>
        <v>0</v>
      </c>
      <c r="V23" s="92">
        <f>'9.1 Posting'!U47</f>
        <v>0</v>
      </c>
      <c r="W23" s="92">
        <f>'9.1 Posting'!V47</f>
        <v>0</v>
      </c>
      <c r="X23" s="92">
        <f>'9.1 Posting'!W47</f>
        <v>0</v>
      </c>
      <c r="Y23" s="92">
        <f>'9.1 Posting'!X47</f>
        <v>0</v>
      </c>
      <c r="Z23" s="92">
        <f>'9.1 Posting'!Y47</f>
        <v>0</v>
      </c>
      <c r="AA23" s="92">
        <f>'9.1 Posting'!Z47</f>
        <v>0</v>
      </c>
      <c r="AB23" s="92">
        <f>'9.1 Posting'!AA47</f>
        <v>0</v>
      </c>
      <c r="AC23" s="92">
        <f>'9.1 Posting'!AB47</f>
        <v>0</v>
      </c>
      <c r="AD23" s="92">
        <f>'9.1 Posting'!AC47</f>
        <v>0</v>
      </c>
      <c r="AE23" s="92">
        <f>'9.1 Posting'!AD47</f>
        <v>0</v>
      </c>
      <c r="AF23" s="92">
        <f>'9.1 Posting'!AE47</f>
        <v>0</v>
      </c>
      <c r="AG23" s="92">
        <f>'9.1 Posting'!AF47</f>
        <v>0</v>
      </c>
      <c r="AH23" s="92">
        <f>'9.1 Posting'!AG47</f>
        <v>0</v>
      </c>
      <c r="AI23" s="92">
        <f>'9.1 Posting'!AH47</f>
        <v>0</v>
      </c>
      <c r="AJ23" s="92">
        <f>'9.1 Posting'!AI47</f>
        <v>0</v>
      </c>
      <c r="AK23" s="92">
        <f>'9.1 Posting'!AJ47</f>
        <v>0</v>
      </c>
      <c r="AL23" s="92">
        <f>'9.1 Posting'!AK47</f>
        <v>0</v>
      </c>
      <c r="AM23" s="92">
        <f>'9.1 Posting'!AL47</f>
        <v>0</v>
      </c>
      <c r="AN23" s="92">
        <f>'9.1 Posting'!AM47</f>
        <v>0</v>
      </c>
      <c r="AO23" s="92">
        <f>'9.1 Posting'!AN47</f>
        <v>0</v>
      </c>
      <c r="AP23" s="92">
        <f>'9.1 Posting'!AO47</f>
        <v>0</v>
      </c>
      <c r="AQ23" s="92">
        <f>'9.1 Posting'!AP47</f>
        <v>0</v>
      </c>
      <c r="AR23" s="92">
        <f>'9.1 Posting'!AQ47</f>
        <v>0</v>
      </c>
      <c r="AS23" s="92">
        <f>'9.1 Posting'!AR47</f>
        <v>0</v>
      </c>
      <c r="AT23" s="92">
        <f>'9.1 Posting'!AS47</f>
        <v>0</v>
      </c>
      <c r="AU23" s="92">
        <f>'9.1 Posting'!AT47</f>
        <v>0</v>
      </c>
      <c r="AV23" s="92">
        <f>'9.1 Posting'!AU47</f>
        <v>0</v>
      </c>
      <c r="AW23" s="92">
        <f>'9.1 Posting'!AV47</f>
        <v>0</v>
      </c>
      <c r="AX23" s="92">
        <f>'9.1 Posting'!AW47</f>
        <v>0</v>
      </c>
      <c r="AY23" s="92">
        <f>'9.1 Posting'!AX47</f>
        <v>0</v>
      </c>
      <c r="AZ23" s="92">
        <f>'9.1 Posting'!AY47</f>
        <v>0</v>
      </c>
      <c r="BA23" s="92">
        <f>'9.1 Posting'!AZ47</f>
        <v>0</v>
      </c>
      <c r="BB23" s="92">
        <f>'9.1 Posting'!BA47</f>
        <v>0</v>
      </c>
      <c r="BC23" s="92">
        <f>'9.1 Posting'!BB47</f>
        <v>0</v>
      </c>
      <c r="BD23" s="92">
        <f>'9.1 Posting'!BC47</f>
        <v>0</v>
      </c>
      <c r="BE23" s="92">
        <f>'9.1 Posting'!BD47</f>
        <v>0</v>
      </c>
      <c r="BF23" s="92">
        <f>'9.1 Posting'!BE47</f>
        <v>0</v>
      </c>
      <c r="BG23" s="92">
        <f>'9.1 Posting'!BF47</f>
        <v>0</v>
      </c>
      <c r="BH23" s="92">
        <f>'9.1 Posting'!BG47</f>
        <v>0</v>
      </c>
      <c r="BI23" s="85">
        <f t="shared" si="5"/>
        <v>133453.71799999999</v>
      </c>
      <c r="BL23" s="240"/>
      <c r="BM23" s="241" t="s">
        <v>82</v>
      </c>
      <c r="BN23" s="243">
        <f>BI58</f>
        <v>106515183.74287003</v>
      </c>
      <c r="BO23" s="242"/>
    </row>
    <row r="24" spans="1:67" ht="21">
      <c r="A24" s="97"/>
      <c r="B24" s="109" t="s">
        <v>182</v>
      </c>
      <c r="C24" s="98">
        <f>'9.1 Posting'!B48</f>
        <v>0</v>
      </c>
      <c r="D24" s="98">
        <f>'9.1 Posting'!C48</f>
        <v>0</v>
      </c>
      <c r="E24" s="98">
        <f>'9.1 Posting'!D48</f>
        <v>0</v>
      </c>
      <c r="F24" s="98">
        <f>'9.1 Posting'!E48</f>
        <v>5255989.3</v>
      </c>
      <c r="G24" s="98">
        <f>'9.1 Posting'!F48</f>
        <v>0</v>
      </c>
      <c r="H24" s="98">
        <f>'9.1 Posting'!G48</f>
        <v>0</v>
      </c>
      <c r="I24" s="98">
        <f>'9.1 Posting'!H48</f>
        <v>0</v>
      </c>
      <c r="J24" s="98">
        <f>'9.1 Posting'!I48</f>
        <v>0</v>
      </c>
      <c r="K24" s="98">
        <f>'9.1 Posting'!J48</f>
        <v>7694.0950899999998</v>
      </c>
      <c r="L24" s="98">
        <f>'9.1 Posting'!K48</f>
        <v>0</v>
      </c>
      <c r="M24" s="98">
        <f>'9.1 Posting'!L48</f>
        <v>35828.139000000003</v>
      </c>
      <c r="N24" s="98">
        <f>'9.1 Posting'!M48</f>
        <v>0</v>
      </c>
      <c r="O24" s="98">
        <f>'9.1 Posting'!N48</f>
        <v>0</v>
      </c>
      <c r="P24" s="98">
        <f>'9.1 Posting'!O48</f>
        <v>123440</v>
      </c>
      <c r="Q24" s="98">
        <f>'9.1 Posting'!P48</f>
        <v>61792.273990000002</v>
      </c>
      <c r="R24" s="98">
        <f>'9.1 Posting'!Q48</f>
        <v>0</v>
      </c>
      <c r="S24" s="98">
        <f>'9.1 Posting'!R48</f>
        <v>265</v>
      </c>
      <c r="T24" s="98">
        <f>'9.1 Posting'!S48</f>
        <v>9929.525810000001</v>
      </c>
      <c r="U24" s="98">
        <f>'9.1 Posting'!T48</f>
        <v>1267.65886</v>
      </c>
      <c r="V24" s="98">
        <f>'9.1 Posting'!U48</f>
        <v>1358.4139</v>
      </c>
      <c r="W24" s="98">
        <f>'9.1 Posting'!V48</f>
        <v>0</v>
      </c>
      <c r="X24" s="98">
        <f>'9.1 Posting'!W48</f>
        <v>4366.5906100000002</v>
      </c>
      <c r="Y24" s="98">
        <f>'9.1 Posting'!X48</f>
        <v>39075.57</v>
      </c>
      <c r="Z24" s="98">
        <f>'9.1 Posting'!Y48</f>
        <v>0</v>
      </c>
      <c r="AA24" s="98">
        <f>'9.1 Posting'!Z48</f>
        <v>0</v>
      </c>
      <c r="AB24" s="98">
        <f>'9.1 Posting'!AA48</f>
        <v>0</v>
      </c>
      <c r="AC24" s="98">
        <f>'9.1 Posting'!AB48</f>
        <v>5767.7906800000001</v>
      </c>
      <c r="AD24" s="98">
        <f>'9.1 Posting'!AC48</f>
        <v>0</v>
      </c>
      <c r="AE24" s="98">
        <f>'9.1 Posting'!AD48</f>
        <v>0</v>
      </c>
      <c r="AF24" s="98">
        <f>'9.1 Posting'!AE48</f>
        <v>0</v>
      </c>
      <c r="AG24" s="98">
        <f>'9.1 Posting'!AF48</f>
        <v>2513.694</v>
      </c>
      <c r="AH24" s="98">
        <f>'9.1 Posting'!AG48</f>
        <v>0</v>
      </c>
      <c r="AI24" s="98">
        <f>'9.1 Posting'!AH48</f>
        <v>0</v>
      </c>
      <c r="AJ24" s="98">
        <f>'9.1 Posting'!AI48</f>
        <v>0</v>
      </c>
      <c r="AK24" s="98">
        <f>'9.1 Posting'!AJ48</f>
        <v>0</v>
      </c>
      <c r="AL24" s="98">
        <f>'9.1 Posting'!AK48</f>
        <v>0</v>
      </c>
      <c r="AM24" s="98">
        <f>'9.1 Posting'!AL48</f>
        <v>38815.724999999999</v>
      </c>
      <c r="AN24" s="98">
        <f>'9.1 Posting'!AM48</f>
        <v>0</v>
      </c>
      <c r="AO24" s="98">
        <f>'9.1 Posting'!AN48</f>
        <v>6462.1610199999996</v>
      </c>
      <c r="AP24" s="92">
        <f>'9.1 Posting'!AO48</f>
        <v>0</v>
      </c>
      <c r="AQ24" s="92">
        <f>'9.1 Posting'!AP48</f>
        <v>0</v>
      </c>
      <c r="AR24" s="92">
        <f>'9.1 Posting'!AQ48</f>
        <v>206</v>
      </c>
      <c r="AS24" s="92">
        <f>'9.1 Posting'!AR48</f>
        <v>0</v>
      </c>
      <c r="AT24" s="92">
        <f>'9.1 Posting'!AS48</f>
        <v>0</v>
      </c>
      <c r="AU24" s="92">
        <f>'9.1 Posting'!AT48</f>
        <v>1261.723</v>
      </c>
      <c r="AV24" s="92">
        <f>'9.1 Posting'!AU48</f>
        <v>0</v>
      </c>
      <c r="AW24" s="92">
        <f>'9.1 Posting'!AV48</f>
        <v>0</v>
      </c>
      <c r="AX24" s="92">
        <f>'9.1 Posting'!AW48</f>
        <v>238.13428999999999</v>
      </c>
      <c r="AY24" s="92">
        <f>'9.1 Posting'!AX48</f>
        <v>0</v>
      </c>
      <c r="AZ24" s="92">
        <f>'9.1 Posting'!AY48</f>
        <v>166.58</v>
      </c>
      <c r="BA24" s="92">
        <f>'9.1 Posting'!AZ48</f>
        <v>23.133990000000001</v>
      </c>
      <c r="BB24" s="92">
        <f>'9.1 Posting'!BA48</f>
        <v>0</v>
      </c>
      <c r="BC24" s="92">
        <f>'9.1 Posting'!BB48</f>
        <v>0</v>
      </c>
      <c r="BD24" s="92">
        <f>'9.1 Posting'!BC48</f>
        <v>0</v>
      </c>
      <c r="BE24" s="92">
        <f>'9.1 Posting'!BD48</f>
        <v>0</v>
      </c>
      <c r="BF24" s="92">
        <f>'9.1 Posting'!BE48</f>
        <v>0</v>
      </c>
      <c r="BG24" s="92">
        <f>'9.1 Posting'!BF48</f>
        <v>0</v>
      </c>
      <c r="BH24" s="92">
        <f>'9.1 Posting'!BG48</f>
        <v>0</v>
      </c>
      <c r="BI24" s="85">
        <f t="shared" si="5"/>
        <v>5596461.5092399996</v>
      </c>
      <c r="BL24" s="240"/>
      <c r="BM24" s="241" t="s">
        <v>592</v>
      </c>
      <c r="BN24" s="243">
        <f>BI61+BI68+BI77+BI78</f>
        <v>5929869.5488522621</v>
      </c>
      <c r="BO24" s="242"/>
    </row>
    <row r="25" spans="1:67" ht="15" customHeight="1">
      <c r="A25" s="86">
        <v>4</v>
      </c>
      <c r="B25" s="110" t="s">
        <v>183</v>
      </c>
      <c r="C25" s="98">
        <f>'9.1 Posting'!B49</f>
        <v>0</v>
      </c>
      <c r="D25" s="98">
        <f>'9.1 Posting'!C49</f>
        <v>0</v>
      </c>
      <c r="E25" s="98">
        <f>'9.1 Posting'!D49</f>
        <v>0</v>
      </c>
      <c r="F25" s="98">
        <f>'9.1 Posting'!E49</f>
        <v>0</v>
      </c>
      <c r="G25" s="98">
        <f>'9.1 Posting'!F49</f>
        <v>0</v>
      </c>
      <c r="H25" s="98">
        <f>'9.1 Posting'!G49</f>
        <v>0</v>
      </c>
      <c r="I25" s="98">
        <f>'9.1 Posting'!H49</f>
        <v>0</v>
      </c>
      <c r="J25" s="98">
        <f>'9.1 Posting'!I49</f>
        <v>0</v>
      </c>
      <c r="K25" s="98">
        <f>'9.1 Posting'!J49</f>
        <v>0</v>
      </c>
      <c r="L25" s="98">
        <f>'9.1 Posting'!K49</f>
        <v>0</v>
      </c>
      <c r="M25" s="98">
        <f>'9.1 Posting'!L49</f>
        <v>0</v>
      </c>
      <c r="N25" s="98">
        <f>'9.1 Posting'!M49</f>
        <v>0</v>
      </c>
      <c r="O25" s="98">
        <f>'9.1 Posting'!N49</f>
        <v>0</v>
      </c>
      <c r="P25" s="98">
        <f>'9.1 Posting'!O49</f>
        <v>0</v>
      </c>
      <c r="Q25" s="98">
        <f>'9.1 Posting'!P49</f>
        <v>0</v>
      </c>
      <c r="R25" s="98">
        <f>'9.1 Posting'!Q49</f>
        <v>0</v>
      </c>
      <c r="S25" s="98">
        <f>'9.1 Posting'!R49</f>
        <v>0</v>
      </c>
      <c r="T25" s="98">
        <f>'9.1 Posting'!S49</f>
        <v>0</v>
      </c>
      <c r="U25" s="98">
        <f>'9.1 Posting'!T49</f>
        <v>0</v>
      </c>
      <c r="V25" s="98">
        <f>'9.1 Posting'!U49</f>
        <v>0</v>
      </c>
      <c r="W25" s="98">
        <f>'9.1 Posting'!V49</f>
        <v>0</v>
      </c>
      <c r="X25" s="98">
        <f>'9.1 Posting'!W49</f>
        <v>0</v>
      </c>
      <c r="Y25" s="98">
        <f>'9.1 Posting'!X49</f>
        <v>0</v>
      </c>
      <c r="Z25" s="98">
        <f>'9.1 Posting'!Y49</f>
        <v>0</v>
      </c>
      <c r="AA25" s="98">
        <f>'9.1 Posting'!Z49</f>
        <v>0</v>
      </c>
      <c r="AB25" s="98">
        <f>'9.1 Posting'!AA49</f>
        <v>0</v>
      </c>
      <c r="AC25" s="98">
        <f>'9.1 Posting'!AB49</f>
        <v>0</v>
      </c>
      <c r="AD25" s="98">
        <f>'9.1 Posting'!AC49</f>
        <v>0</v>
      </c>
      <c r="AE25" s="98">
        <f>'9.1 Posting'!AD49</f>
        <v>0</v>
      </c>
      <c r="AF25" s="98">
        <f>'9.1 Posting'!AE49</f>
        <v>0</v>
      </c>
      <c r="AG25" s="98">
        <f>'9.1 Posting'!AF49</f>
        <v>0</v>
      </c>
      <c r="AH25" s="98">
        <f>'9.1 Posting'!AG49</f>
        <v>0</v>
      </c>
      <c r="AI25" s="98">
        <f>'9.1 Posting'!AH49</f>
        <v>0</v>
      </c>
      <c r="AJ25" s="98">
        <f>'9.1 Posting'!AI49</f>
        <v>0</v>
      </c>
      <c r="AK25" s="98">
        <f>'9.1 Posting'!AJ49</f>
        <v>0</v>
      </c>
      <c r="AL25" s="98">
        <f>'9.1 Posting'!AK49</f>
        <v>1923.761</v>
      </c>
      <c r="AM25" s="98">
        <f>'9.1 Posting'!AL49</f>
        <v>0</v>
      </c>
      <c r="AN25" s="98">
        <f>'9.1 Posting'!AM49</f>
        <v>0</v>
      </c>
      <c r="AO25" s="98">
        <f>'9.1 Posting'!AN49</f>
        <v>0</v>
      </c>
      <c r="AP25" s="111">
        <f>'9.1 Posting'!AO49</f>
        <v>0</v>
      </c>
      <c r="AQ25" s="111">
        <f>'9.1 Posting'!AP49</f>
        <v>58.637</v>
      </c>
      <c r="AR25" s="111">
        <f>'9.1 Posting'!AQ49</f>
        <v>8</v>
      </c>
      <c r="AS25" s="111">
        <f>'9.1 Posting'!AR49</f>
        <v>0</v>
      </c>
      <c r="AT25" s="111">
        <f>'9.1 Posting'!AS49</f>
        <v>0</v>
      </c>
      <c r="AU25" s="111">
        <f>'9.1 Posting'!AT49</f>
        <v>0</v>
      </c>
      <c r="AV25" s="111">
        <f>'9.1 Posting'!AU49</f>
        <v>0</v>
      </c>
      <c r="AW25" s="111">
        <f>'9.1 Posting'!AV49</f>
        <v>0</v>
      </c>
      <c r="AX25" s="111">
        <f>'9.1 Posting'!AW49</f>
        <v>0</v>
      </c>
      <c r="AY25" s="111">
        <f>'9.1 Posting'!AX49</f>
        <v>0</v>
      </c>
      <c r="AZ25" s="111">
        <f>'9.1 Posting'!AY49</f>
        <v>0</v>
      </c>
      <c r="BA25" s="90"/>
      <c r="BB25" s="90"/>
      <c r="BC25" s="90"/>
      <c r="BD25" s="90"/>
      <c r="BE25" s="90"/>
      <c r="BF25" s="90"/>
      <c r="BG25" s="90"/>
      <c r="BH25" s="90"/>
      <c r="BI25" s="85">
        <f t="shared" si="5"/>
        <v>1990.3979999999999</v>
      </c>
      <c r="BL25" s="240"/>
      <c r="BM25" s="241" t="s">
        <v>593</v>
      </c>
      <c r="BN25" s="243">
        <f>BI80</f>
        <v>69635.224580000024</v>
      </c>
      <c r="BO25" s="242"/>
    </row>
    <row r="26" spans="1:67" ht="21">
      <c r="A26" s="82">
        <v>5</v>
      </c>
      <c r="B26" s="101" t="s">
        <v>184</v>
      </c>
      <c r="C26" s="84">
        <f t="shared" ref="C26:AI26" si="8">C27+C28+C29+C30+C31+C32+C33+C34+C35+C36+C37+C38</f>
        <v>1217156.3199999998</v>
      </c>
      <c r="D26" s="84">
        <f t="shared" si="8"/>
        <v>239111.61000000002</v>
      </c>
      <c r="E26" s="84">
        <f t="shared" si="8"/>
        <v>525815</v>
      </c>
      <c r="F26" s="84">
        <f t="shared" si="8"/>
        <v>855085.4996528998</v>
      </c>
      <c r="G26" s="84">
        <f t="shared" si="8"/>
        <v>857933.05753727257</v>
      </c>
      <c r="H26" s="84">
        <f t="shared" si="8"/>
        <v>1378281.66</v>
      </c>
      <c r="I26" s="84">
        <f t="shared" si="8"/>
        <v>453077.94348000002</v>
      </c>
      <c r="J26" s="84">
        <f t="shared" si="8"/>
        <v>25573</v>
      </c>
      <c r="K26" s="84">
        <f t="shared" si="8"/>
        <v>25746.631889999997</v>
      </c>
      <c r="L26" s="84">
        <f t="shared" si="8"/>
        <v>111035.48569</v>
      </c>
      <c r="M26" s="84">
        <f t="shared" si="8"/>
        <v>74312.124102090922</v>
      </c>
      <c r="N26" s="84">
        <f t="shared" si="8"/>
        <v>103499.07259843568</v>
      </c>
      <c r="O26" s="84">
        <f t="shared" si="8"/>
        <v>72832.782489000005</v>
      </c>
      <c r="P26" s="84">
        <f t="shared" si="8"/>
        <v>80599</v>
      </c>
      <c r="Q26" s="84">
        <f t="shared" si="8"/>
        <v>50537.597279999994</v>
      </c>
      <c r="R26" s="84">
        <f t="shared" si="8"/>
        <v>23029.19</v>
      </c>
      <c r="S26" s="84">
        <f t="shared" si="8"/>
        <v>58646.298920909088</v>
      </c>
      <c r="T26" s="84">
        <f t="shared" si="8"/>
        <v>102323.43979454548</v>
      </c>
      <c r="U26" s="84">
        <f t="shared" si="8"/>
        <v>18352.245130563642</v>
      </c>
      <c r="V26" s="84">
        <f t="shared" si="8"/>
        <v>46382.437147272729</v>
      </c>
      <c r="W26" s="84">
        <f t="shared" si="8"/>
        <v>10887.859</v>
      </c>
      <c r="X26" s="84">
        <f t="shared" si="8"/>
        <v>48420.609670000005</v>
      </c>
      <c r="Y26" s="84">
        <f t="shared" si="8"/>
        <v>107309.62252996693</v>
      </c>
      <c r="Z26" s="84">
        <f t="shared" si="8"/>
        <v>423570.13272221078</v>
      </c>
      <c r="AA26" s="84">
        <f t="shared" si="8"/>
        <v>40750.08470454545</v>
      </c>
      <c r="AB26" s="84">
        <f t="shared" si="8"/>
        <v>145401.40668999997</v>
      </c>
      <c r="AC26" s="84">
        <f t="shared" si="8"/>
        <v>47912.828243636366</v>
      </c>
      <c r="AD26" s="84">
        <f t="shared" si="8"/>
        <v>169053.19348999998</v>
      </c>
      <c r="AE26" s="84">
        <f t="shared" si="8"/>
        <v>16719.584900000002</v>
      </c>
      <c r="AF26" s="84">
        <f t="shared" si="8"/>
        <v>31941</v>
      </c>
      <c r="AG26" s="84">
        <f t="shared" si="8"/>
        <v>54860.870620000002</v>
      </c>
      <c r="AH26" s="84">
        <f t="shared" si="8"/>
        <v>122990.65</v>
      </c>
      <c r="AI26" s="84">
        <f t="shared" si="8"/>
        <v>2235823.8524881816</v>
      </c>
      <c r="AJ26" s="84">
        <f t="shared" ref="AJ26:BH26" si="9">AJ27+AJ28+AJ29+AJ30+AJ31+AJ32+AJ33+AJ34+AJ35+AJ36+AJ37+AJ38</f>
        <v>8852.4179999999997</v>
      </c>
      <c r="AK26" s="84">
        <f t="shared" si="9"/>
        <v>29025.969999999998</v>
      </c>
      <c r="AL26" s="84">
        <f t="shared" si="9"/>
        <v>105939.39090566389</v>
      </c>
      <c r="AM26" s="84">
        <f t="shared" si="9"/>
        <v>313893.02416671987</v>
      </c>
      <c r="AN26" s="84">
        <f t="shared" si="9"/>
        <v>11626.949416000001</v>
      </c>
      <c r="AO26" s="84">
        <f>AO27+AO28+AO29+AO30+AO31+AO32+AO33+AO34+AO35+AO36+AO37+AO38</f>
        <v>13042.83936</v>
      </c>
      <c r="AP26" s="84">
        <f t="shared" si="9"/>
        <v>5278.7455000000009</v>
      </c>
      <c r="AQ26" s="84">
        <f t="shared" si="9"/>
        <v>15191.424299999999</v>
      </c>
      <c r="AR26" s="84">
        <f t="shared" si="9"/>
        <v>912</v>
      </c>
      <c r="AS26" s="84">
        <f t="shared" si="9"/>
        <v>15552.392249999999</v>
      </c>
      <c r="AT26" s="84">
        <f t="shared" si="9"/>
        <v>8479.3785200000002</v>
      </c>
      <c r="AU26" s="84">
        <f t="shared" si="9"/>
        <v>1559.4705800000002</v>
      </c>
      <c r="AV26" s="84">
        <f t="shared" si="9"/>
        <v>254.61</v>
      </c>
      <c r="AW26" s="84">
        <f t="shared" si="9"/>
        <v>5214.2686200000007</v>
      </c>
      <c r="AX26" s="84">
        <f t="shared" si="9"/>
        <v>4547.8614699999998</v>
      </c>
      <c r="AY26" s="84">
        <f t="shared" si="9"/>
        <v>2434.2565300000001</v>
      </c>
      <c r="AZ26" s="84">
        <f t="shared" si="9"/>
        <v>1648.1</v>
      </c>
      <c r="BA26" s="84">
        <f t="shared" si="9"/>
        <v>1053.9059400000001</v>
      </c>
      <c r="BB26" s="84">
        <f t="shared" si="9"/>
        <v>0</v>
      </c>
      <c r="BC26" s="84">
        <f t="shared" si="9"/>
        <v>2014.56</v>
      </c>
      <c r="BD26" s="84">
        <f t="shared" si="9"/>
        <v>0</v>
      </c>
      <c r="BE26" s="84">
        <f t="shared" si="9"/>
        <v>0</v>
      </c>
      <c r="BF26" s="84">
        <f t="shared" si="9"/>
        <v>0</v>
      </c>
      <c r="BG26" s="84">
        <f t="shared" si="9"/>
        <v>0</v>
      </c>
      <c r="BH26" s="84">
        <f t="shared" si="9"/>
        <v>0</v>
      </c>
      <c r="BI26" s="85">
        <f t="shared" si="5"/>
        <v>10321493.656329919</v>
      </c>
      <c r="BL26" s="240"/>
      <c r="BM26" s="241" t="s">
        <v>588</v>
      </c>
      <c r="BN26" s="243">
        <f>SUM(BN21:BN25)</f>
        <v>128008807.01524231</v>
      </c>
      <c r="BO26" s="242"/>
    </row>
    <row r="27" spans="1:67" ht="15" customHeight="1">
      <c r="A27" s="112"/>
      <c r="B27" s="113" t="s">
        <v>185</v>
      </c>
      <c r="C27" s="91">
        <f>'9.1 Posting'!B51</f>
        <v>44266.829999999776</v>
      </c>
      <c r="D27" s="91">
        <f>'9.1 Posting'!C51</f>
        <v>8069.55</v>
      </c>
      <c r="E27" s="91">
        <f>'9.1 Posting'!D51</f>
        <v>162030</v>
      </c>
      <c r="F27" s="91">
        <f>'9.1 Posting'!E51</f>
        <v>14937.26575</v>
      </c>
      <c r="G27" s="91">
        <f>'9.1 Posting'!F51</f>
        <v>6672.5763999999981</v>
      </c>
      <c r="H27" s="91">
        <f>'9.1 Posting'!G51</f>
        <v>5208.0200000000004</v>
      </c>
      <c r="I27" s="91">
        <f>'9.1 Posting'!H51</f>
        <v>1418.7129199999999</v>
      </c>
      <c r="J27" s="91">
        <f>'9.1 Posting'!I51</f>
        <v>2309</v>
      </c>
      <c r="K27" s="91">
        <f>'9.1 Posting'!J51</f>
        <v>105.10545999999999</v>
      </c>
      <c r="L27" s="91">
        <f>'9.1 Posting'!K51</f>
        <v>258.60039</v>
      </c>
      <c r="M27" s="91">
        <f>'9.1 Posting'!L51</f>
        <v>706.904</v>
      </c>
      <c r="N27" s="91">
        <f>'9.1 Posting'!M51</f>
        <v>0</v>
      </c>
      <c r="O27" s="91">
        <f>'9.1 Posting'!N51</f>
        <v>443.98632000000003</v>
      </c>
      <c r="P27" s="91">
        <f>'9.1 Posting'!O51</f>
        <v>3110</v>
      </c>
      <c r="Q27" s="91">
        <f>'9.1 Posting'!P51</f>
        <v>1043.56269</v>
      </c>
      <c r="R27" s="91">
        <f>'9.1 Posting'!Q51</f>
        <v>1146.68</v>
      </c>
      <c r="S27" s="91">
        <f>'9.1 Posting'!R51</f>
        <v>8.1163500000000006</v>
      </c>
      <c r="T27" s="91">
        <f>'9.1 Posting'!S51</f>
        <v>415.21992</v>
      </c>
      <c r="U27" s="91">
        <f>'9.1 Posting'!T51</f>
        <v>578.47067000000004</v>
      </c>
      <c r="V27" s="91">
        <f>'9.1 Posting'!U51</f>
        <v>1083.0338000000002</v>
      </c>
      <c r="W27" s="91">
        <f>'9.1 Posting'!V51</f>
        <v>3963.74</v>
      </c>
      <c r="X27" s="91">
        <f>'9.1 Posting'!W51</f>
        <v>680.22655000000009</v>
      </c>
      <c r="Y27" s="91">
        <f>'9.1 Posting'!X51</f>
        <v>2517.6738799999998</v>
      </c>
      <c r="Z27" s="91">
        <f>'9.1 Posting'!Y51</f>
        <v>25793.805639999984</v>
      </c>
      <c r="AA27" s="91">
        <f>'9.1 Posting'!Z51</f>
        <v>426.72260999999997</v>
      </c>
      <c r="AB27" s="91">
        <f>'9.1 Posting'!AA51</f>
        <v>639.57938999999999</v>
      </c>
      <c r="AC27" s="91">
        <f>'9.1 Posting'!AB51</f>
        <v>17747.92856</v>
      </c>
      <c r="AD27" s="91">
        <f>'9.1 Posting'!AC51</f>
        <v>983.24447999999995</v>
      </c>
      <c r="AE27" s="91">
        <f>'9.1 Posting'!AD51</f>
        <v>317.33</v>
      </c>
      <c r="AF27" s="91">
        <f>'9.1 Posting'!AE51</f>
        <v>10279</v>
      </c>
      <c r="AG27" s="91">
        <f>'9.1 Posting'!AF51</f>
        <v>3683.056</v>
      </c>
      <c r="AH27" s="91">
        <f>'9.1 Posting'!AG51</f>
        <v>234.5</v>
      </c>
      <c r="AI27" s="91">
        <f>'9.1 Posting'!AH51</f>
        <v>63998.651340000004</v>
      </c>
      <c r="AJ27" s="91">
        <f>'9.1 Posting'!AI51</f>
        <v>94.626000000000005</v>
      </c>
      <c r="AK27" s="91">
        <f>'9.1 Posting'!AJ51</f>
        <v>816.62</v>
      </c>
      <c r="AL27" s="91">
        <f>'9.1 Posting'!AK51</f>
        <v>0</v>
      </c>
      <c r="AM27" s="91">
        <f>'9.1 Posting'!AL51</f>
        <v>1960.8540699999999</v>
      </c>
      <c r="AN27" s="91">
        <f>'9.1 Posting'!AM51</f>
        <v>309.10599999999999</v>
      </c>
      <c r="AO27" s="91">
        <f>'9.1 Posting'!AN51</f>
        <v>1022.4210899999999</v>
      </c>
      <c r="AP27" s="91">
        <f>'9.1 Posting'!AO51</f>
        <v>80</v>
      </c>
      <c r="AQ27" s="91">
        <f>'9.1 Posting'!AP51</f>
        <v>339.01158000000004</v>
      </c>
      <c r="AR27" s="91">
        <f>'9.1 Posting'!AQ51</f>
        <v>114</v>
      </c>
      <c r="AS27" s="91">
        <f>'9.1 Posting'!AR51</f>
        <v>254.03492</v>
      </c>
      <c r="AT27" s="91">
        <f>'9.1 Posting'!AS51</f>
        <v>83.822389999999999</v>
      </c>
      <c r="AU27" s="91">
        <f>'9.1 Posting'!AT51</f>
        <v>62.614789999999999</v>
      </c>
      <c r="AV27" s="91">
        <f>'9.1 Posting'!AU51</f>
        <v>29.03</v>
      </c>
      <c r="AW27" s="91">
        <f>'9.1 Posting'!AV51</f>
        <v>957.91399999999999</v>
      </c>
      <c r="AX27" s="91">
        <f>'9.1 Posting'!AW51</f>
        <v>0</v>
      </c>
      <c r="AY27" s="91">
        <f>'9.1 Posting'!AX51</f>
        <v>510.31464999999997</v>
      </c>
      <c r="AZ27" s="91">
        <f>'9.1 Posting'!AY51</f>
        <v>161.56</v>
      </c>
      <c r="BA27" s="91">
        <f>'9.1 Posting'!AZ51</f>
        <v>2.25</v>
      </c>
      <c r="BB27" s="91">
        <f>'9.1 Posting'!BA51</f>
        <v>0</v>
      </c>
      <c r="BC27" s="91">
        <f>'9.1 Posting'!BB51</f>
        <v>421.49</v>
      </c>
      <c r="BD27" s="91">
        <f>'9.1 Posting'!BC51</f>
        <v>0</v>
      </c>
      <c r="BE27" s="91">
        <f>'9.1 Posting'!BD51</f>
        <v>0</v>
      </c>
      <c r="BF27" s="91">
        <f>'9.1 Posting'!BE51</f>
        <v>0</v>
      </c>
      <c r="BG27" s="91">
        <f>'9.1 Posting'!BF51</f>
        <v>0</v>
      </c>
      <c r="BH27" s="91">
        <f>'9.1 Posting'!BG51</f>
        <v>0</v>
      </c>
      <c r="BI27" s="85">
        <f t="shared" si="5"/>
        <v>392296.76260999974</v>
      </c>
    </row>
    <row r="28" spans="1:67">
      <c r="A28" s="112"/>
      <c r="B28" s="113" t="s">
        <v>186</v>
      </c>
      <c r="C28" s="91">
        <f>'9.1 Posting'!B52</f>
        <v>302036.58</v>
      </c>
      <c r="D28" s="91">
        <f>'9.1 Posting'!C52</f>
        <v>20814.45</v>
      </c>
      <c r="E28" s="91">
        <f>'9.1 Posting'!D52</f>
        <v>12987</v>
      </c>
      <c r="F28" s="91">
        <f>'9.1 Posting'!E52</f>
        <v>0</v>
      </c>
      <c r="G28" s="91">
        <f>'9.1 Posting'!F52</f>
        <v>420589.16388999997</v>
      </c>
      <c r="H28" s="91">
        <f>'9.1 Posting'!G52</f>
        <v>8707.51</v>
      </c>
      <c r="I28" s="91">
        <f>'9.1 Posting'!H52</f>
        <v>46933.66</v>
      </c>
      <c r="J28" s="91">
        <f>'9.1 Posting'!I52</f>
        <v>445</v>
      </c>
      <c r="K28" s="91">
        <f>'9.1 Posting'!J52</f>
        <v>734.678</v>
      </c>
      <c r="L28" s="91">
        <f>'9.1 Posting'!K52</f>
        <v>8878.3940000000002</v>
      </c>
      <c r="M28" s="91">
        <f>'9.1 Posting'!L52</f>
        <v>1257.5999999999999</v>
      </c>
      <c r="N28" s="91">
        <f>'9.1 Posting'!M52</f>
        <v>1061.96234</v>
      </c>
      <c r="O28" s="91">
        <f>'9.1 Posting'!N52</f>
        <v>1081.25</v>
      </c>
      <c r="P28" s="91">
        <f>'9.1 Posting'!O52</f>
        <v>1134</v>
      </c>
      <c r="Q28" s="91">
        <f>'9.1 Posting'!P52</f>
        <v>515.84400000000005</v>
      </c>
      <c r="R28" s="91">
        <f>'9.1 Posting'!Q52</f>
        <v>0</v>
      </c>
      <c r="S28" s="91">
        <f>'9.1 Posting'!R52</f>
        <v>804.35</v>
      </c>
      <c r="T28" s="91">
        <f>'9.1 Posting'!S52</f>
        <v>0</v>
      </c>
      <c r="U28" s="91">
        <f>'9.1 Posting'!T52</f>
        <v>387.59377000000001</v>
      </c>
      <c r="V28" s="91">
        <f>'9.1 Posting'!U52</f>
        <v>0</v>
      </c>
      <c r="W28" s="91">
        <f>'9.1 Posting'!V52</f>
        <v>0</v>
      </c>
      <c r="X28" s="91">
        <f>'9.1 Posting'!W52</f>
        <v>0</v>
      </c>
      <c r="Y28" s="91">
        <f>'9.1 Posting'!X52</f>
        <v>429.16500000000002</v>
      </c>
      <c r="Z28" s="91">
        <f>'9.1 Posting'!Y52</f>
        <v>8725.875</v>
      </c>
      <c r="AA28" s="91">
        <f>'9.1 Posting'!Z52</f>
        <v>465.08903999999995</v>
      </c>
      <c r="AB28" s="91">
        <f>'9.1 Posting'!AA52</f>
        <v>9029.8723100000007</v>
      </c>
      <c r="AC28" s="91">
        <f>'9.1 Posting'!AB52</f>
        <v>0</v>
      </c>
      <c r="AD28" s="91">
        <f>'9.1 Posting'!AC52</f>
        <v>2704.6383300000002</v>
      </c>
      <c r="AE28" s="91">
        <f>'9.1 Posting'!AD52</f>
        <v>994.50400000000002</v>
      </c>
      <c r="AF28" s="91">
        <f>'9.1 Posting'!AE52</f>
        <v>411</v>
      </c>
      <c r="AG28" s="91">
        <f>'9.1 Posting'!AF52</f>
        <v>1724.1</v>
      </c>
      <c r="AH28" s="91">
        <f>'9.1 Posting'!AG52</f>
        <v>2246.09</v>
      </c>
      <c r="AI28" s="91">
        <f>'9.1 Posting'!AH52</f>
        <v>914221.19200000004</v>
      </c>
      <c r="AJ28" s="91">
        <f>'9.1 Posting'!AI52</f>
        <v>41</v>
      </c>
      <c r="AK28" s="91">
        <f>'9.1 Posting'!AJ52</f>
        <v>473.48</v>
      </c>
      <c r="AL28" s="91">
        <f>'9.1 Posting'!AK52</f>
        <v>1191.961</v>
      </c>
      <c r="AM28" s="91">
        <f>'9.1 Posting'!AL52</f>
        <v>55100.805059999999</v>
      </c>
      <c r="AN28" s="91">
        <f>'9.1 Posting'!AM52</f>
        <v>0</v>
      </c>
      <c r="AO28" s="91">
        <f>'9.1 Posting'!AN52</f>
        <v>208.77500000000001</v>
      </c>
      <c r="AP28" s="91">
        <f>'9.1 Posting'!AO52</f>
        <v>0</v>
      </c>
      <c r="AQ28" s="91">
        <f>'9.1 Posting'!AP52</f>
        <v>0</v>
      </c>
      <c r="AR28" s="91">
        <f>'9.1 Posting'!AQ52</f>
        <v>0</v>
      </c>
      <c r="AS28" s="91">
        <f>'9.1 Posting'!AR52</f>
        <v>0</v>
      </c>
      <c r="AT28" s="91">
        <f>'9.1 Posting'!AS52</f>
        <v>0</v>
      </c>
      <c r="AU28" s="91">
        <f>'9.1 Posting'!AT52</f>
        <v>0</v>
      </c>
      <c r="AV28" s="91">
        <f>'9.1 Posting'!AU52</f>
        <v>0</v>
      </c>
      <c r="AW28" s="91">
        <f>'9.1 Posting'!AV52</f>
        <v>0</v>
      </c>
      <c r="AX28" s="91">
        <f>'9.1 Posting'!AW52</f>
        <v>0</v>
      </c>
      <c r="AY28" s="91">
        <f>'9.1 Posting'!AX52</f>
        <v>0</v>
      </c>
      <c r="AZ28" s="91">
        <f>'9.1 Posting'!AY52</f>
        <v>0</v>
      </c>
      <c r="BA28" s="91">
        <f>'9.1 Posting'!AZ52</f>
        <v>0</v>
      </c>
      <c r="BB28" s="91">
        <f>'9.1 Posting'!BA52</f>
        <v>0</v>
      </c>
      <c r="BC28" s="91">
        <f>'9.1 Posting'!BB52</f>
        <v>0</v>
      </c>
      <c r="BD28" s="91">
        <f>'9.1 Posting'!BC52</f>
        <v>0</v>
      </c>
      <c r="BE28" s="91">
        <f>'9.1 Posting'!BD52</f>
        <v>0</v>
      </c>
      <c r="BF28" s="91">
        <f>'9.1 Posting'!BE52</f>
        <v>0</v>
      </c>
      <c r="BG28" s="91">
        <f>'9.1 Posting'!BF52</f>
        <v>0</v>
      </c>
      <c r="BH28" s="91">
        <f>'9.1 Posting'!BG52</f>
        <v>0</v>
      </c>
      <c r="BI28" s="85">
        <f t="shared" si="5"/>
        <v>1826336.5827399995</v>
      </c>
    </row>
    <row r="29" spans="1:67" ht="15" customHeight="1">
      <c r="A29" s="112"/>
      <c r="B29" s="113" t="s">
        <v>187</v>
      </c>
      <c r="C29" s="91">
        <f>'9.1 Posting'!B53</f>
        <v>0</v>
      </c>
      <c r="D29" s="91">
        <f>'9.1 Posting'!C53</f>
        <v>0</v>
      </c>
      <c r="E29" s="91">
        <f>'9.1 Posting'!D53</f>
        <v>266</v>
      </c>
      <c r="F29" s="91">
        <f>'9.1 Posting'!E53</f>
        <v>0</v>
      </c>
      <c r="G29" s="91">
        <f>'9.1 Posting'!F53</f>
        <v>7624.4614999999985</v>
      </c>
      <c r="H29" s="91">
        <f>'9.1 Posting'!G53</f>
        <v>0</v>
      </c>
      <c r="I29" s="91">
        <f>'9.1 Posting'!H53</f>
        <v>0</v>
      </c>
      <c r="J29" s="91">
        <f>'9.1 Posting'!I53</f>
        <v>1764</v>
      </c>
      <c r="K29" s="91">
        <f>'9.1 Posting'!J53</f>
        <v>0</v>
      </c>
      <c r="L29" s="91">
        <f>'9.1 Posting'!K53</f>
        <v>12.428000000000001</v>
      </c>
      <c r="M29" s="91">
        <f>'9.1 Posting'!L53</f>
        <v>0</v>
      </c>
      <c r="N29" s="91">
        <f>'9.1 Posting'!M53</f>
        <v>0</v>
      </c>
      <c r="O29" s="91">
        <f>'9.1 Posting'!N53</f>
        <v>39.472000000000001</v>
      </c>
      <c r="P29" s="91">
        <f>'9.1 Posting'!O53</f>
        <v>150</v>
      </c>
      <c r="Q29" s="91">
        <f>'9.1 Posting'!P53</f>
        <v>2.004</v>
      </c>
      <c r="R29" s="91">
        <f>'9.1 Posting'!Q53</f>
        <v>149.94999999999999</v>
      </c>
      <c r="S29" s="91">
        <f>'9.1 Posting'!R53</f>
        <v>0</v>
      </c>
      <c r="T29" s="91">
        <f>'9.1 Posting'!S53</f>
        <v>0</v>
      </c>
      <c r="U29" s="91">
        <f>'9.1 Posting'!T53</f>
        <v>0</v>
      </c>
      <c r="V29" s="91">
        <f>'9.1 Posting'!U53</f>
        <v>101.24985000000001</v>
      </c>
      <c r="W29" s="91">
        <f>'9.1 Posting'!V53</f>
        <v>22.01</v>
      </c>
      <c r="X29" s="91">
        <f>'9.1 Posting'!W53</f>
        <v>0</v>
      </c>
      <c r="Y29" s="91">
        <f>'9.1 Posting'!X53</f>
        <v>453.91399999999999</v>
      </c>
      <c r="Z29" s="91">
        <f>'9.1 Posting'!Y53</f>
        <v>7787.9160000000002</v>
      </c>
      <c r="AA29" s="91">
        <f>'9.1 Posting'!Z53</f>
        <v>0</v>
      </c>
      <c r="AB29" s="91">
        <f>'9.1 Posting'!AA53</f>
        <v>1356.79582</v>
      </c>
      <c r="AC29" s="91">
        <f>'9.1 Posting'!AB53</f>
        <v>0</v>
      </c>
      <c r="AD29" s="91">
        <f>'9.1 Posting'!AC53</f>
        <v>0</v>
      </c>
      <c r="AE29" s="91">
        <f>'9.1 Posting'!AD53</f>
        <v>0</v>
      </c>
      <c r="AF29" s="91">
        <f>'9.1 Posting'!AE53</f>
        <v>20</v>
      </c>
      <c r="AG29" s="91">
        <f>'9.1 Posting'!AF53</f>
        <v>5867.4140799999996</v>
      </c>
      <c r="AH29" s="91">
        <f>'9.1 Posting'!AG53</f>
        <v>0</v>
      </c>
      <c r="AI29" s="91">
        <f>'9.1 Posting'!AH53</f>
        <v>113.69265</v>
      </c>
      <c r="AJ29" s="91">
        <f>'9.1 Posting'!AI53</f>
        <v>0</v>
      </c>
      <c r="AK29" s="91">
        <f>'9.1 Posting'!AJ53</f>
        <v>161.58000000000001</v>
      </c>
      <c r="AL29" s="91">
        <f>'9.1 Posting'!AK53</f>
        <v>0</v>
      </c>
      <c r="AM29" s="91">
        <f>'9.1 Posting'!AL53</f>
        <v>0</v>
      </c>
      <c r="AN29" s="91">
        <f>'9.1 Posting'!AM53</f>
        <v>1234.489</v>
      </c>
      <c r="AO29" s="91">
        <f>'9.1 Posting'!AN53</f>
        <v>89.69</v>
      </c>
      <c r="AP29" s="91">
        <f>'9.1 Posting'!AO53</f>
        <v>8.4</v>
      </c>
      <c r="AQ29" s="91">
        <f>'9.1 Posting'!AP53</f>
        <v>69.835999999999999</v>
      </c>
      <c r="AR29" s="91">
        <f>'9.1 Posting'!AQ53</f>
        <v>148</v>
      </c>
      <c r="AS29" s="91">
        <f>'9.1 Posting'!AR53</f>
        <v>217.13399999999999</v>
      </c>
      <c r="AT29" s="91">
        <f>'9.1 Posting'!AS53</f>
        <v>0</v>
      </c>
      <c r="AU29" s="91">
        <f>'9.1 Posting'!AT53</f>
        <v>0</v>
      </c>
      <c r="AV29" s="91">
        <f>'9.1 Posting'!AU53</f>
        <v>0</v>
      </c>
      <c r="AW29" s="91">
        <f>'9.1 Posting'!AV53</f>
        <v>0</v>
      </c>
      <c r="AX29" s="91">
        <f>'9.1 Posting'!AW53</f>
        <v>0</v>
      </c>
      <c r="AY29" s="91">
        <f>'9.1 Posting'!AX53</f>
        <v>0</v>
      </c>
      <c r="AZ29" s="91">
        <f>'9.1 Posting'!AY53</f>
        <v>0</v>
      </c>
      <c r="BA29" s="91">
        <f>'9.1 Posting'!AZ53</f>
        <v>0</v>
      </c>
      <c r="BB29" s="91">
        <f>'9.1 Posting'!BA53</f>
        <v>0</v>
      </c>
      <c r="BC29" s="91">
        <f>'9.1 Posting'!BB53</f>
        <v>40.61</v>
      </c>
      <c r="BD29" s="91">
        <f>'9.1 Posting'!BC53</f>
        <v>0</v>
      </c>
      <c r="BE29" s="91">
        <f>'9.1 Posting'!BD53</f>
        <v>0</v>
      </c>
      <c r="BF29" s="91">
        <f>'9.1 Posting'!BE53</f>
        <v>0</v>
      </c>
      <c r="BG29" s="91">
        <f>'9.1 Posting'!BF53</f>
        <v>0</v>
      </c>
      <c r="BH29" s="91">
        <f>'9.1 Posting'!BG53</f>
        <v>0</v>
      </c>
      <c r="BI29" s="85">
        <f t="shared" si="5"/>
        <v>27701.046900000001</v>
      </c>
      <c r="BN29" s="244">
        <f>BN19-BN26</f>
        <v>1.557767391204834E-4</v>
      </c>
    </row>
    <row r="30" spans="1:67">
      <c r="A30" s="112"/>
      <c r="B30" s="113" t="s">
        <v>188</v>
      </c>
      <c r="C30" s="91">
        <f>'9.1 Posting'!B54</f>
        <v>10482.77</v>
      </c>
      <c r="D30" s="91">
        <f>'9.1 Posting'!C54</f>
        <v>0</v>
      </c>
      <c r="E30" s="91">
        <f>'9.1 Posting'!D54</f>
        <v>1760</v>
      </c>
      <c r="F30" s="91">
        <f>'9.1 Posting'!E54</f>
        <v>0</v>
      </c>
      <c r="G30" s="91">
        <f>'9.1 Posting'!F54</f>
        <v>42967.434999999998</v>
      </c>
      <c r="H30" s="91">
        <f>'9.1 Posting'!G54</f>
        <v>95769.41</v>
      </c>
      <c r="I30" s="91">
        <f>'9.1 Posting'!H54</f>
        <v>498.40300000000002</v>
      </c>
      <c r="J30" s="91">
        <f>'9.1 Posting'!I54</f>
        <v>0</v>
      </c>
      <c r="K30" s="91">
        <f>'9.1 Posting'!J54</f>
        <v>0</v>
      </c>
      <c r="L30" s="91">
        <f>'9.1 Posting'!K54</f>
        <v>0</v>
      </c>
      <c r="M30" s="91">
        <f>'9.1 Posting'!L54</f>
        <v>0</v>
      </c>
      <c r="N30" s="91">
        <f>'9.1 Posting'!M54</f>
        <v>0</v>
      </c>
      <c r="O30" s="91">
        <f>'9.1 Posting'!N54</f>
        <v>0</v>
      </c>
      <c r="P30" s="91">
        <f>'9.1 Posting'!O54</f>
        <v>0</v>
      </c>
      <c r="Q30" s="91">
        <f>'9.1 Posting'!P54</f>
        <v>0</v>
      </c>
      <c r="R30" s="91">
        <f>'9.1 Posting'!Q54</f>
        <v>0</v>
      </c>
      <c r="S30" s="91">
        <f>'9.1 Posting'!R54</f>
        <v>58.441300000000005</v>
      </c>
      <c r="T30" s="91">
        <f>'9.1 Posting'!S54</f>
        <v>0</v>
      </c>
      <c r="U30" s="91">
        <f>'9.1 Posting'!T54</f>
        <v>0</v>
      </c>
      <c r="V30" s="91">
        <f>'9.1 Posting'!U54</f>
        <v>0</v>
      </c>
      <c r="W30" s="91">
        <f>'9.1 Posting'!V54</f>
        <v>0</v>
      </c>
      <c r="X30" s="91">
        <f>'9.1 Posting'!W54</f>
        <v>0</v>
      </c>
      <c r="Y30" s="91">
        <f>'9.1 Posting'!X54</f>
        <v>43.222999999999999</v>
      </c>
      <c r="Z30" s="91">
        <f>'9.1 Posting'!Y54</f>
        <v>0</v>
      </c>
      <c r="AA30" s="91">
        <f>'9.1 Posting'!Z54</f>
        <v>0</v>
      </c>
      <c r="AB30" s="91">
        <f>'9.1 Posting'!AA54</f>
        <v>0</v>
      </c>
      <c r="AC30" s="91">
        <f>'9.1 Posting'!AB54</f>
        <v>0</v>
      </c>
      <c r="AD30" s="91">
        <f>'9.1 Posting'!AC54</f>
        <v>0</v>
      </c>
      <c r="AE30" s="91">
        <f>'9.1 Posting'!AD54</f>
        <v>0</v>
      </c>
      <c r="AF30" s="91">
        <f>'9.1 Posting'!AE54</f>
        <v>0</v>
      </c>
      <c r="AG30" s="91">
        <f>'9.1 Posting'!AF54</f>
        <v>3791.1598300000001</v>
      </c>
      <c r="AH30" s="91">
        <f>'9.1 Posting'!AG54</f>
        <v>0</v>
      </c>
      <c r="AI30" s="91">
        <f>'9.1 Posting'!AH54</f>
        <v>13151.47183</v>
      </c>
      <c r="AJ30" s="91">
        <f>'9.1 Posting'!AI54</f>
        <v>0</v>
      </c>
      <c r="AK30" s="91">
        <f>'9.1 Posting'!AJ54</f>
        <v>0</v>
      </c>
      <c r="AL30" s="91">
        <f>'9.1 Posting'!AK54</f>
        <v>0</v>
      </c>
      <c r="AM30" s="91">
        <f>'9.1 Posting'!AL54</f>
        <v>6885.0749999999998</v>
      </c>
      <c r="AN30" s="91">
        <f>'9.1 Posting'!AM54</f>
        <v>0</v>
      </c>
      <c r="AO30" s="91">
        <f>'9.1 Posting'!AN54</f>
        <v>0</v>
      </c>
      <c r="AP30" s="91">
        <f>'9.1 Posting'!AO54</f>
        <v>0</v>
      </c>
      <c r="AQ30" s="91">
        <f>'9.1 Posting'!AP54</f>
        <v>0</v>
      </c>
      <c r="AR30" s="91">
        <f>'9.1 Posting'!AQ54</f>
        <v>0</v>
      </c>
      <c r="AS30" s="91">
        <f>'9.1 Posting'!AR54</f>
        <v>0</v>
      </c>
      <c r="AT30" s="91">
        <f>'9.1 Posting'!AS54</f>
        <v>0</v>
      </c>
      <c r="AU30" s="91">
        <f>'9.1 Posting'!AT54</f>
        <v>0</v>
      </c>
      <c r="AV30" s="91">
        <f>'9.1 Posting'!AU54</f>
        <v>0</v>
      </c>
      <c r="AW30" s="91">
        <f>'9.1 Posting'!AV54</f>
        <v>0</v>
      </c>
      <c r="AX30" s="91">
        <f>'9.1 Posting'!AW54</f>
        <v>0</v>
      </c>
      <c r="AY30" s="91">
        <f>'9.1 Posting'!AX54</f>
        <v>0</v>
      </c>
      <c r="AZ30" s="91">
        <f>'9.1 Posting'!AY54</f>
        <v>0</v>
      </c>
      <c r="BA30" s="91">
        <f>'9.1 Posting'!AZ54</f>
        <v>0</v>
      </c>
      <c r="BB30" s="91">
        <f>'9.1 Posting'!BA54</f>
        <v>0</v>
      </c>
      <c r="BC30" s="91">
        <f>'9.1 Posting'!BB54</f>
        <v>0</v>
      </c>
      <c r="BD30" s="91">
        <f>'9.1 Posting'!BC54</f>
        <v>0</v>
      </c>
      <c r="BE30" s="91">
        <f>'9.1 Posting'!BD54</f>
        <v>0</v>
      </c>
      <c r="BF30" s="91">
        <f>'9.1 Posting'!BE54</f>
        <v>0</v>
      </c>
      <c r="BG30" s="91">
        <f>'9.1 Posting'!BF54</f>
        <v>0</v>
      </c>
      <c r="BH30" s="91">
        <f>'9.1 Posting'!BG54</f>
        <v>0</v>
      </c>
      <c r="BI30" s="85">
        <f t="shared" si="5"/>
        <v>175407.38895999998</v>
      </c>
    </row>
    <row r="31" spans="1:67" ht="15" customHeight="1">
      <c r="A31" s="112"/>
      <c r="B31" s="113" t="s">
        <v>189</v>
      </c>
      <c r="C31" s="91">
        <f>'9.1 Posting'!B55</f>
        <v>0</v>
      </c>
      <c r="D31" s="91">
        <f>'9.1 Posting'!C55</f>
        <v>0</v>
      </c>
      <c r="E31" s="91">
        <f>'9.1 Posting'!D55</f>
        <v>0</v>
      </c>
      <c r="F31" s="91">
        <f>'9.1 Posting'!E55</f>
        <v>0</v>
      </c>
      <c r="G31" s="91">
        <f>'9.1 Posting'!F55</f>
        <v>0</v>
      </c>
      <c r="H31" s="91">
        <f>'9.1 Posting'!G55</f>
        <v>0</v>
      </c>
      <c r="I31" s="91">
        <f>'9.1 Posting'!H55</f>
        <v>0</v>
      </c>
      <c r="J31" s="91">
        <f>'9.1 Posting'!I55</f>
        <v>0</v>
      </c>
      <c r="K31" s="91">
        <f>'9.1 Posting'!J55</f>
        <v>0</v>
      </c>
      <c r="L31" s="91">
        <f>'9.1 Posting'!K55</f>
        <v>0</v>
      </c>
      <c r="M31" s="91">
        <f>'9.1 Posting'!L55</f>
        <v>0</v>
      </c>
      <c r="N31" s="91">
        <f>'9.1 Posting'!M55</f>
        <v>0</v>
      </c>
      <c r="O31" s="91">
        <f>'9.1 Posting'!N55</f>
        <v>0</v>
      </c>
      <c r="P31" s="91">
        <f>'9.1 Posting'!O55</f>
        <v>0</v>
      </c>
      <c r="Q31" s="91">
        <f>'9.1 Posting'!P55</f>
        <v>0</v>
      </c>
      <c r="R31" s="91">
        <f>'9.1 Posting'!Q55</f>
        <v>0</v>
      </c>
      <c r="S31" s="91">
        <f>'9.1 Posting'!R55</f>
        <v>354.25</v>
      </c>
      <c r="T31" s="91">
        <f>'9.1 Posting'!S55</f>
        <v>0</v>
      </c>
      <c r="U31" s="91">
        <f>'9.1 Posting'!T55</f>
        <v>0</v>
      </c>
      <c r="V31" s="91">
        <f>'9.1 Posting'!U55</f>
        <v>0</v>
      </c>
      <c r="W31" s="91">
        <f>'9.1 Posting'!V55</f>
        <v>0</v>
      </c>
      <c r="X31" s="91">
        <f>'9.1 Posting'!W55</f>
        <v>0</v>
      </c>
      <c r="Y31" s="91">
        <f>'9.1 Posting'!X55</f>
        <v>0</v>
      </c>
      <c r="Z31" s="91">
        <f>'9.1 Posting'!Y55</f>
        <v>0</v>
      </c>
      <c r="AA31" s="91">
        <f>'9.1 Posting'!Z55</f>
        <v>0</v>
      </c>
      <c r="AB31" s="91">
        <f>'9.1 Posting'!AA55</f>
        <v>0</v>
      </c>
      <c r="AC31" s="91">
        <f>'9.1 Posting'!AB55</f>
        <v>0</v>
      </c>
      <c r="AD31" s="91">
        <f>'9.1 Posting'!AC55</f>
        <v>0</v>
      </c>
      <c r="AE31" s="91">
        <f>'9.1 Posting'!AD55</f>
        <v>250</v>
      </c>
      <c r="AF31" s="91">
        <f>'9.1 Posting'!AE55</f>
        <v>31</v>
      </c>
      <c r="AG31" s="91">
        <f>'9.1 Posting'!AF55</f>
        <v>0</v>
      </c>
      <c r="AH31" s="91">
        <f>'9.1 Posting'!AG55</f>
        <v>0</v>
      </c>
      <c r="AI31" s="91">
        <f>'9.1 Posting'!AH55</f>
        <v>555.80799999999999</v>
      </c>
      <c r="AJ31" s="91">
        <f>'9.1 Posting'!AI55</f>
        <v>0</v>
      </c>
      <c r="AK31" s="91">
        <f>'9.1 Posting'!AJ55</f>
        <v>328.76</v>
      </c>
      <c r="AL31" s="91">
        <f>'9.1 Posting'!AK55</f>
        <v>0</v>
      </c>
      <c r="AM31" s="91">
        <f>'9.1 Posting'!AL55</f>
        <v>0</v>
      </c>
      <c r="AN31" s="91">
        <f>'9.1 Posting'!AM55</f>
        <v>0</v>
      </c>
      <c r="AO31" s="91">
        <f>'9.1 Posting'!AN55</f>
        <v>0</v>
      </c>
      <c r="AP31" s="91">
        <f>'9.1 Posting'!AO55</f>
        <v>0</v>
      </c>
      <c r="AQ31" s="91">
        <f>'9.1 Posting'!AP55</f>
        <v>0</v>
      </c>
      <c r="AR31" s="91">
        <f>'9.1 Posting'!AQ55</f>
        <v>0</v>
      </c>
      <c r="AS31" s="91">
        <f>'9.1 Posting'!AR55</f>
        <v>0</v>
      </c>
      <c r="AT31" s="91">
        <f>'9.1 Posting'!AS55</f>
        <v>0</v>
      </c>
      <c r="AU31" s="91">
        <f>'9.1 Posting'!AT55</f>
        <v>0</v>
      </c>
      <c r="AV31" s="91">
        <f>'9.1 Posting'!AU55</f>
        <v>0</v>
      </c>
      <c r="AW31" s="91">
        <f>'9.1 Posting'!AV55</f>
        <v>0</v>
      </c>
      <c r="AX31" s="91">
        <f>'9.1 Posting'!AW55</f>
        <v>0</v>
      </c>
      <c r="AY31" s="91">
        <f>'9.1 Posting'!AX55</f>
        <v>0</v>
      </c>
      <c r="AZ31" s="91">
        <f>'9.1 Posting'!AY55</f>
        <v>0</v>
      </c>
      <c r="BA31" s="91">
        <f>'9.1 Posting'!AZ55</f>
        <v>0</v>
      </c>
      <c r="BB31" s="91">
        <f>'9.1 Posting'!BA55</f>
        <v>0</v>
      </c>
      <c r="BC31" s="91">
        <f>'9.1 Posting'!BB55</f>
        <v>0</v>
      </c>
      <c r="BD31" s="91">
        <f>'9.1 Posting'!BC55</f>
        <v>0</v>
      </c>
      <c r="BE31" s="91">
        <f>'9.1 Posting'!BD55</f>
        <v>0</v>
      </c>
      <c r="BF31" s="91">
        <f>'9.1 Posting'!BE55</f>
        <v>0</v>
      </c>
      <c r="BG31" s="91">
        <f>'9.1 Posting'!BF55</f>
        <v>0</v>
      </c>
      <c r="BH31" s="91">
        <f>'9.1 Posting'!BG55</f>
        <v>0</v>
      </c>
      <c r="BI31" s="85">
        <f t="shared" si="5"/>
        <v>1519.818</v>
      </c>
    </row>
    <row r="32" spans="1:67">
      <c r="A32" s="112"/>
      <c r="B32" s="113" t="s">
        <v>190</v>
      </c>
      <c r="C32" s="91">
        <f>'9.1 Posting'!B56</f>
        <v>83354.67</v>
      </c>
      <c r="D32" s="91">
        <f>'9.1 Posting'!C56</f>
        <v>30023.119999999999</v>
      </c>
      <c r="E32" s="91">
        <f>'9.1 Posting'!D56</f>
        <v>37663</v>
      </c>
      <c r="F32" s="91">
        <f>'9.1 Posting'!E56</f>
        <v>90728.833242899986</v>
      </c>
      <c r="G32" s="91">
        <f>'9.1 Posting'!F56</f>
        <v>36487.542721818165</v>
      </c>
      <c r="H32" s="91">
        <f>'9.1 Posting'!G56</f>
        <v>47238.15</v>
      </c>
      <c r="I32" s="91">
        <f>'9.1 Posting'!H56</f>
        <v>0</v>
      </c>
      <c r="J32" s="91">
        <f>'9.1 Posting'!I56</f>
        <v>1045</v>
      </c>
      <c r="K32" s="91">
        <f>'9.1 Posting'!J56</f>
        <v>337.8279</v>
      </c>
      <c r="L32" s="91">
        <f>'9.1 Posting'!K56</f>
        <v>7191.79313</v>
      </c>
      <c r="M32" s="91">
        <f>'9.1 Posting'!L56</f>
        <v>4091.6948272727259</v>
      </c>
      <c r="N32" s="91">
        <f>'9.1 Posting'!M56</f>
        <v>11461.075814509191</v>
      </c>
      <c r="O32" s="91">
        <f>'9.1 Posting'!N56</f>
        <v>4818.5286990000004</v>
      </c>
      <c r="P32" s="91">
        <f>'9.1 Posting'!O56</f>
        <v>0</v>
      </c>
      <c r="Q32" s="91">
        <f>'9.1 Posting'!P56</f>
        <v>0</v>
      </c>
      <c r="R32" s="91">
        <f>'9.1 Posting'!Q56</f>
        <v>2289.19</v>
      </c>
      <c r="S32" s="91">
        <f>'9.1 Posting'!R56</f>
        <v>3219.5758927272732</v>
      </c>
      <c r="T32" s="91">
        <f>'9.1 Posting'!S56</f>
        <v>15302.520353636366</v>
      </c>
      <c r="U32" s="91">
        <f>'9.1 Posting'!T56</f>
        <v>896.3300463636366</v>
      </c>
      <c r="V32" s="91">
        <f>'9.1 Posting'!U56</f>
        <v>1301.3714618181821</v>
      </c>
      <c r="W32" s="91">
        <f>'9.1 Posting'!V56</f>
        <v>39.92</v>
      </c>
      <c r="X32" s="91">
        <f>'9.1 Posting'!W56</f>
        <v>4542.46</v>
      </c>
      <c r="Y32" s="91">
        <f>'9.1 Posting'!X56</f>
        <v>6661.81</v>
      </c>
      <c r="Z32" s="91">
        <f>'9.1 Posting'!Y56</f>
        <v>36823.193552210832</v>
      </c>
      <c r="AA32" s="91">
        <f>'9.1 Posting'!Z56</f>
        <v>1613.5688136363638</v>
      </c>
      <c r="AB32" s="91">
        <f>'9.1 Posting'!AA56</f>
        <v>6292.6760000000004</v>
      </c>
      <c r="AC32" s="91">
        <f>'9.1 Posting'!AB56</f>
        <v>3388.4981509090921</v>
      </c>
      <c r="AD32" s="91">
        <f>'9.1 Posting'!AC56</f>
        <v>13261.04336</v>
      </c>
      <c r="AE32" s="91">
        <f>'9.1 Posting'!AD56</f>
        <v>0</v>
      </c>
      <c r="AF32" s="91">
        <f>'9.1 Posting'!AE56</f>
        <v>2812</v>
      </c>
      <c r="AG32" s="91">
        <f>'9.1 Posting'!AF56</f>
        <v>0</v>
      </c>
      <c r="AH32" s="91">
        <f>'9.1 Posting'!AG56</f>
        <v>10301.620000000001</v>
      </c>
      <c r="AI32" s="91">
        <f>'9.1 Posting'!AH56</f>
        <v>85666.058254545482</v>
      </c>
      <c r="AJ32" s="91">
        <f>'9.1 Posting'!AI56</f>
        <v>591.79499999999996</v>
      </c>
      <c r="AK32" s="91">
        <f>'9.1 Posting'!AJ56</f>
        <v>2329.34</v>
      </c>
      <c r="AL32" s="91">
        <f>'9.1 Posting'!AK56</f>
        <v>3423.3970901265784</v>
      </c>
      <c r="AM32" s="91">
        <f>'9.1 Posting'!AL56</f>
        <v>9528.7621066799602</v>
      </c>
      <c r="AN32" s="91">
        <f>'9.1 Posting'!AM56</f>
        <v>186.7</v>
      </c>
      <c r="AO32" s="91">
        <f>'9.1 Posting'!AN56</f>
        <v>0</v>
      </c>
      <c r="AP32" s="91">
        <f>'9.1 Posting'!AO56</f>
        <v>0</v>
      </c>
      <c r="AQ32" s="91">
        <f>'9.1 Posting'!AP56</f>
        <v>0</v>
      </c>
      <c r="AR32" s="91">
        <f>'9.1 Posting'!AQ56</f>
        <v>0</v>
      </c>
      <c r="AS32" s="91">
        <f>'9.1 Posting'!AR56</f>
        <v>0</v>
      </c>
      <c r="AT32" s="91">
        <f>'9.1 Posting'!AS56</f>
        <v>0</v>
      </c>
      <c r="AU32" s="91">
        <f>'9.1 Posting'!AT56</f>
        <v>0</v>
      </c>
      <c r="AV32" s="91">
        <f>'9.1 Posting'!AU56</f>
        <v>0</v>
      </c>
      <c r="AW32" s="91">
        <f>'9.1 Posting'!AV56</f>
        <v>0</v>
      </c>
      <c r="AX32" s="91">
        <f>'9.1 Posting'!AW56</f>
        <v>0</v>
      </c>
      <c r="AY32" s="91">
        <f>'9.1 Posting'!AX56</f>
        <v>0</v>
      </c>
      <c r="AZ32" s="91">
        <f>'9.1 Posting'!AY56</f>
        <v>0</v>
      </c>
      <c r="BA32" s="91">
        <f>'9.1 Posting'!AZ56</f>
        <v>0</v>
      </c>
      <c r="BB32" s="91">
        <f>'9.1 Posting'!BA56</f>
        <v>0</v>
      </c>
      <c r="BC32" s="91">
        <f>'9.1 Posting'!BB56</f>
        <v>0</v>
      </c>
      <c r="BD32" s="91">
        <f>'9.1 Posting'!BC56</f>
        <v>0</v>
      </c>
      <c r="BE32" s="91">
        <f>'9.1 Posting'!BD56</f>
        <v>0</v>
      </c>
      <c r="BF32" s="91">
        <f>'9.1 Posting'!BE56</f>
        <v>0</v>
      </c>
      <c r="BG32" s="91">
        <f>'9.1 Posting'!BF56</f>
        <v>0</v>
      </c>
      <c r="BH32" s="91">
        <f>'9.1 Posting'!BG56</f>
        <v>0</v>
      </c>
      <c r="BI32" s="85">
        <f t="shared" si="5"/>
        <v>564913.0664181537</v>
      </c>
    </row>
    <row r="33" spans="1:61" ht="15" customHeight="1">
      <c r="A33" s="112"/>
      <c r="B33" s="113" t="s">
        <v>191</v>
      </c>
      <c r="C33" s="91">
        <f>'9.1 Posting'!B57</f>
        <v>87639.58</v>
      </c>
      <c r="D33" s="91">
        <f>'9.1 Posting'!C57</f>
        <v>6067.13</v>
      </c>
      <c r="E33" s="91">
        <f>'9.1 Posting'!D57</f>
        <v>39503</v>
      </c>
      <c r="F33" s="91">
        <f>'9.1 Posting'!E57</f>
        <v>0</v>
      </c>
      <c r="G33" s="91">
        <f>'9.1 Posting'!F57</f>
        <v>0</v>
      </c>
      <c r="H33" s="91">
        <f>'9.1 Posting'!G57</f>
        <v>9469.49</v>
      </c>
      <c r="I33" s="91">
        <f>'9.1 Posting'!H57</f>
        <v>24607.930520000002</v>
      </c>
      <c r="J33" s="91">
        <f>'9.1 Posting'!I57</f>
        <v>392</v>
      </c>
      <c r="K33" s="91">
        <f>'9.1 Posting'!J57</f>
        <v>1693.4871599999999</v>
      </c>
      <c r="L33" s="91">
        <f>'9.1 Posting'!K57</f>
        <v>6687.1509999999998</v>
      </c>
      <c r="M33" s="91">
        <f>'9.1 Posting'!L57</f>
        <v>1558.856</v>
      </c>
      <c r="N33" s="91">
        <f>'9.1 Posting'!M57</f>
        <v>1840.48397</v>
      </c>
      <c r="O33" s="91">
        <f>'9.1 Posting'!N57</f>
        <v>2073.5839999999998</v>
      </c>
      <c r="P33" s="91">
        <f>'9.1 Posting'!O57</f>
        <v>1804</v>
      </c>
      <c r="Q33" s="91">
        <f>'9.1 Posting'!P57</f>
        <v>1125.15283</v>
      </c>
      <c r="R33" s="91">
        <f>'9.1 Posting'!Q57</f>
        <v>1358.67</v>
      </c>
      <c r="S33" s="91">
        <f>'9.1 Posting'!R57</f>
        <v>1167.8589999999999</v>
      </c>
      <c r="T33" s="91">
        <f>'9.1 Posting'!S57</f>
        <v>0</v>
      </c>
      <c r="U33" s="91">
        <f>'9.1 Posting'!T57</f>
        <v>0</v>
      </c>
      <c r="V33" s="91">
        <f>'9.1 Posting'!U57</f>
        <v>735.07799999999997</v>
      </c>
      <c r="W33" s="91">
        <f>'9.1 Posting'!V57</f>
        <v>925.21</v>
      </c>
      <c r="X33" s="91">
        <f>'9.1 Posting'!W57</f>
        <v>2427.75</v>
      </c>
      <c r="Y33" s="91">
        <f>'9.1 Posting'!X57</f>
        <v>4498.1170000000002</v>
      </c>
      <c r="Z33" s="91">
        <f>'9.1 Posting'!Y57</f>
        <v>16296.475</v>
      </c>
      <c r="AA33" s="91">
        <f>'9.1 Posting'!Z57</f>
        <v>867.28300000000002</v>
      </c>
      <c r="AB33" s="91">
        <f>'9.1 Posting'!AA57</f>
        <v>5267.4684999999999</v>
      </c>
      <c r="AC33" s="91">
        <f>'9.1 Posting'!AB57</f>
        <v>1144.0856299999998</v>
      </c>
      <c r="AD33" s="91">
        <f>'9.1 Posting'!AC57</f>
        <v>5210.4556700000003</v>
      </c>
      <c r="AE33" s="91">
        <f>'9.1 Posting'!AD57</f>
        <v>338.86799999999999</v>
      </c>
      <c r="AF33" s="91">
        <f>'9.1 Posting'!AE57</f>
        <v>873</v>
      </c>
      <c r="AG33" s="91">
        <f>'9.1 Posting'!AF57</f>
        <v>353.64499999999998</v>
      </c>
      <c r="AH33" s="91">
        <f>'9.1 Posting'!AG57</f>
        <v>2106.31</v>
      </c>
      <c r="AI33" s="91">
        <f>'9.1 Posting'!AH57</f>
        <v>173607.08900000001</v>
      </c>
      <c r="AJ33" s="91">
        <f>'9.1 Posting'!AI57</f>
        <v>247.874</v>
      </c>
      <c r="AK33" s="91">
        <f>'9.1 Posting'!AJ57</f>
        <v>1537.78</v>
      </c>
      <c r="AL33" s="91">
        <f>'9.1 Posting'!AK57</f>
        <v>3749.6239999999998</v>
      </c>
      <c r="AM33" s="91">
        <f>'9.1 Posting'!AL57</f>
        <v>19679.291269999998</v>
      </c>
      <c r="AN33" s="91">
        <f>'9.1 Posting'!AM57</f>
        <v>805.59699999999998</v>
      </c>
      <c r="AO33" s="91">
        <f>'9.1 Posting'!AN57</f>
        <v>540.43600000000004</v>
      </c>
      <c r="AP33" s="91">
        <f>'9.1 Posting'!AO57</f>
        <v>314.524</v>
      </c>
      <c r="AQ33" s="91">
        <f>'9.1 Posting'!AP57</f>
        <v>0</v>
      </c>
      <c r="AR33" s="91">
        <f>'9.1 Posting'!AQ57</f>
        <v>0</v>
      </c>
      <c r="AS33" s="91">
        <f>'9.1 Posting'!AR57</f>
        <v>191.99600000000001</v>
      </c>
      <c r="AT33" s="91">
        <f>'9.1 Posting'!AS57</f>
        <v>0</v>
      </c>
      <c r="AU33" s="91">
        <f>'9.1 Posting'!AT57</f>
        <v>0</v>
      </c>
      <c r="AV33" s="91">
        <f>'9.1 Posting'!AU57</f>
        <v>0</v>
      </c>
      <c r="AW33" s="91">
        <f>'9.1 Posting'!AV57</f>
        <v>185.31648999999999</v>
      </c>
      <c r="AX33" s="91">
        <f>'9.1 Posting'!AW57</f>
        <v>244.33617000000001</v>
      </c>
      <c r="AY33" s="91">
        <f>'9.1 Posting'!AX57</f>
        <v>0</v>
      </c>
      <c r="AZ33" s="91">
        <f>'9.1 Posting'!AY57</f>
        <v>0</v>
      </c>
      <c r="BA33" s="91">
        <f>'9.1 Posting'!AZ57</f>
        <v>0</v>
      </c>
      <c r="BB33" s="91">
        <f>'9.1 Posting'!BA57</f>
        <v>0</v>
      </c>
      <c r="BC33" s="91">
        <f>'9.1 Posting'!BB57</f>
        <v>0</v>
      </c>
      <c r="BD33" s="91">
        <f>'9.1 Posting'!BC57</f>
        <v>0</v>
      </c>
      <c r="BE33" s="91">
        <f>'9.1 Posting'!BD57</f>
        <v>0</v>
      </c>
      <c r="BF33" s="91">
        <f>'9.1 Posting'!BE57</f>
        <v>0</v>
      </c>
      <c r="BG33" s="91">
        <f>'9.1 Posting'!BF57</f>
        <v>0</v>
      </c>
      <c r="BH33" s="91">
        <f>'9.1 Posting'!BG57</f>
        <v>0</v>
      </c>
      <c r="BI33" s="85">
        <f t="shared" si="5"/>
        <v>429135.98420999997</v>
      </c>
    </row>
    <row r="34" spans="1:61">
      <c r="A34" s="112"/>
      <c r="B34" s="113" t="s">
        <v>192</v>
      </c>
      <c r="C34" s="91">
        <f>'9.1 Posting'!B58</f>
        <v>26455.73</v>
      </c>
      <c r="D34" s="91">
        <f>'9.1 Posting'!C58</f>
        <v>0</v>
      </c>
      <c r="E34" s="91">
        <f>'9.1 Posting'!D58</f>
        <v>5906</v>
      </c>
      <c r="F34" s="91">
        <f>'9.1 Posting'!E58</f>
        <v>8649.4700900000043</v>
      </c>
      <c r="G34" s="91">
        <f>'9.1 Posting'!F58</f>
        <v>5641.3722100000023</v>
      </c>
      <c r="H34" s="91">
        <f>'9.1 Posting'!G58</f>
        <v>0</v>
      </c>
      <c r="I34" s="91">
        <f>'9.1 Posting'!H58</f>
        <v>0</v>
      </c>
      <c r="J34" s="91">
        <f>'9.1 Posting'!I58</f>
        <v>0</v>
      </c>
      <c r="K34" s="91">
        <f>'9.1 Posting'!J58</f>
        <v>3.722</v>
      </c>
      <c r="L34" s="91">
        <f>'9.1 Posting'!K58</f>
        <v>32.5</v>
      </c>
      <c r="M34" s="91">
        <f>'9.1 Posting'!L58</f>
        <v>0</v>
      </c>
      <c r="N34" s="91">
        <f>'9.1 Posting'!M58</f>
        <v>0</v>
      </c>
      <c r="O34" s="91">
        <f>'9.1 Posting'!N58</f>
        <v>0</v>
      </c>
      <c r="P34" s="91">
        <f>'9.1 Posting'!O58</f>
        <v>0</v>
      </c>
      <c r="Q34" s="91">
        <f>'9.1 Posting'!P58</f>
        <v>0</v>
      </c>
      <c r="R34" s="91">
        <f>'9.1 Posting'!Q58</f>
        <v>0</v>
      </c>
      <c r="S34" s="91">
        <f>'9.1 Posting'!R58</f>
        <v>0</v>
      </c>
      <c r="T34" s="91">
        <f>'9.1 Posting'!S58</f>
        <v>0</v>
      </c>
      <c r="U34" s="91">
        <f>'9.1 Posting'!T58</f>
        <v>0</v>
      </c>
      <c r="V34" s="91">
        <f>'9.1 Posting'!U58</f>
        <v>0</v>
      </c>
      <c r="W34" s="91">
        <f>'9.1 Posting'!V58</f>
        <v>0</v>
      </c>
      <c r="X34" s="91">
        <f>'9.1 Posting'!W58</f>
        <v>0</v>
      </c>
      <c r="Y34" s="91">
        <f>'9.1 Posting'!X58</f>
        <v>0</v>
      </c>
      <c r="Z34" s="91">
        <f>'9.1 Posting'!Y58</f>
        <v>0</v>
      </c>
      <c r="AA34" s="91">
        <f>'9.1 Posting'!Z58</f>
        <v>106.94678</v>
      </c>
      <c r="AB34" s="91">
        <f>'9.1 Posting'!AA58</f>
        <v>0</v>
      </c>
      <c r="AC34" s="91">
        <f>'9.1 Posting'!AB58</f>
        <v>0</v>
      </c>
      <c r="AD34" s="91">
        <f>'9.1 Posting'!AC58</f>
        <v>0</v>
      </c>
      <c r="AE34" s="91">
        <f>'9.1 Posting'!AD58</f>
        <v>0</v>
      </c>
      <c r="AF34" s="91">
        <f>'9.1 Posting'!AE58</f>
        <v>0</v>
      </c>
      <c r="AG34" s="91">
        <f>'9.1 Posting'!AF58</f>
        <v>0</v>
      </c>
      <c r="AH34" s="91">
        <f>'9.1 Posting'!AG58</f>
        <v>0</v>
      </c>
      <c r="AI34" s="91">
        <f>'9.1 Posting'!AH58</f>
        <v>3862.4679999999998</v>
      </c>
      <c r="AJ34" s="91">
        <f>'9.1 Posting'!AI58</f>
        <v>0</v>
      </c>
      <c r="AK34" s="91">
        <f>'9.1 Posting'!AJ58</f>
        <v>0</v>
      </c>
      <c r="AL34" s="91">
        <f>'9.1 Posting'!AK58</f>
        <v>0</v>
      </c>
      <c r="AM34" s="91">
        <f>'9.1 Posting'!AL58</f>
        <v>0</v>
      </c>
      <c r="AN34" s="91">
        <f>'9.1 Posting'!AM58</f>
        <v>0</v>
      </c>
      <c r="AO34" s="91">
        <f>'9.1 Posting'!AN58</f>
        <v>0</v>
      </c>
      <c r="AP34" s="91">
        <f>'9.1 Posting'!AO58</f>
        <v>0</v>
      </c>
      <c r="AQ34" s="91">
        <f>'9.1 Posting'!AP58</f>
        <v>0</v>
      </c>
      <c r="AR34" s="91">
        <f>'9.1 Posting'!AQ58</f>
        <v>0</v>
      </c>
      <c r="AS34" s="91">
        <f>'9.1 Posting'!AR58</f>
        <v>0</v>
      </c>
      <c r="AT34" s="91">
        <f>'9.1 Posting'!AS58</f>
        <v>0</v>
      </c>
      <c r="AU34" s="91">
        <f>'9.1 Posting'!AT58</f>
        <v>0</v>
      </c>
      <c r="AV34" s="91">
        <f>'9.1 Posting'!AU58</f>
        <v>0</v>
      </c>
      <c r="AW34" s="91">
        <f>'9.1 Posting'!AV58</f>
        <v>0</v>
      </c>
      <c r="AX34" s="91">
        <f>'9.1 Posting'!AW58</f>
        <v>0</v>
      </c>
      <c r="AY34" s="91">
        <f>'9.1 Posting'!AX58</f>
        <v>0</v>
      </c>
      <c r="AZ34" s="91">
        <f>'9.1 Posting'!AY58</f>
        <v>0</v>
      </c>
      <c r="BA34" s="91">
        <f>'9.1 Posting'!AZ58</f>
        <v>0</v>
      </c>
      <c r="BB34" s="91">
        <f>'9.1 Posting'!BA58</f>
        <v>0</v>
      </c>
      <c r="BC34" s="91">
        <f>'9.1 Posting'!BB58</f>
        <v>0</v>
      </c>
      <c r="BD34" s="91">
        <f>'9.1 Posting'!BC58</f>
        <v>0</v>
      </c>
      <c r="BE34" s="91">
        <f>'9.1 Posting'!BD58</f>
        <v>0</v>
      </c>
      <c r="BF34" s="91">
        <f>'9.1 Posting'!BE58</f>
        <v>0</v>
      </c>
      <c r="BG34" s="91">
        <f>'9.1 Posting'!BF58</f>
        <v>0</v>
      </c>
      <c r="BH34" s="91">
        <f>'9.1 Posting'!BG58</f>
        <v>0</v>
      </c>
      <c r="BI34" s="85">
        <f t="shared" si="5"/>
        <v>50658.209080000008</v>
      </c>
    </row>
    <row r="35" spans="1:61" ht="15" customHeight="1">
      <c r="A35" s="112"/>
      <c r="B35" s="113" t="s">
        <v>193</v>
      </c>
      <c r="C35" s="91">
        <f>'9.1 Posting'!B59</f>
        <v>250064</v>
      </c>
      <c r="D35" s="91">
        <f>'9.1 Posting'!C59</f>
        <v>90069.36</v>
      </c>
      <c r="E35" s="91">
        <f>'9.1 Posting'!D59</f>
        <v>112988</v>
      </c>
      <c r="F35" s="91">
        <f>'9.1 Posting'!E59</f>
        <v>0</v>
      </c>
      <c r="G35" s="91">
        <f>'9.1 Posting'!F59</f>
        <v>111838.45152545448</v>
      </c>
      <c r="H35" s="91">
        <f>'9.1 Posting'!G59</f>
        <v>6986.97</v>
      </c>
      <c r="I35" s="91">
        <f>'9.1 Posting'!H59</f>
        <v>0</v>
      </c>
      <c r="J35" s="91">
        <f>'9.1 Posting'!I59</f>
        <v>3450</v>
      </c>
      <c r="K35" s="91">
        <f>'9.1 Posting'!J59</f>
        <v>0</v>
      </c>
      <c r="L35" s="91">
        <f>'9.1 Posting'!K59</f>
        <v>21469.623380000001</v>
      </c>
      <c r="M35" s="91">
        <f>'9.1 Posting'!L59</f>
        <v>12275.084481818178</v>
      </c>
      <c r="N35" s="91">
        <f>'9.1 Posting'!M59</f>
        <v>34383.227443527576</v>
      </c>
      <c r="O35" s="91">
        <f>'9.1 Posting'!N59</f>
        <v>14455.5861</v>
      </c>
      <c r="P35" s="91">
        <f>'9.1 Posting'!O59</f>
        <v>0</v>
      </c>
      <c r="Q35" s="91">
        <f>'9.1 Posting'!P59</f>
        <v>0</v>
      </c>
      <c r="R35" s="91">
        <f>'9.1 Posting'!Q59</f>
        <v>6847.57</v>
      </c>
      <c r="S35" s="91">
        <f>'9.1 Posting'!R59</f>
        <v>8999.9999481818177</v>
      </c>
      <c r="T35" s="91">
        <f>'9.1 Posting'!S59</f>
        <v>1260.6579509091098</v>
      </c>
      <c r="U35" s="91">
        <f>'9.1 Posting'!T59</f>
        <v>2688.9901530000025</v>
      </c>
      <c r="V35" s="91">
        <f>'9.1 Posting'!U59</f>
        <v>4036.9477254545463</v>
      </c>
      <c r="W35" s="91">
        <f>'9.1 Posting'!V59</f>
        <v>0</v>
      </c>
      <c r="X35" s="91">
        <f>'9.1 Posting'!W59</f>
        <v>13627.39</v>
      </c>
      <c r="Y35" s="91">
        <f>'9.1 Posting'!X59</f>
        <v>19485.452309966928</v>
      </c>
      <c r="Z35" s="91">
        <f>'9.1 Posting'!Y59</f>
        <v>0</v>
      </c>
      <c r="AA35" s="91">
        <f>'9.1 Posting'!Z59</f>
        <v>4840.7064409090908</v>
      </c>
      <c r="AB35" s="91">
        <f>'9.1 Posting'!AA59</f>
        <v>13464.14906</v>
      </c>
      <c r="AC35" s="91">
        <f>'9.1 Posting'!AB59</f>
        <v>10165.494452727275</v>
      </c>
      <c r="AD35" s="91">
        <f>'9.1 Posting'!AC59</f>
        <v>39783.130079999995</v>
      </c>
      <c r="AE35" s="91">
        <f>'9.1 Posting'!AD59</f>
        <v>0</v>
      </c>
      <c r="AF35" s="91">
        <f>'9.1 Posting'!AE59</f>
        <v>8438</v>
      </c>
      <c r="AG35" s="91">
        <f>'9.1 Posting'!AF59</f>
        <v>801.38297</v>
      </c>
      <c r="AH35" s="91">
        <f>'9.1 Posting'!AG59</f>
        <v>30904.87</v>
      </c>
      <c r="AI35" s="91">
        <f>'9.1 Posting'!AH59</f>
        <v>70554.39712363643</v>
      </c>
      <c r="AJ35" s="91">
        <f>'9.1 Posting'!AI59</f>
        <v>0</v>
      </c>
      <c r="AK35" s="91">
        <f>'9.1 Posting'!AJ59</f>
        <v>6346.54</v>
      </c>
      <c r="AL35" s="91">
        <f>'9.1 Posting'!AK59</f>
        <v>10270.796366929731</v>
      </c>
      <c r="AM35" s="91">
        <f>'9.1 Posting'!AL59</f>
        <v>29079.41185003988</v>
      </c>
      <c r="AN35" s="91">
        <f>'9.1 Posting'!AM59</f>
        <v>801.79192599999999</v>
      </c>
      <c r="AO35" s="91">
        <f>'9.1 Posting'!AN59</f>
        <v>0</v>
      </c>
      <c r="AP35" s="91">
        <f>'9.1 Posting'!AO59</f>
        <v>34.637</v>
      </c>
      <c r="AQ35" s="91">
        <f>'9.1 Posting'!AP59</f>
        <v>0</v>
      </c>
      <c r="AR35" s="91">
        <f>'9.1 Posting'!AQ59</f>
        <v>0</v>
      </c>
      <c r="AS35" s="91">
        <f>'9.1 Posting'!AR59</f>
        <v>0</v>
      </c>
      <c r="AT35" s="91">
        <f>'9.1 Posting'!AS59</f>
        <v>0</v>
      </c>
      <c r="AU35" s="91">
        <f>'9.1 Posting'!AT59</f>
        <v>0</v>
      </c>
      <c r="AV35" s="91">
        <f>'9.1 Posting'!AU59</f>
        <v>0</v>
      </c>
      <c r="AW35" s="91">
        <f>'9.1 Posting'!AV59</f>
        <v>4.173</v>
      </c>
      <c r="AX35" s="91">
        <f>'9.1 Posting'!AW59</f>
        <v>0</v>
      </c>
      <c r="AY35" s="91">
        <f>'9.1 Posting'!AX59</f>
        <v>0</v>
      </c>
      <c r="AZ35" s="91">
        <f>'9.1 Posting'!AY59</f>
        <v>0</v>
      </c>
      <c r="BA35" s="91">
        <f>'9.1 Posting'!AZ59</f>
        <v>0</v>
      </c>
      <c r="BB35" s="91">
        <f>'9.1 Posting'!BA59</f>
        <v>0</v>
      </c>
      <c r="BC35" s="91">
        <f>'9.1 Posting'!BB59</f>
        <v>15.56</v>
      </c>
      <c r="BD35" s="91">
        <f>'9.1 Posting'!BC59</f>
        <v>0</v>
      </c>
      <c r="BE35" s="91">
        <f>'9.1 Posting'!BD59</f>
        <v>0</v>
      </c>
      <c r="BF35" s="91">
        <f>'9.1 Posting'!BE59</f>
        <v>0</v>
      </c>
      <c r="BG35" s="91">
        <f>'9.1 Posting'!BF59</f>
        <v>0</v>
      </c>
      <c r="BH35" s="91">
        <f>'9.1 Posting'!BG59</f>
        <v>0</v>
      </c>
      <c r="BI35" s="85">
        <f t="shared" si="5"/>
        <v>940432.35128855496</v>
      </c>
    </row>
    <row r="36" spans="1:61">
      <c r="A36" s="112"/>
      <c r="B36" s="113" t="s">
        <v>194</v>
      </c>
      <c r="C36" s="91">
        <f>'9.1 Posting'!B60</f>
        <v>147868.51</v>
      </c>
      <c r="D36" s="91">
        <f>'9.1 Posting'!C60</f>
        <v>57573.98</v>
      </c>
      <c r="E36" s="91">
        <f>'9.1 Posting'!D60</f>
        <v>83413</v>
      </c>
      <c r="F36" s="91">
        <f>'9.1 Posting'!E60</f>
        <v>131924.94057999999</v>
      </c>
      <c r="G36" s="91">
        <f>'9.1 Posting'!F60</f>
        <v>136066.98047000001</v>
      </c>
      <c r="H36" s="91">
        <f>'9.1 Posting'!G60</f>
        <v>219108.9</v>
      </c>
      <c r="I36" s="91">
        <f>'9.1 Posting'!H60</f>
        <v>40397.77246</v>
      </c>
      <c r="J36" s="91">
        <f>'9.1 Posting'!I60</f>
        <v>8397</v>
      </c>
      <c r="K36" s="91">
        <f>'9.1 Posting'!J60</f>
        <v>15715.258370000001</v>
      </c>
      <c r="L36" s="91">
        <f>'9.1 Posting'!K60</f>
        <v>3658.1169999999997</v>
      </c>
      <c r="M36" s="91">
        <f>'9.1 Posting'!L60</f>
        <v>15447.20515</v>
      </c>
      <c r="N36" s="91">
        <f>'9.1 Posting'!M60</f>
        <v>34393.207999999999</v>
      </c>
      <c r="O36" s="91">
        <f>'9.1 Posting'!N60</f>
        <v>11425.171689999999</v>
      </c>
      <c r="P36" s="91">
        <f>'9.1 Posting'!O60</f>
        <v>15797</v>
      </c>
      <c r="Q36" s="91">
        <f>'9.1 Posting'!P60</f>
        <v>14024.66511</v>
      </c>
      <c r="R36" s="91">
        <f>'9.1 Posting'!Q60</f>
        <v>9701.5</v>
      </c>
      <c r="S36" s="91">
        <f>'9.1 Posting'!R60</f>
        <v>15772.641940000001</v>
      </c>
      <c r="T36" s="91">
        <f>'9.1 Posting'!S60</f>
        <v>28155.312150000002</v>
      </c>
      <c r="U36" s="91">
        <f>'9.1 Posting'!T60</f>
        <v>4759.3991612</v>
      </c>
      <c r="V36" s="91">
        <f>'9.1 Posting'!U60</f>
        <v>12777.74663</v>
      </c>
      <c r="W36" s="91">
        <f>'9.1 Posting'!V60</f>
        <v>3718.7489999999998</v>
      </c>
      <c r="X36" s="91">
        <f>'9.1 Posting'!W60</f>
        <v>15523.633520000001</v>
      </c>
      <c r="Y36" s="91">
        <f>'9.1 Posting'!X60</f>
        <v>29628.168309999997</v>
      </c>
      <c r="Z36" s="91">
        <f>'9.1 Posting'!Y60</f>
        <v>77958.815069999997</v>
      </c>
      <c r="AA36" s="91">
        <f>'9.1 Posting'!Z60</f>
        <v>11032.119919999999</v>
      </c>
      <c r="AB36" s="91">
        <f>'9.1 Posting'!AA60</f>
        <v>32596.998</v>
      </c>
      <c r="AC36" s="91">
        <f>'9.1 Posting'!AB60</f>
        <v>8461.0054499999987</v>
      </c>
      <c r="AD36" s="91">
        <f>'9.1 Posting'!AC60</f>
        <v>24306.213069999998</v>
      </c>
      <c r="AE36" s="91">
        <f>'9.1 Posting'!AD60</f>
        <v>6298.59375</v>
      </c>
      <c r="AF36" s="91">
        <f>'9.1 Posting'!AE60</f>
        <v>9016</v>
      </c>
      <c r="AG36" s="91">
        <f>'9.1 Posting'!AF60</f>
        <v>15822.07467</v>
      </c>
      <c r="AH36" s="91">
        <f>'9.1 Posting'!AG60</f>
        <v>21746.42</v>
      </c>
      <c r="AI36" s="91">
        <f>'9.1 Posting'!AH60</f>
        <v>327413.42634000001</v>
      </c>
      <c r="AJ36" s="91">
        <f>'9.1 Posting'!AI60</f>
        <v>2509.8890000000001</v>
      </c>
      <c r="AK36" s="91">
        <f>'9.1 Posting'!AJ60</f>
        <v>5836.96</v>
      </c>
      <c r="AL36" s="91">
        <f>'9.1 Posting'!AK60</f>
        <v>23519.63222</v>
      </c>
      <c r="AM36" s="91">
        <f>'9.1 Posting'!AL60</f>
        <v>49866.023679999998</v>
      </c>
      <c r="AN36" s="91">
        <f>'9.1 Posting'!AM60</f>
        <v>2987.7895400000002</v>
      </c>
      <c r="AO36" s="91">
        <f>'9.1 Posting'!AN60</f>
        <v>3059.5297</v>
      </c>
      <c r="AP36" s="91">
        <f>'9.1 Posting'!AO60</f>
        <v>2423.1545000000001</v>
      </c>
      <c r="AQ36" s="91">
        <f>'9.1 Posting'!AP60</f>
        <v>3947.9331299999999</v>
      </c>
      <c r="AR36" s="91">
        <f>'9.1 Posting'!AQ60</f>
        <v>265</v>
      </c>
      <c r="AS36" s="91">
        <f>'9.1 Posting'!AR60</f>
        <v>3913.7466899999999</v>
      </c>
      <c r="AT36" s="91">
        <f>'9.1 Posting'!AS60</f>
        <v>2065.6748200000002</v>
      </c>
      <c r="AU36" s="91">
        <f>'9.1 Posting'!AT60</f>
        <v>421.86046000000005</v>
      </c>
      <c r="AV36" s="91">
        <f>'9.1 Posting'!AU60</f>
        <v>114.14</v>
      </c>
      <c r="AW36" s="91">
        <f>'9.1 Posting'!AV60</f>
        <v>1467.52972</v>
      </c>
      <c r="AX36" s="91">
        <f>'9.1 Posting'!AW60</f>
        <v>1566.41526</v>
      </c>
      <c r="AY36" s="91">
        <f>'9.1 Posting'!AX60</f>
        <v>1523.1551000000002</v>
      </c>
      <c r="AZ36" s="91">
        <f>'9.1 Posting'!AY60</f>
        <v>709.73</v>
      </c>
      <c r="BA36" s="91">
        <f>'9.1 Posting'!AZ60</f>
        <v>521.51304000000005</v>
      </c>
      <c r="BB36" s="91">
        <f>'9.1 Posting'!BA60</f>
        <v>0</v>
      </c>
      <c r="BC36" s="91">
        <f>'9.1 Posting'!BB60</f>
        <v>0.2</v>
      </c>
      <c r="BD36" s="91">
        <f>'9.1 Posting'!BC60</f>
        <v>0</v>
      </c>
      <c r="BE36" s="91">
        <f>'9.1 Posting'!BD60</f>
        <v>0</v>
      </c>
      <c r="BF36" s="91">
        <f>'9.1 Posting'!BE60</f>
        <v>0</v>
      </c>
      <c r="BG36" s="91">
        <f>'9.1 Posting'!BF60</f>
        <v>0</v>
      </c>
      <c r="BH36" s="91">
        <f>'9.1 Posting'!BG60</f>
        <v>0</v>
      </c>
      <c r="BI36" s="85">
        <f t="shared" si="5"/>
        <v>1696620.4026712002</v>
      </c>
    </row>
    <row r="37" spans="1:61" ht="15" customHeight="1">
      <c r="A37" s="112"/>
      <c r="B37" s="113" t="s">
        <v>195</v>
      </c>
      <c r="C37" s="91">
        <f>'9.1 Posting'!B72</f>
        <v>133738.64000000001</v>
      </c>
      <c r="D37" s="91">
        <f>'9.1 Posting'!C72</f>
        <v>2429.0399999999936</v>
      </c>
      <c r="E37" s="91">
        <f>'9.1 Posting'!D72</f>
        <v>69299</v>
      </c>
      <c r="F37" s="91">
        <f>'9.1 Posting'!E72</f>
        <v>1420.046</v>
      </c>
      <c r="G37" s="91">
        <f>'9.1 Posting'!F72</f>
        <v>0</v>
      </c>
      <c r="H37" s="91">
        <f>'9.1 Posting'!G72</f>
        <v>190.59</v>
      </c>
      <c r="I37" s="91">
        <f>'9.1 Posting'!H72</f>
        <v>25101.317999999999</v>
      </c>
      <c r="J37" s="91">
        <f>'9.1 Posting'!I72</f>
        <v>7771</v>
      </c>
      <c r="K37" s="91">
        <f>'9.1 Posting'!J72</f>
        <v>6073.08</v>
      </c>
      <c r="L37" s="91">
        <f>'9.1 Posting'!K72</f>
        <v>0</v>
      </c>
      <c r="M37" s="91">
        <f>'9.1 Posting'!L72</f>
        <v>1226.0519999999999</v>
      </c>
      <c r="N37" s="91">
        <f>'9.1 Posting'!M72</f>
        <v>0</v>
      </c>
      <c r="O37" s="91">
        <f>'9.1 Posting'!N72</f>
        <v>7811.859000000004</v>
      </c>
      <c r="P37" s="91">
        <f>'9.1 Posting'!O72</f>
        <v>7721</v>
      </c>
      <c r="Q37" s="91">
        <f>'9.1 Posting'!P72</f>
        <v>9907.0224200000011</v>
      </c>
      <c r="R37" s="91">
        <f>'9.1 Posting'!Q72</f>
        <v>0</v>
      </c>
      <c r="S37" s="91">
        <f>'9.1 Posting'!R72</f>
        <v>5737.42</v>
      </c>
      <c r="T37" s="91">
        <f>'9.1 Posting'!S72</f>
        <v>21673.069689999997</v>
      </c>
      <c r="U37" s="91">
        <f>'9.1 Posting'!T72</f>
        <v>3632.0587699999996</v>
      </c>
      <c r="V37" s="91">
        <f>'9.1 Posting'!U72</f>
        <v>8655.7895800000006</v>
      </c>
      <c r="W37" s="91">
        <f>'9.1 Posting'!V72</f>
        <v>0</v>
      </c>
      <c r="X37" s="91">
        <f>'9.1 Posting'!W72</f>
        <v>9367.36</v>
      </c>
      <c r="Y37" s="91">
        <f>'9.1 Posting'!X72</f>
        <v>17873.054249999997</v>
      </c>
      <c r="Z37" s="91">
        <f>'9.1 Posting'!Y72</f>
        <v>0</v>
      </c>
      <c r="AA37" s="91">
        <f>'9.1 Posting'!Z72</f>
        <v>4949.2530700000007</v>
      </c>
      <c r="AB37" s="91">
        <f>'9.1 Posting'!AA72</f>
        <v>18332.570949999998</v>
      </c>
      <c r="AC37" s="91">
        <f>'9.1 Posting'!AB72</f>
        <v>6791.62853</v>
      </c>
      <c r="AD37" s="91">
        <f>'9.1 Posting'!AC72</f>
        <v>24428.13464</v>
      </c>
      <c r="AE37" s="91">
        <f>'9.1 Posting'!AD72</f>
        <v>3615.1346400000007</v>
      </c>
      <c r="AF37" s="91">
        <f>'9.1 Posting'!AE72</f>
        <v>61</v>
      </c>
      <c r="AG37" s="91">
        <f>'9.1 Posting'!AF72</f>
        <v>0</v>
      </c>
      <c r="AH37" s="91">
        <f>'9.1 Posting'!AG72</f>
        <v>14821.26</v>
      </c>
      <c r="AI37" s="91">
        <f>'9.1 Posting'!AH72</f>
        <v>449271.10800999997</v>
      </c>
      <c r="AJ37" s="91">
        <f>'9.1 Posting'!AI72</f>
        <v>1755</v>
      </c>
      <c r="AK37" s="91">
        <f>'9.1 Posting'!AJ72</f>
        <v>4890.79</v>
      </c>
      <c r="AL37" s="91">
        <f>'9.1 Posting'!AK72</f>
        <v>14445.023559999998</v>
      </c>
      <c r="AM37" s="91">
        <f>'9.1 Posting'!AL72</f>
        <v>0</v>
      </c>
      <c r="AN37" s="91">
        <f>'9.1 Posting'!AM72</f>
        <v>2567.7662300000002</v>
      </c>
      <c r="AO37" s="91">
        <f>'9.1 Posting'!AN72</f>
        <v>2503.7036499999999</v>
      </c>
      <c r="AP37" s="91">
        <f>'9.1 Posting'!AO72</f>
        <v>0</v>
      </c>
      <c r="AQ37" s="91">
        <f>'9.1 Posting'!AP72</f>
        <v>3529.2136</v>
      </c>
      <c r="AR37" s="91">
        <f>'9.1 Posting'!AQ72</f>
        <v>0</v>
      </c>
      <c r="AS37" s="91">
        <f>'9.1 Posting'!AR72</f>
        <v>3143.056</v>
      </c>
      <c r="AT37" s="91">
        <f>'9.1 Posting'!AS72</f>
        <v>86.161309999999958</v>
      </c>
      <c r="AU37" s="91">
        <f>'9.1 Posting'!AT72</f>
        <v>0</v>
      </c>
      <c r="AV37" s="91">
        <f>'9.1 Posting'!AU72</f>
        <v>0</v>
      </c>
      <c r="AW37" s="91">
        <f>'9.1 Posting'!AV72</f>
        <v>0</v>
      </c>
      <c r="AX37" s="91">
        <f>'9.1 Posting'!AW72</f>
        <v>1364.97</v>
      </c>
      <c r="AY37" s="91">
        <f>'9.1 Posting'!AX72</f>
        <v>1.381</v>
      </c>
      <c r="AZ37" s="91">
        <f>'9.1 Posting'!AY72</f>
        <v>0</v>
      </c>
      <c r="BA37" s="91">
        <f>'9.1 Posting'!AZ72</f>
        <v>382.06744000000003</v>
      </c>
      <c r="BB37" s="91">
        <f>'9.1 Posting'!BA72</f>
        <v>0</v>
      </c>
      <c r="BC37" s="91">
        <f>'9.1 Posting'!BB72</f>
        <v>0.02</v>
      </c>
      <c r="BD37" s="91">
        <f>'9.1 Posting'!BC72</f>
        <v>0</v>
      </c>
      <c r="BE37" s="91">
        <f>'9.1 Posting'!BD72</f>
        <v>0</v>
      </c>
      <c r="BF37" s="91">
        <f>'9.1 Posting'!BE72</f>
        <v>0</v>
      </c>
      <c r="BG37" s="91">
        <f>'9.1 Posting'!BF72</f>
        <v>0</v>
      </c>
      <c r="BH37" s="91">
        <f>'9.1 Posting'!BG72</f>
        <v>0</v>
      </c>
      <c r="BI37" s="85">
        <f t="shared" si="5"/>
        <v>896566.6423399999</v>
      </c>
    </row>
    <row r="38" spans="1:61">
      <c r="A38" s="114"/>
      <c r="B38" s="115" t="s">
        <v>196</v>
      </c>
      <c r="C38" s="99">
        <f>'9.1 Posting'!B69+'9.1 Posting'!B70+'9.1 Posting'!B71+'9.1 Posting'!B76+'9.1 Posting'!B77+'9.1 Posting'!B78+'9.1 Posting'!B79</f>
        <v>131249.01</v>
      </c>
      <c r="D38" s="99">
        <f>'9.1 Posting'!C69+'9.1 Posting'!C70+'9.1 Posting'!C71+'9.1 Posting'!C76+'9.1 Posting'!C77+'9.1 Posting'!C78+'9.1 Posting'!C79</f>
        <v>24064.98</v>
      </c>
      <c r="E38" s="99">
        <f>'9.1 Posting'!D69+'9.1 Posting'!D70+'9.1 Posting'!D71+'9.1 Posting'!D76+'9.1 Posting'!D77+'9.1 Posting'!D78+'9.1 Posting'!D79</f>
        <v>0</v>
      </c>
      <c r="F38" s="99">
        <f>'9.1 Posting'!E69+'9.1 Posting'!E70+'9.1 Posting'!E71+'9.1 Posting'!E76+'9.1 Posting'!E77+'9.1 Posting'!E78+'9.1 Posting'!E79</f>
        <v>607424.94398999983</v>
      </c>
      <c r="G38" s="99">
        <f>'9.1 Posting'!F69+'9.1 Posting'!F70+'9.1 Posting'!F71+'9.1 Posting'!F76+'9.1 Posting'!F77+'9.1 Posting'!F78+'9.1 Posting'!F79</f>
        <v>90045.073820000005</v>
      </c>
      <c r="H38" s="99">
        <f>'9.1 Posting'!G69+'9.1 Posting'!G70+'9.1 Posting'!G71+'9.1 Posting'!G76+'9.1 Posting'!G77+'9.1 Posting'!G78+'9.1 Posting'!G79</f>
        <v>985602.62</v>
      </c>
      <c r="I38" s="99">
        <f>'9.1 Posting'!H69+'9.1 Posting'!H70+'9.1 Posting'!H71+'9.1 Posting'!H76+'9.1 Posting'!H77+'9.1 Posting'!H78+'9.1 Posting'!H79</f>
        <v>314120.14658</v>
      </c>
      <c r="J38" s="99">
        <f>'9.1 Posting'!I69+'9.1 Posting'!I70+'9.1 Posting'!I71+'9.1 Posting'!I76+'9.1 Posting'!I77+'9.1 Posting'!I78+'9.1 Posting'!I79</f>
        <v>0</v>
      </c>
      <c r="K38" s="99">
        <f>'9.1 Posting'!J69+'9.1 Posting'!J70+'9.1 Posting'!J71+'9.1 Posting'!J76+'9.1 Posting'!J77+'9.1 Posting'!J78+'9.1 Posting'!J79</f>
        <v>1083.473</v>
      </c>
      <c r="L38" s="99">
        <f>'9.1 Posting'!K69+'9.1 Posting'!K70+'9.1 Posting'!K71+'9.1 Posting'!K76+'9.1 Posting'!K77+'9.1 Posting'!K78+'9.1 Posting'!K79</f>
        <v>62846.878789999995</v>
      </c>
      <c r="M38" s="99">
        <f>'9.1 Posting'!L69+'9.1 Posting'!L70+'9.1 Posting'!L71+'9.1 Posting'!L76+'9.1 Posting'!L77+'9.1 Posting'!L78+'9.1 Posting'!L79</f>
        <v>37748.727643000006</v>
      </c>
      <c r="N38" s="99">
        <f>'9.1 Posting'!M69+'9.1 Posting'!M70+'9.1 Posting'!M71+'9.1 Posting'!M76+'9.1 Posting'!M77+'9.1 Posting'!M78+'9.1 Posting'!M79</f>
        <v>20359.115030398905</v>
      </c>
      <c r="O38" s="99">
        <f>'9.1 Posting'!N69+'9.1 Posting'!N70+'9.1 Posting'!N71+'9.1 Posting'!N76+'9.1 Posting'!N77+'9.1 Posting'!N78+'9.1 Posting'!N79</f>
        <v>30683.344680000002</v>
      </c>
      <c r="P38" s="99">
        <f>'9.1 Posting'!O69+'9.1 Posting'!O70+'9.1 Posting'!O71+'9.1 Posting'!O76+'9.1 Posting'!O77+'9.1 Posting'!O78+'9.1 Posting'!O79</f>
        <v>50883</v>
      </c>
      <c r="Q38" s="99">
        <f>'9.1 Posting'!P69+'9.1 Posting'!P70+'9.1 Posting'!P71+'9.1 Posting'!P76+'9.1 Posting'!P77+'9.1 Posting'!P78+'9.1 Posting'!P79</f>
        <v>23919.346229999996</v>
      </c>
      <c r="R38" s="99">
        <f>'9.1 Posting'!Q69+'9.1 Posting'!Q70+'9.1 Posting'!Q71+'9.1 Posting'!Q76+'9.1 Posting'!Q77+'9.1 Posting'!Q78+'9.1 Posting'!Q79</f>
        <v>1535.63</v>
      </c>
      <c r="S38" s="99">
        <f>'9.1 Posting'!R69+'9.1 Posting'!R70+'9.1 Posting'!R71+'9.1 Posting'!R76+'9.1 Posting'!R77+'9.1 Posting'!R78+'9.1 Posting'!R79</f>
        <v>22523.644489999999</v>
      </c>
      <c r="T38" s="99">
        <f>'9.1 Posting'!S69+'9.1 Posting'!S70+'9.1 Posting'!S71+'9.1 Posting'!S76+'9.1 Posting'!S77+'9.1 Posting'!S78+'9.1 Posting'!S79</f>
        <v>35516.659729999999</v>
      </c>
      <c r="U38" s="99">
        <f>'9.1 Posting'!T69+'9.1 Posting'!T70+'9.1 Posting'!T71+'9.1 Posting'!T76+'9.1 Posting'!T77+'9.1 Posting'!T78+'9.1 Posting'!T79</f>
        <v>5409.4025600000004</v>
      </c>
      <c r="V38" s="99">
        <f>'9.1 Posting'!U69+'9.1 Posting'!U70+'9.1 Posting'!U71+'9.1 Posting'!U76+'9.1 Posting'!U77+'9.1 Posting'!U78+'9.1 Posting'!U79</f>
        <v>17691.220100000002</v>
      </c>
      <c r="W38" s="99">
        <f>'9.1 Posting'!V69+'9.1 Posting'!V70+'9.1 Posting'!V71+'9.1 Posting'!V76+'9.1 Posting'!V77+'9.1 Posting'!V78+'9.1 Posting'!V79</f>
        <v>2218.23</v>
      </c>
      <c r="X38" s="99">
        <f>'9.1 Posting'!W69+'9.1 Posting'!W70+'9.1 Posting'!W71+'9.1 Posting'!W76+'9.1 Posting'!W77+'9.1 Posting'!W78+'9.1 Posting'!W79</f>
        <v>2251.7896000000005</v>
      </c>
      <c r="Y38" s="99">
        <f>'9.1 Posting'!X69+'9.1 Posting'!X70+'9.1 Posting'!X71+'9.1 Posting'!X76+'9.1 Posting'!X77+'9.1 Posting'!X78+'9.1 Posting'!X79</f>
        <v>25719.044780000015</v>
      </c>
      <c r="Z38" s="99">
        <f>'9.1 Posting'!Y69+'9.1 Posting'!Y70+'9.1 Posting'!Y71+'9.1 Posting'!Y76+'9.1 Posting'!Y77+'9.1 Posting'!Y78+'9.1 Posting'!Y79</f>
        <v>250184.05245999998</v>
      </c>
      <c r="AA38" s="99">
        <f>'9.1 Posting'!Z69+'9.1 Posting'!Z70+'9.1 Posting'!Z71+'9.1 Posting'!Z76+'9.1 Posting'!Z77+'9.1 Posting'!Z78+'9.1 Posting'!Z79</f>
        <v>16448.39503</v>
      </c>
      <c r="AB38" s="99">
        <f>'9.1 Posting'!AA69+'9.1 Posting'!AA70+'9.1 Posting'!AA71+'9.1 Posting'!AA76+'9.1 Posting'!AA77+'9.1 Posting'!AA78+'9.1 Posting'!AA79</f>
        <v>58421.296660000007</v>
      </c>
      <c r="AC38" s="99">
        <f>'9.1 Posting'!AB69+'9.1 Posting'!AB70+'9.1 Posting'!AB71+'9.1 Posting'!AB76+'9.1 Posting'!AB77+'9.1 Posting'!AB78+'9.1 Posting'!AB79</f>
        <v>214.18747000000005</v>
      </c>
      <c r="AD38" s="99">
        <f>'9.1 Posting'!AC69+'9.1 Posting'!AC70+'9.1 Posting'!AC71+'9.1 Posting'!AC76+'9.1 Posting'!AC77+'9.1 Posting'!AC78+'9.1 Posting'!AC79</f>
        <v>58376.333859999999</v>
      </c>
      <c r="AE38" s="99">
        <f>'9.1 Posting'!AD69+'9.1 Posting'!AD70+'9.1 Posting'!AD71+'9.1 Posting'!AD76+'9.1 Posting'!AD77+'9.1 Posting'!AD78+'9.1 Posting'!AD79</f>
        <v>4905.1545100000003</v>
      </c>
      <c r="AF38" s="99">
        <f>'9.1 Posting'!AE69+'9.1 Posting'!AE70+'9.1 Posting'!AE71+'9.1 Posting'!AE76+'9.1 Posting'!AE77+'9.1 Posting'!AE78+'9.1 Posting'!AE79</f>
        <v>0</v>
      </c>
      <c r="AG38" s="99">
        <f>'9.1 Posting'!AF69+'9.1 Posting'!AF70+'9.1 Posting'!AF71+'9.1 Posting'!AF76+'9.1 Posting'!AF77+'9.1 Posting'!AF78+'9.1 Posting'!AF79</f>
        <v>22818.038070000002</v>
      </c>
      <c r="AH38" s="99">
        <f>'9.1 Posting'!AG69+'9.1 Posting'!AG70+'9.1 Posting'!AG71+'9.1 Posting'!AG76+'9.1 Posting'!AG77+'9.1 Posting'!AG78+'9.1 Posting'!AG79</f>
        <v>40629.58</v>
      </c>
      <c r="AI38" s="99">
        <f>'9.1 Posting'!AH69+'9.1 Posting'!AH70+'9.1 Posting'!AH71+'9.1 Posting'!AH76+'9.1 Posting'!AH77+'9.1 Posting'!AH78+'9.1 Posting'!AH79</f>
        <v>133408.48994</v>
      </c>
      <c r="AJ38" s="99">
        <f>'9.1 Posting'!AI69+'9.1 Posting'!AI70+'9.1 Posting'!AI71+'9.1 Posting'!AI76+'9.1 Posting'!AI77+'9.1 Posting'!AI78+'9.1 Posting'!AI79</f>
        <v>3612.2339999999999</v>
      </c>
      <c r="AK38" s="99">
        <f>'9.1 Posting'!AJ69+'9.1 Posting'!AJ70+'9.1 Posting'!AJ71+'9.1 Posting'!AJ76+'9.1 Posting'!AJ77+'9.1 Posting'!AJ78+'9.1 Posting'!AJ79</f>
        <v>6304.12</v>
      </c>
      <c r="AL38" s="99">
        <f>'9.1 Posting'!AK69+'9.1 Posting'!AK70+'9.1 Posting'!AK71+'9.1 Posting'!AK76+'9.1 Posting'!AK77+'9.1 Posting'!AK78+'9.1 Posting'!AK79</f>
        <v>49338.956668607585</v>
      </c>
      <c r="AM38" s="99">
        <f>'9.1 Posting'!AL69+'9.1 Posting'!AL70+'9.1 Posting'!AL71+'9.1 Posting'!AL76+'9.1 Posting'!AL77+'9.1 Posting'!AL78+'9.1 Posting'!AL79</f>
        <v>141792.80113000001</v>
      </c>
      <c r="AN38" s="99">
        <f>'9.1 Posting'!AM69+'9.1 Posting'!AM70+'9.1 Posting'!AM71+'9.1 Posting'!AM76+'9.1 Posting'!AM77+'9.1 Posting'!AM78+'9.1 Posting'!AM79</f>
        <v>2733.7097200000003</v>
      </c>
      <c r="AO38" s="99">
        <f>'9.1 Posting'!AN69+'9.1 Posting'!AN70+'9.1 Posting'!AN71+'9.1 Posting'!AN76+'9.1 Posting'!AN77+'9.1 Posting'!AN78+'9.1 Posting'!AN79</f>
        <v>5618.2839199999999</v>
      </c>
      <c r="AP38" s="99">
        <f>'9.1 Posting'!AO69+'9.1 Posting'!AO70+'9.1 Posting'!AO71+'9.1 Posting'!AO76+'9.1 Posting'!AO77+'9.1 Posting'!AO78+'9.1 Posting'!AO79</f>
        <v>2418.0300000000002</v>
      </c>
      <c r="AQ38" s="99">
        <f>'9.1 Posting'!AP69+'9.1 Posting'!AP70+'9.1 Posting'!AP71+'9.1 Posting'!AP76+'9.1 Posting'!AP77+'9.1 Posting'!AP78+'9.1 Posting'!AP79</f>
        <v>7305.4299899999996</v>
      </c>
      <c r="AR38" s="99">
        <f>'9.1 Posting'!AQ69+'9.1 Posting'!AQ70+'9.1 Posting'!AQ71+'9.1 Posting'!AQ76+'9.1 Posting'!AQ77+'9.1 Posting'!AQ78+'9.1 Posting'!AQ79</f>
        <v>385</v>
      </c>
      <c r="AS38" s="99">
        <f>'9.1 Posting'!AR69+'9.1 Posting'!AR70+'9.1 Posting'!AR71+'9.1 Posting'!AR76+'9.1 Posting'!AR77+'9.1 Posting'!AR78+'9.1 Posting'!AR79</f>
        <v>7832.4246399999993</v>
      </c>
      <c r="AT38" s="99">
        <f>'9.1 Posting'!AS69+'9.1 Posting'!AS70+'9.1 Posting'!AS71+'9.1 Posting'!AS76+'9.1 Posting'!AS77+'9.1 Posting'!AS78+'9.1 Posting'!AS79</f>
        <v>6243.72</v>
      </c>
      <c r="AU38" s="99">
        <f>'9.1 Posting'!AT69+'9.1 Posting'!AT70+'9.1 Posting'!AT71+'9.1 Posting'!AT76+'9.1 Posting'!AT77+'9.1 Posting'!AT78+'9.1 Posting'!AT79</f>
        <v>1074.99533</v>
      </c>
      <c r="AV38" s="99">
        <f>'9.1 Posting'!AU69+'9.1 Posting'!AU70+'9.1 Posting'!AU71+'9.1 Posting'!AU76+'9.1 Posting'!AU77+'9.1 Posting'!AU78+'9.1 Posting'!AU79</f>
        <v>111.44</v>
      </c>
      <c r="AW38" s="99">
        <f>'9.1 Posting'!AV69+'9.1 Posting'!AV70+'9.1 Posting'!AV71+'9.1 Posting'!AV76+'9.1 Posting'!AV77+'9.1 Posting'!AV78+'9.1 Posting'!AV79</f>
        <v>2599.3354100000001</v>
      </c>
      <c r="AX38" s="99">
        <f>'9.1 Posting'!AW69+'9.1 Posting'!AW70+'9.1 Posting'!AW71+'9.1 Posting'!AW76+'9.1 Posting'!AW77+'9.1 Posting'!AW78+'9.1 Posting'!AW79</f>
        <v>1372.14004</v>
      </c>
      <c r="AY38" s="99">
        <f>'9.1 Posting'!AX69+'9.1 Posting'!AX70+'9.1 Posting'!AX71+'9.1 Posting'!AX76+'9.1 Posting'!AX77+'9.1 Posting'!AX78+'9.1 Posting'!AX79</f>
        <v>399.40577999999999</v>
      </c>
      <c r="AZ38" s="99">
        <f>'9.1 Posting'!AY69+'9.1 Posting'!AY70+'9.1 Posting'!AY71+'9.1 Posting'!AY76+'9.1 Posting'!AY77+'9.1 Posting'!AY78+'9.1 Posting'!AY79</f>
        <v>776.81</v>
      </c>
      <c r="BA38" s="99">
        <f>'9.1 Posting'!AZ69+'9.1 Posting'!AZ70+'9.1 Posting'!AZ71+'9.1 Posting'!AZ76+'9.1 Posting'!AZ77+'9.1 Posting'!AZ78+'9.1 Posting'!AZ79</f>
        <v>148.07545999999999</v>
      </c>
      <c r="BB38" s="99">
        <f>'9.1 Posting'!BA69+'9.1 Posting'!BA70+'9.1 Posting'!BA71+'9.1 Posting'!BA76+'9.1 Posting'!BA77+'9.1 Posting'!BA78+'9.1 Posting'!BA79</f>
        <v>0</v>
      </c>
      <c r="BC38" s="99">
        <f>'9.1 Posting'!BB69+'9.1 Posting'!BB70+'9.1 Posting'!BB71+'9.1 Posting'!BB76+'9.1 Posting'!BB77+'9.1 Posting'!BB78+'9.1 Posting'!BB79</f>
        <v>1536.68</v>
      </c>
      <c r="BD38" s="99">
        <f>'9.1 Posting'!BC69+'9.1 Posting'!BC70+'9.1 Posting'!BC71+'9.1 Posting'!BC76+'9.1 Posting'!BC77+'9.1 Posting'!BC78+'9.1 Posting'!BC79</f>
        <v>0</v>
      </c>
      <c r="BE38" s="99">
        <f>'9.1 Posting'!BD69+'9.1 Posting'!BD70+'9.1 Posting'!BD71+'9.1 Posting'!BD76+'9.1 Posting'!BD77+'9.1 Posting'!BD78+'9.1 Posting'!BD79</f>
        <v>0</v>
      </c>
      <c r="BF38" s="99">
        <f>'9.1 Posting'!BE69+'9.1 Posting'!BE70+'9.1 Posting'!BE71+'9.1 Posting'!BE76+'9.1 Posting'!BE77+'9.1 Posting'!BE78+'9.1 Posting'!BE79</f>
        <v>0</v>
      </c>
      <c r="BG38" s="99">
        <f>'9.1 Posting'!BF69+'9.1 Posting'!BF70+'9.1 Posting'!BF71+'9.1 Posting'!BF76+'9.1 Posting'!BF77+'9.1 Posting'!BF78+'9.1 Posting'!BF79</f>
        <v>0</v>
      </c>
      <c r="BH38" s="99">
        <f>'9.1 Posting'!BG69+'9.1 Posting'!BG70+'9.1 Posting'!BG71+'9.1 Posting'!BG76+'9.1 Posting'!BG77+'9.1 Posting'!BG78+'9.1 Posting'!BG79</f>
        <v>0</v>
      </c>
      <c r="BI38" s="85">
        <f t="shared" si="5"/>
        <v>3319905.4011120056</v>
      </c>
    </row>
    <row r="39" spans="1:61" ht="15" customHeight="1">
      <c r="A39" s="116">
        <v>6</v>
      </c>
      <c r="B39" s="117" t="s">
        <v>197</v>
      </c>
      <c r="C39" s="111">
        <f>'9.1 Posting'!B80</f>
        <v>0</v>
      </c>
      <c r="D39" s="111">
        <f>'9.1 Posting'!C80</f>
        <v>0</v>
      </c>
      <c r="E39" s="111">
        <f>'9.1 Posting'!D80</f>
        <v>259</v>
      </c>
      <c r="F39" s="111">
        <f>'9.1 Posting'!E80</f>
        <v>2944087.8974000006</v>
      </c>
      <c r="G39" s="111">
        <f>'9.1 Posting'!F80</f>
        <v>0</v>
      </c>
      <c r="H39" s="111">
        <f>'9.1 Posting'!G80</f>
        <v>0</v>
      </c>
      <c r="I39" s="111">
        <f>'9.1 Posting'!H80</f>
        <v>1672961.9772300001</v>
      </c>
      <c r="J39" s="111">
        <f>'9.1 Posting'!I80</f>
        <v>264</v>
      </c>
      <c r="K39" s="111">
        <f>'9.1 Posting'!J80</f>
        <v>0</v>
      </c>
      <c r="L39" s="111">
        <f>'9.1 Posting'!K80</f>
        <v>589850.58218999999</v>
      </c>
      <c r="M39" s="111">
        <f>'9.1 Posting'!L80</f>
        <v>0</v>
      </c>
      <c r="N39" s="111">
        <f>'9.1 Posting'!M80</f>
        <v>0</v>
      </c>
      <c r="O39" s="111">
        <f>'9.1 Posting'!N80</f>
        <v>0</v>
      </c>
      <c r="P39" s="111">
        <f>'9.1 Posting'!O80</f>
        <v>0</v>
      </c>
      <c r="Q39" s="111">
        <f>'9.1 Posting'!P80</f>
        <v>0</v>
      </c>
      <c r="R39" s="111">
        <f>'9.1 Posting'!Q80</f>
        <v>0</v>
      </c>
      <c r="S39" s="111">
        <f>'9.1 Posting'!R80</f>
        <v>0</v>
      </c>
      <c r="T39" s="111">
        <f>'9.1 Posting'!S80</f>
        <v>0</v>
      </c>
      <c r="U39" s="111">
        <f>'9.1 Posting'!T80</f>
        <v>0</v>
      </c>
      <c r="V39" s="111">
        <f>'9.1 Posting'!U80</f>
        <v>0</v>
      </c>
      <c r="W39" s="111">
        <f>'9.1 Posting'!V80</f>
        <v>0</v>
      </c>
      <c r="X39" s="111">
        <f>'9.1 Posting'!W80</f>
        <v>0</v>
      </c>
      <c r="Y39" s="111">
        <f>'9.1 Posting'!X80</f>
        <v>0</v>
      </c>
      <c r="Z39" s="111">
        <f>'9.1 Posting'!Y80</f>
        <v>0</v>
      </c>
      <c r="AA39" s="111">
        <f>'9.1 Posting'!Z80</f>
        <v>0</v>
      </c>
      <c r="AB39" s="111">
        <f>'9.1 Posting'!AA80</f>
        <v>0</v>
      </c>
      <c r="AC39" s="111">
        <f>'9.1 Posting'!AB80</f>
        <v>0</v>
      </c>
      <c r="AD39" s="111">
        <f>'9.1 Posting'!AC80</f>
        <v>0</v>
      </c>
      <c r="AE39" s="111">
        <f>'9.1 Posting'!AD80</f>
        <v>0</v>
      </c>
      <c r="AF39" s="111">
        <f>'9.1 Posting'!AE80</f>
        <v>0</v>
      </c>
      <c r="AG39" s="111">
        <f>'9.1 Posting'!AF80</f>
        <v>363301.15431000001</v>
      </c>
      <c r="AH39" s="111">
        <f>'9.1 Posting'!AG80</f>
        <v>0</v>
      </c>
      <c r="AI39" s="111">
        <f>'9.1 Posting'!AH80</f>
        <v>242.85442000007629</v>
      </c>
      <c r="AJ39" s="111">
        <f>'9.1 Posting'!AI80</f>
        <v>0</v>
      </c>
      <c r="AK39" s="111">
        <f>'9.1 Posting'!AJ80</f>
        <v>0</v>
      </c>
      <c r="AL39" s="111">
        <f>'9.1 Posting'!AK80</f>
        <v>0</v>
      </c>
      <c r="AM39" s="111">
        <f>'9.1 Posting'!AL80</f>
        <v>8180.8390799999233</v>
      </c>
      <c r="AN39" s="111">
        <f>'9.1 Posting'!AM80</f>
        <v>0</v>
      </c>
      <c r="AO39" s="111">
        <f>'9.1 Posting'!AN80</f>
        <v>0</v>
      </c>
      <c r="AP39" s="111">
        <f>'9.1 Posting'!AO80</f>
        <v>0</v>
      </c>
      <c r="AQ39" s="111">
        <f>'9.1 Posting'!AP80</f>
        <v>0</v>
      </c>
      <c r="AR39" s="111">
        <f>'9.1 Posting'!AQ80</f>
        <v>0</v>
      </c>
      <c r="AS39" s="111">
        <f>'9.1 Posting'!AR80</f>
        <v>0</v>
      </c>
      <c r="AT39" s="111">
        <f>'9.1 Posting'!AS80</f>
        <v>174454.40652000002</v>
      </c>
      <c r="AU39" s="111">
        <f>'9.1 Posting'!AT80</f>
        <v>0</v>
      </c>
      <c r="AV39" s="111">
        <f>'9.1 Posting'!AU80</f>
        <v>0</v>
      </c>
      <c r="AW39" s="111">
        <f>'9.1 Posting'!AV80</f>
        <v>0</v>
      </c>
      <c r="AX39" s="111">
        <f>'9.1 Posting'!AW80</f>
        <v>0</v>
      </c>
      <c r="AY39" s="111">
        <f>'9.1 Posting'!AX80</f>
        <v>0</v>
      </c>
      <c r="AZ39" s="111">
        <f>'9.1 Posting'!AY80</f>
        <v>0</v>
      </c>
      <c r="BA39" s="111">
        <f>'9.1 Posting'!AZ80</f>
        <v>0</v>
      </c>
      <c r="BB39" s="111">
        <f>'9.1 Posting'!BA80</f>
        <v>0</v>
      </c>
      <c r="BC39" s="111">
        <f>'9.1 Posting'!BB80</f>
        <v>0</v>
      </c>
      <c r="BD39" s="111">
        <f>'9.1 Posting'!BC80</f>
        <v>0</v>
      </c>
      <c r="BE39" s="111">
        <f>'9.1 Posting'!BD80</f>
        <v>0</v>
      </c>
      <c r="BF39" s="111">
        <f>'9.1 Posting'!BE80</f>
        <v>0</v>
      </c>
      <c r="BG39" s="111">
        <f>'9.1 Posting'!BF80</f>
        <v>0</v>
      </c>
      <c r="BH39" s="111">
        <f>'9.1 Posting'!BG80</f>
        <v>0</v>
      </c>
      <c r="BI39" s="85">
        <f t="shared" si="5"/>
        <v>5753602.7111499999</v>
      </c>
    </row>
    <row r="40" spans="1:61">
      <c r="A40" s="118">
        <v>7</v>
      </c>
      <c r="B40" s="119" t="s">
        <v>198</v>
      </c>
      <c r="C40" s="111">
        <f>'9.1 Posting'!B84</f>
        <v>583482.67000000004</v>
      </c>
      <c r="D40" s="111">
        <f>'9.1 Posting'!C84</f>
        <v>210082.49</v>
      </c>
      <c r="E40" s="111">
        <f>'9.1 Posting'!D84</f>
        <v>262485</v>
      </c>
      <c r="F40" s="111">
        <f>'9.1 Posting'!E84</f>
        <v>576415.68659000006</v>
      </c>
      <c r="G40" s="111">
        <f>'9.1 Posting'!F84</f>
        <v>250369.64005272731</v>
      </c>
      <c r="H40" s="111">
        <f>'9.1 Posting'!G84</f>
        <v>314133.71999999997</v>
      </c>
      <c r="I40" s="111">
        <f>'9.1 Posting'!H84</f>
        <v>148840.95556</v>
      </c>
      <c r="J40" s="111">
        <f>'9.1 Posting'!I84</f>
        <v>7005</v>
      </c>
      <c r="K40" s="111">
        <f>'9.1 Posting'!J84</f>
        <v>13406.179559999995</v>
      </c>
      <c r="L40" s="111">
        <f>'9.1 Posting'!K84</f>
        <v>50095.78787</v>
      </c>
      <c r="M40" s="111">
        <f>'9.1 Posting'!L84</f>
        <v>28641.863790909083</v>
      </c>
      <c r="N40" s="111">
        <f>'9.1 Posting'!M84</f>
        <v>80176.700301564328</v>
      </c>
      <c r="O40" s="111">
        <f>'9.1 Posting'!N84</f>
        <v>33729.700900000003</v>
      </c>
      <c r="P40" s="111">
        <f>'9.1 Posting'!O84</f>
        <v>22297</v>
      </c>
      <c r="Q40" s="111">
        <f>'9.1 Posting'!P84</f>
        <v>24319.294670000003</v>
      </c>
      <c r="R40" s="111">
        <f>'9.1 Posting'!Q84</f>
        <v>16044.34</v>
      </c>
      <c r="S40" s="111">
        <f>'9.1 Posting'!R84</f>
        <v>20999.999879090912</v>
      </c>
      <c r="T40" s="111">
        <f>'9.1 Posting'!S84</f>
        <v>107117.64247545457</v>
      </c>
      <c r="U40" s="111">
        <f>'9.1 Posting'!T84</f>
        <v>6274.310510000003</v>
      </c>
      <c r="V40" s="111">
        <f>'9.1 Posting'!U84</f>
        <v>9106.2526927272738</v>
      </c>
      <c r="W40" s="111">
        <f>'9.1 Posting'!V84</f>
        <v>30702.52</v>
      </c>
      <c r="X40" s="111">
        <f>'9.1 Posting'!W84</f>
        <v>39329.910000000003</v>
      </c>
      <c r="Y40" s="111">
        <f>'9.1 Posting'!X84</f>
        <v>45391.15933548758</v>
      </c>
      <c r="Z40" s="111">
        <f>'9.1 Posting'!Y84</f>
        <v>250692.18861547584</v>
      </c>
      <c r="AA40" s="111">
        <f>'9.1 Posting'!Z84</f>
        <v>11294.981695454546</v>
      </c>
      <c r="AB40" s="111">
        <f>'9.1 Posting'!AA84</f>
        <v>43169.932459999996</v>
      </c>
      <c r="AC40" s="111">
        <f>'9.1 Posting'!AB84</f>
        <v>23719.487056363643</v>
      </c>
      <c r="AD40" s="111">
        <f>'9.1 Posting'!AC84</f>
        <v>92827.3</v>
      </c>
      <c r="AE40" s="111">
        <f>'9.1 Posting'!AD84</f>
        <v>22066.908230000001</v>
      </c>
      <c r="AF40" s="111">
        <f>'9.1 Posting'!AE84</f>
        <v>19687</v>
      </c>
      <c r="AG40" s="111">
        <f>'9.1 Posting'!AF84</f>
        <v>9186.4602799999993</v>
      </c>
      <c r="AH40" s="111">
        <f>'9.1 Posting'!AG84</f>
        <v>72111.37</v>
      </c>
      <c r="AI40" s="111">
        <f>'9.1 Posting'!AH84</f>
        <v>164626.92662181833</v>
      </c>
      <c r="AJ40" s="111">
        <f>'9.1 Posting'!AI84</f>
        <v>4648.7129999999997</v>
      </c>
      <c r="AK40" s="111">
        <f>'9.1 Posting'!AJ84</f>
        <v>16946.849999999999</v>
      </c>
      <c r="AL40" s="111">
        <f>'9.1 Posting'!AK84</f>
        <v>23963.17453433606</v>
      </c>
      <c r="AM40" s="111">
        <f>'9.1 Posting'!AL84</f>
        <v>66609.963466759727</v>
      </c>
      <c r="AN40" s="111">
        <f>'9.1 Posting'!AM84</f>
        <v>4803.6000000000004</v>
      </c>
      <c r="AO40" s="111">
        <f>'9.1 Posting'!AN84</f>
        <v>438.79575999999997</v>
      </c>
      <c r="AP40" s="90">
        <f>'9.1 Posting'!AO84</f>
        <v>1376.701</v>
      </c>
      <c r="AQ40" s="90">
        <f>'9.1 Posting'!AP84</f>
        <v>9323.3388900000009</v>
      </c>
      <c r="AR40" s="90">
        <f>'9.1 Posting'!AQ84</f>
        <v>0</v>
      </c>
      <c r="AS40" s="90">
        <f>'9.1 Posting'!AR84</f>
        <v>0</v>
      </c>
      <c r="AT40" s="90">
        <f>'9.1 Posting'!AS84</f>
        <v>871.34</v>
      </c>
      <c r="AU40" s="90">
        <f>'9.1 Posting'!AT84</f>
        <v>0</v>
      </c>
      <c r="AV40" s="90">
        <f>'9.1 Posting'!AU84</f>
        <v>0</v>
      </c>
      <c r="AW40" s="90">
        <f>'9.1 Posting'!AV84</f>
        <v>0</v>
      </c>
      <c r="AX40" s="90">
        <f>'9.1 Posting'!AW84</f>
        <v>0</v>
      </c>
      <c r="AY40" s="90">
        <f>'9.1 Posting'!AX84</f>
        <v>0</v>
      </c>
      <c r="AZ40" s="90">
        <f>'9.1 Posting'!AY84</f>
        <v>0</v>
      </c>
      <c r="BA40" s="90">
        <f>'9.1 Posting'!AZ84</f>
        <v>0</v>
      </c>
      <c r="BB40" s="90">
        <f>'9.1 Posting'!BA84</f>
        <v>0</v>
      </c>
      <c r="BC40" s="90">
        <f>'9.1 Posting'!BB84</f>
        <v>52.13</v>
      </c>
      <c r="BD40" s="90">
        <f>'9.1 Posting'!BC84</f>
        <v>0</v>
      </c>
      <c r="BE40" s="90">
        <f>'9.1 Posting'!BD84</f>
        <v>0</v>
      </c>
      <c r="BF40" s="90">
        <f>'9.1 Posting'!BE84</f>
        <v>0</v>
      </c>
      <c r="BG40" s="90">
        <f>'9.1 Posting'!BF84</f>
        <v>0</v>
      </c>
      <c r="BH40" s="90">
        <f>'9.1 Posting'!BG84</f>
        <v>0</v>
      </c>
      <c r="BI40" s="85">
        <f t="shared" si="5"/>
        <v>3718864.9857981703</v>
      </c>
    </row>
    <row r="41" spans="1:61" ht="15" customHeight="1">
      <c r="A41" s="682" t="s">
        <v>199</v>
      </c>
      <c r="B41" s="683"/>
      <c r="C41" s="120">
        <f t="shared" ref="C41:AI41" si="10">C9+C14+C17+C25+C26+C39+C40</f>
        <v>15961358.99</v>
      </c>
      <c r="D41" s="120">
        <f t="shared" si="10"/>
        <v>7241266.8800000008</v>
      </c>
      <c r="E41" s="120">
        <f t="shared" si="10"/>
        <v>6329608</v>
      </c>
      <c r="F41" s="120">
        <f t="shared" si="10"/>
        <v>18586640.352192897</v>
      </c>
      <c r="G41" s="120">
        <f t="shared" si="10"/>
        <v>10260932.137049999</v>
      </c>
      <c r="H41" s="120">
        <f t="shared" si="10"/>
        <v>14941844.590000002</v>
      </c>
      <c r="I41" s="120">
        <f t="shared" si="10"/>
        <v>5615364.39824</v>
      </c>
      <c r="J41" s="120">
        <f t="shared" si="10"/>
        <v>249496</v>
      </c>
      <c r="K41" s="120">
        <f t="shared" si="10"/>
        <v>493352.98659000004</v>
      </c>
      <c r="L41" s="120">
        <f t="shared" si="10"/>
        <v>1849833.7957799998</v>
      </c>
      <c r="M41" s="120">
        <f t="shared" si="10"/>
        <v>1432596.061343</v>
      </c>
      <c r="N41" s="120">
        <f t="shared" si="10"/>
        <v>3863333.5756200003</v>
      </c>
      <c r="O41" s="120">
        <f t="shared" si="10"/>
        <v>783307.80358900002</v>
      </c>
      <c r="P41" s="120">
        <f t="shared" si="10"/>
        <v>922314</v>
      </c>
      <c r="Q41" s="120">
        <f t="shared" si="10"/>
        <v>1081405.2674</v>
      </c>
      <c r="R41" s="120">
        <f t="shared" si="10"/>
        <v>671147.86199999996</v>
      </c>
      <c r="S41" s="120">
        <f t="shared" si="10"/>
        <v>742361.31719000009</v>
      </c>
      <c r="T41" s="120">
        <f t="shared" si="10"/>
        <v>2468734.8499100003</v>
      </c>
      <c r="U41" s="120">
        <f t="shared" si="10"/>
        <v>433446.88134056359</v>
      </c>
      <c r="V41" s="120">
        <f t="shared" si="10"/>
        <v>666195.06605999987</v>
      </c>
      <c r="W41" s="120">
        <f t="shared" si="10"/>
        <v>829459.01900000009</v>
      </c>
      <c r="X41" s="120">
        <f t="shared" si="10"/>
        <v>1076333.71254</v>
      </c>
      <c r="Y41" s="120">
        <f t="shared" si="10"/>
        <v>2215641.3973054541</v>
      </c>
      <c r="Z41" s="120">
        <f t="shared" si="10"/>
        <v>7048290.7224576864</v>
      </c>
      <c r="AA41" s="120">
        <f t="shared" si="10"/>
        <v>731387.57946000004</v>
      </c>
      <c r="AB41" s="120">
        <f t="shared" si="10"/>
        <v>1436053.8858800002</v>
      </c>
      <c r="AC41" s="120">
        <f t="shared" si="10"/>
        <v>781404.3315600002</v>
      </c>
      <c r="AD41" s="120">
        <f t="shared" si="10"/>
        <v>2789320.2588999998</v>
      </c>
      <c r="AE41" s="120">
        <f t="shared" si="10"/>
        <v>436605.52794</v>
      </c>
      <c r="AF41" s="120">
        <f t="shared" si="10"/>
        <v>944632</v>
      </c>
      <c r="AG41" s="120">
        <f t="shared" si="10"/>
        <v>1025965.2871800001</v>
      </c>
      <c r="AH41" s="120">
        <f t="shared" si="10"/>
        <v>2027319.9</v>
      </c>
      <c r="AI41" s="120">
        <f t="shared" si="10"/>
        <v>9750595.1271500029</v>
      </c>
      <c r="AJ41" s="120">
        <f t="shared" ref="AJ41:BH41" si="11">AJ9+AJ14+AJ17+AJ25+AJ26+AJ39+AJ40</f>
        <v>222601.38163999998</v>
      </c>
      <c r="AK41" s="120">
        <f t="shared" si="11"/>
        <v>704265.24999999988</v>
      </c>
      <c r="AL41" s="120">
        <f t="shared" si="11"/>
        <v>1600047.0384199996</v>
      </c>
      <c r="AM41" s="120">
        <f t="shared" si="11"/>
        <v>2262626.1472534793</v>
      </c>
      <c r="AN41" s="120">
        <f t="shared" si="11"/>
        <v>320701.11709599994</v>
      </c>
      <c r="AO41" s="120">
        <f>AO9+AO14+AO17+AO25+AO26+AO39+AO40</f>
        <v>360099.20906000002</v>
      </c>
      <c r="AP41" s="121">
        <f t="shared" si="11"/>
        <v>254849.15812999997</v>
      </c>
      <c r="AQ41" s="121">
        <f t="shared" si="11"/>
        <v>438556.74022000004</v>
      </c>
      <c r="AR41" s="121">
        <f t="shared" si="11"/>
        <v>31613</v>
      </c>
      <c r="AS41" s="121">
        <f t="shared" si="11"/>
        <v>487030.30358999997</v>
      </c>
      <c r="AT41" s="121">
        <f t="shared" si="11"/>
        <v>408913.38520000008</v>
      </c>
      <c r="AU41" s="121">
        <f t="shared" si="11"/>
        <v>48848.393320000003</v>
      </c>
      <c r="AV41" s="121">
        <f t="shared" si="11"/>
        <v>53463.1</v>
      </c>
      <c r="AW41" s="121">
        <f t="shared" si="11"/>
        <v>194242.64743999997</v>
      </c>
      <c r="AX41" s="121">
        <f t="shared" si="11"/>
        <v>251843.99231</v>
      </c>
      <c r="AY41" s="121">
        <f t="shared" si="11"/>
        <v>207040.40221</v>
      </c>
      <c r="AZ41" s="121">
        <f t="shared" si="11"/>
        <v>114519.52</v>
      </c>
      <c r="BA41" s="121">
        <f t="shared" si="11"/>
        <v>94752.567149999988</v>
      </c>
      <c r="BB41" s="121">
        <f t="shared" si="11"/>
        <v>56000</v>
      </c>
      <c r="BC41" s="121">
        <f t="shared" si="11"/>
        <v>114186.24000000001</v>
      </c>
      <c r="BD41" s="121">
        <f t="shared" si="11"/>
        <v>0</v>
      </c>
      <c r="BE41" s="121">
        <f t="shared" si="11"/>
        <v>0</v>
      </c>
      <c r="BF41" s="121">
        <f t="shared" si="11"/>
        <v>0</v>
      </c>
      <c r="BG41" s="121">
        <f t="shared" si="11"/>
        <v>0</v>
      </c>
      <c r="BH41" s="121">
        <f t="shared" si="11"/>
        <v>0</v>
      </c>
      <c r="BI41" s="85">
        <f t="shared" si="5"/>
        <v>133913749.15671811</v>
      </c>
    </row>
    <row r="42" spans="1:61">
      <c r="A42" s="118">
        <v>1</v>
      </c>
      <c r="B42" s="122" t="s">
        <v>200</v>
      </c>
      <c r="C42" s="123">
        <f>'9.1 Posting'!B90</f>
        <v>19520.830000000002</v>
      </c>
      <c r="D42" s="123">
        <f>'9.1 Posting'!C90</f>
        <v>0</v>
      </c>
      <c r="E42" s="123">
        <f>'9.1 Posting'!D90</f>
        <v>4296</v>
      </c>
      <c r="F42" s="123">
        <f>'9.1 Posting'!E90</f>
        <v>571.53700000000447</v>
      </c>
      <c r="G42" s="123">
        <f>'9.1 Posting'!F90</f>
        <v>623.29253000000006</v>
      </c>
      <c r="H42" s="123">
        <f>'9.1 Posting'!G90</f>
        <v>0</v>
      </c>
      <c r="I42" s="123">
        <f>'9.1 Posting'!H90</f>
        <v>2916.92607</v>
      </c>
      <c r="J42" s="123">
        <f>'9.1 Posting'!I90</f>
        <v>801</v>
      </c>
      <c r="K42" s="123">
        <f>'9.1 Posting'!J90</f>
        <v>1012.43399</v>
      </c>
      <c r="L42" s="123">
        <f>'9.1 Posting'!K90</f>
        <v>7529.3337899999997</v>
      </c>
      <c r="M42" s="123">
        <f>'9.1 Posting'!L90</f>
        <v>8.81</v>
      </c>
      <c r="N42" s="123">
        <f>'9.1 Posting'!M90</f>
        <v>0</v>
      </c>
      <c r="O42" s="123">
        <f>'9.1 Posting'!N90</f>
        <v>2236.328</v>
      </c>
      <c r="P42" s="123">
        <f>'9.1 Posting'!O90</f>
        <v>2018</v>
      </c>
      <c r="Q42" s="123">
        <f>'9.1 Posting'!P90</f>
        <v>744.38452000000007</v>
      </c>
      <c r="R42" s="123">
        <f>'9.1 Posting'!Q90</f>
        <v>775.82</v>
      </c>
      <c r="S42" s="123">
        <f>'9.1 Posting'!R90</f>
        <v>0</v>
      </c>
      <c r="T42" s="123">
        <f>'9.1 Posting'!S90</f>
        <v>2356.5639900000001</v>
      </c>
      <c r="U42" s="123">
        <f>'9.1 Posting'!T90</f>
        <v>18</v>
      </c>
      <c r="V42" s="123">
        <f>'9.1 Posting'!U90</f>
        <v>4363.31167</v>
      </c>
      <c r="W42" s="123">
        <f>'9.1 Posting'!V90</f>
        <v>9480.57</v>
      </c>
      <c r="X42" s="123">
        <f>'9.1 Posting'!W90</f>
        <v>217.8115</v>
      </c>
      <c r="Y42" s="123">
        <f>'9.1 Posting'!X90</f>
        <v>7.3500100000000002</v>
      </c>
      <c r="Z42" s="123">
        <f>'9.1 Posting'!Y90</f>
        <v>1895.1669999999999</v>
      </c>
      <c r="AA42" s="123">
        <f>'9.1 Posting'!Z90</f>
        <v>156.33201</v>
      </c>
      <c r="AB42" s="123">
        <f>'9.1 Posting'!AA90</f>
        <v>1231.701</v>
      </c>
      <c r="AC42" s="123">
        <f>'9.1 Posting'!AB90</f>
        <v>648.79054000000008</v>
      </c>
      <c r="AD42" s="123">
        <f>'9.1 Posting'!AC90</f>
        <v>910.17200000000003</v>
      </c>
      <c r="AE42" s="123">
        <f>'9.1 Posting'!AD90</f>
        <v>236.13085000000001</v>
      </c>
      <c r="AF42" s="123">
        <f>'9.1 Posting'!AE90</f>
        <v>0</v>
      </c>
      <c r="AG42" s="123">
        <f>'9.1 Posting'!AF90</f>
        <v>3015.4476500000001</v>
      </c>
      <c r="AH42" s="123">
        <f>'9.1 Posting'!AG90</f>
        <v>1126.43</v>
      </c>
      <c r="AI42" s="123">
        <f>'9.1 Posting'!AH90</f>
        <v>33269.104639999998</v>
      </c>
      <c r="AJ42" s="123">
        <f>'9.1 Posting'!AI90</f>
        <v>673.03</v>
      </c>
      <c r="AK42" s="123">
        <f>'9.1 Posting'!AJ90</f>
        <v>2587.8000000000002</v>
      </c>
      <c r="AL42" s="123">
        <f>'9.1 Posting'!AK90</f>
        <v>874.29101000000003</v>
      </c>
      <c r="AM42" s="123">
        <f>'9.1 Posting'!AL90</f>
        <v>1746.0362699999998</v>
      </c>
      <c r="AN42" s="123">
        <f>'9.1 Posting'!AM90</f>
        <v>422.70132000000001</v>
      </c>
      <c r="AO42" s="123">
        <f>'9.1 Posting'!AN90</f>
        <v>251.53832999999997</v>
      </c>
      <c r="AP42" s="123">
        <f>'9.1 Posting'!AO90</f>
        <v>555.63199999999995</v>
      </c>
      <c r="AQ42" s="123">
        <f>'9.1 Posting'!AP90</f>
        <v>409.56698999999998</v>
      </c>
      <c r="AR42" s="123">
        <f>'9.1 Posting'!AQ90</f>
        <v>457</v>
      </c>
      <c r="AS42" s="123">
        <f>'9.1 Posting'!AR90</f>
        <v>432.52366999999998</v>
      </c>
      <c r="AT42" s="123">
        <f>'9.1 Posting'!AS90</f>
        <v>0.94</v>
      </c>
      <c r="AU42" s="123">
        <f>'9.1 Posting'!AT90</f>
        <v>12.028</v>
      </c>
      <c r="AV42" s="123">
        <f>'9.1 Posting'!AU90</f>
        <v>1774.29</v>
      </c>
      <c r="AW42" s="123">
        <f>'9.1 Posting'!AV90</f>
        <v>0</v>
      </c>
      <c r="AX42" s="123">
        <f>'9.1 Posting'!AW90</f>
        <v>0</v>
      </c>
      <c r="AY42" s="123">
        <f>'9.1 Posting'!AX90</f>
        <v>110.76367999999999</v>
      </c>
      <c r="AZ42" s="123">
        <f>'9.1 Posting'!AY90</f>
        <v>23.46</v>
      </c>
      <c r="BA42" s="123">
        <f>'9.1 Posting'!AZ90</f>
        <v>323.91226999999998</v>
      </c>
      <c r="BB42" s="123">
        <f>'9.1 Posting'!BA90</f>
        <v>0</v>
      </c>
      <c r="BC42" s="123">
        <f>'9.1 Posting'!BB90</f>
        <v>0</v>
      </c>
      <c r="BD42" s="123">
        <f>'9.1 Posting'!BC90</f>
        <v>0</v>
      </c>
      <c r="BE42" s="123">
        <f>'9.1 Posting'!BD90</f>
        <v>0</v>
      </c>
      <c r="BF42" s="123">
        <f>'9.1 Posting'!BE90</f>
        <v>0</v>
      </c>
      <c r="BG42" s="123">
        <f>'9.1 Posting'!BF90</f>
        <v>0</v>
      </c>
      <c r="BH42" s="123">
        <f>'9.1 Posting'!BG90</f>
        <v>0</v>
      </c>
      <c r="BI42" s="85">
        <f t="shared" si="5"/>
        <v>112643.0923</v>
      </c>
    </row>
    <row r="43" spans="1:61" ht="15" customHeight="1">
      <c r="A43" s="104">
        <v>2</v>
      </c>
      <c r="B43" s="105" t="s">
        <v>201</v>
      </c>
      <c r="C43" s="85">
        <f>C44+C45+C46+C47+C48</f>
        <v>221577.02000000002</v>
      </c>
      <c r="D43" s="85">
        <f>D44+D45+D46+D47+D48</f>
        <v>76379.64</v>
      </c>
      <c r="E43" s="85">
        <f t="shared" ref="E43:AI43" si="12">E44+E45+E46+E47+E48</f>
        <v>127139</v>
      </c>
      <c r="F43" s="85">
        <f t="shared" si="12"/>
        <v>2799887.3793099998</v>
      </c>
      <c r="G43" s="85">
        <f t="shared" si="12"/>
        <v>90058.24626</v>
      </c>
      <c r="H43" s="85">
        <f t="shared" si="12"/>
        <v>318811.31000000006</v>
      </c>
      <c r="I43" s="85">
        <f t="shared" si="12"/>
        <v>15500</v>
      </c>
      <c r="J43" s="85">
        <f t="shared" si="12"/>
        <v>3446</v>
      </c>
      <c r="K43" s="85">
        <f t="shared" si="12"/>
        <v>5900.6886000000004</v>
      </c>
      <c r="L43" s="85">
        <f t="shared" si="12"/>
        <v>7300.0408500000003</v>
      </c>
      <c r="M43" s="85">
        <f t="shared" si="12"/>
        <v>36610.751179999999</v>
      </c>
      <c r="N43" s="85">
        <f t="shared" si="12"/>
        <v>354047.35263000004</v>
      </c>
      <c r="O43" s="85">
        <f t="shared" si="12"/>
        <v>121229.37463999999</v>
      </c>
      <c r="P43" s="85">
        <f t="shared" si="12"/>
        <v>119595</v>
      </c>
      <c r="Q43" s="85">
        <f t="shared" si="12"/>
        <v>205291.66727999999</v>
      </c>
      <c r="R43" s="85">
        <f t="shared" si="12"/>
        <v>3040</v>
      </c>
      <c r="S43" s="85">
        <f t="shared" si="12"/>
        <v>3163.0675300000003</v>
      </c>
      <c r="T43" s="85">
        <f t="shared" si="12"/>
        <v>21445.331020000001</v>
      </c>
      <c r="U43" s="85">
        <f t="shared" si="12"/>
        <v>20031.656459999998</v>
      </c>
      <c r="V43" s="85">
        <f t="shared" si="12"/>
        <v>3075</v>
      </c>
      <c r="W43" s="85">
        <f t="shared" si="12"/>
        <v>45070.05</v>
      </c>
      <c r="X43" s="85">
        <f t="shared" si="12"/>
        <v>121244.60252</v>
      </c>
      <c r="Y43" s="85">
        <f t="shared" si="12"/>
        <v>330363.63428</v>
      </c>
      <c r="Z43" s="85">
        <f t="shared" si="12"/>
        <v>249965.13001000002</v>
      </c>
      <c r="AA43" s="85">
        <f t="shared" si="12"/>
        <v>107522.93655999999</v>
      </c>
      <c r="AB43" s="85">
        <f t="shared" si="12"/>
        <v>38804.199850000012</v>
      </c>
      <c r="AC43" s="85">
        <f t="shared" si="12"/>
        <v>3800</v>
      </c>
      <c r="AD43" s="85">
        <f t="shared" si="12"/>
        <v>56065.76986</v>
      </c>
      <c r="AE43" s="85">
        <f t="shared" si="12"/>
        <v>1900</v>
      </c>
      <c r="AF43" s="85">
        <f t="shared" si="12"/>
        <v>24710</v>
      </c>
      <c r="AG43" s="85">
        <f t="shared" si="12"/>
        <v>64137.224569999998</v>
      </c>
      <c r="AH43" s="85">
        <f t="shared" si="12"/>
        <v>16118.01</v>
      </c>
      <c r="AI43" s="85">
        <f t="shared" si="12"/>
        <v>522116.36639999994</v>
      </c>
      <c r="AJ43" s="85">
        <f t="shared" ref="AJ43:AP43" si="13">AJ44+AJ45+AJ46+AJ47+AJ48</f>
        <v>17279.563079999996</v>
      </c>
      <c r="AK43" s="85">
        <f t="shared" si="13"/>
        <v>32090</v>
      </c>
      <c r="AL43" s="85">
        <f t="shared" si="13"/>
        <v>8097.5282100000004</v>
      </c>
      <c r="AM43" s="85">
        <f t="shared" si="13"/>
        <v>30834.299180000005</v>
      </c>
      <c r="AN43" s="85">
        <f t="shared" si="13"/>
        <v>4613.97696</v>
      </c>
      <c r="AO43" s="85">
        <f>AO44+AO45+AO46+AO47+AO48</f>
        <v>56649.368170000002</v>
      </c>
      <c r="AP43" s="85">
        <f t="shared" si="13"/>
        <v>1125</v>
      </c>
      <c r="AQ43" s="85">
        <f>AQ44+AQ45+AQ46+AQ47+AQ48</f>
        <v>1629.97</v>
      </c>
      <c r="AR43" s="85">
        <f>AR44+AR45+AR46+AR47+AR48</f>
        <v>116</v>
      </c>
      <c r="AS43" s="85">
        <f>AS44+AS45+AS46+AS47+AS48</f>
        <v>2200.7330000000002</v>
      </c>
      <c r="AT43" s="85">
        <f>AT44+AT45+AT46+AT47+AT48</f>
        <v>1500</v>
      </c>
      <c r="AU43" s="85">
        <f t="shared" ref="AU43:BH43" si="14">AU44+AU45+AU46+AU47+AU48</f>
        <v>564.47478999999998</v>
      </c>
      <c r="AV43" s="85">
        <f t="shared" si="14"/>
        <v>8912.5499999999993</v>
      </c>
      <c r="AW43" s="85">
        <f t="shared" si="14"/>
        <v>1342.8311300000046</v>
      </c>
      <c r="AX43" s="85">
        <f t="shared" si="14"/>
        <v>1005.94379</v>
      </c>
      <c r="AY43" s="85">
        <f t="shared" si="14"/>
        <v>824.87</v>
      </c>
      <c r="AZ43" s="85">
        <f t="shared" si="14"/>
        <v>34068.82</v>
      </c>
      <c r="BA43" s="85">
        <f t="shared" si="14"/>
        <v>700</v>
      </c>
      <c r="BB43" s="85">
        <f t="shared" si="14"/>
        <v>56000</v>
      </c>
      <c r="BC43" s="85">
        <f t="shared" si="14"/>
        <v>100</v>
      </c>
      <c r="BD43" s="85">
        <f t="shared" si="14"/>
        <v>0</v>
      </c>
      <c r="BE43" s="85">
        <f t="shared" si="14"/>
        <v>0</v>
      </c>
      <c r="BF43" s="85">
        <f t="shared" si="14"/>
        <v>0</v>
      </c>
      <c r="BG43" s="85">
        <f t="shared" si="14"/>
        <v>0</v>
      </c>
      <c r="BH43" s="85">
        <f t="shared" si="14"/>
        <v>0</v>
      </c>
      <c r="BI43" s="85">
        <f t="shared" si="5"/>
        <v>6395002.3781200005</v>
      </c>
    </row>
    <row r="44" spans="1:61">
      <c r="A44" s="106"/>
      <c r="B44" s="107" t="s">
        <v>202</v>
      </c>
      <c r="C44" s="90">
        <f>'9.1 Posting'!B94</f>
        <v>122896.21</v>
      </c>
      <c r="D44" s="90">
        <f>'9.1 Posting'!C94</f>
        <v>35378.32</v>
      </c>
      <c r="E44" s="90">
        <f>'9.1 Posting'!D94</f>
        <v>0</v>
      </c>
      <c r="F44" s="90">
        <f>'9.1 Posting'!E94</f>
        <v>209125.82</v>
      </c>
      <c r="G44" s="90">
        <f>'9.1 Posting'!F94</f>
        <v>48000</v>
      </c>
      <c r="H44" s="90">
        <f>'9.1 Posting'!G94</f>
        <v>62500</v>
      </c>
      <c r="I44" s="90">
        <f>'9.1 Posting'!H94</f>
        <v>15500</v>
      </c>
      <c r="J44" s="90">
        <f>'9.1 Posting'!I94</f>
        <v>0</v>
      </c>
      <c r="K44" s="90">
        <f>'9.1 Posting'!J94</f>
        <v>1900</v>
      </c>
      <c r="L44" s="90">
        <f>'9.1 Posting'!K94</f>
        <v>0</v>
      </c>
      <c r="M44" s="90">
        <f>'9.1 Posting'!L94</f>
        <v>30100</v>
      </c>
      <c r="N44" s="90">
        <f>'9.1 Posting'!M94</f>
        <v>17549.433579999997</v>
      </c>
      <c r="O44" s="90">
        <f>'9.1 Posting'!N94</f>
        <v>0</v>
      </c>
      <c r="P44" s="90">
        <f>'9.1 Posting'!O94</f>
        <v>0</v>
      </c>
      <c r="Q44" s="90">
        <f>'9.1 Posting'!P94</f>
        <v>5</v>
      </c>
      <c r="R44" s="90">
        <f>'9.1 Posting'!Q94</f>
        <v>3040</v>
      </c>
      <c r="S44" s="90">
        <f>'9.1 Posting'!R94</f>
        <v>10</v>
      </c>
      <c r="T44" s="90">
        <f>'9.1 Posting'!S94</f>
        <v>9533</v>
      </c>
      <c r="U44" s="90">
        <f>'9.1 Posting'!T94</f>
        <v>1600</v>
      </c>
      <c r="V44" s="90">
        <f>'9.1 Posting'!U94</f>
        <v>3075</v>
      </c>
      <c r="W44" s="90">
        <f>'9.1 Posting'!V94</f>
        <v>4406.67</v>
      </c>
      <c r="X44" s="90">
        <f>'9.1 Posting'!W94</f>
        <v>100</v>
      </c>
      <c r="Y44" s="90">
        <f>'9.1 Posting'!X94</f>
        <v>9730</v>
      </c>
      <c r="Z44" s="90">
        <f>'9.1 Posting'!Y94</f>
        <v>0</v>
      </c>
      <c r="AA44" s="90">
        <f>'9.1 Posting'!Z94</f>
        <v>0</v>
      </c>
      <c r="AB44" s="90">
        <f>'9.1 Posting'!AA94</f>
        <v>0</v>
      </c>
      <c r="AC44" s="90">
        <f>'9.1 Posting'!AB94</f>
        <v>0</v>
      </c>
      <c r="AD44" s="90">
        <f>'9.1 Posting'!AC94</f>
        <v>0</v>
      </c>
      <c r="AE44" s="90">
        <f>'9.1 Posting'!AD94</f>
        <v>0</v>
      </c>
      <c r="AF44" s="90">
        <f>'9.1 Posting'!AE94</f>
        <v>0</v>
      </c>
      <c r="AG44" s="90">
        <f>'9.1 Posting'!AF94</f>
        <v>0</v>
      </c>
      <c r="AH44" s="90">
        <f>'9.1 Posting'!AG94</f>
        <v>0</v>
      </c>
      <c r="AI44" s="90">
        <f>'9.1 Posting'!AH94</f>
        <v>716.65976000000001</v>
      </c>
      <c r="AJ44" s="90">
        <f>'9.1 Posting'!AI94</f>
        <v>0</v>
      </c>
      <c r="AK44" s="90">
        <f>'9.1 Posting'!AJ94</f>
        <v>32090</v>
      </c>
      <c r="AL44" s="90">
        <f>'9.1 Posting'!AK94</f>
        <v>0</v>
      </c>
      <c r="AM44" s="90">
        <f>'9.1 Posting'!AL94</f>
        <v>0</v>
      </c>
      <c r="AN44" s="90">
        <f>'9.1 Posting'!AM94</f>
        <v>0</v>
      </c>
      <c r="AO44" s="90">
        <v>0</v>
      </c>
      <c r="AP44" s="90">
        <f>'9.1 Posting'!AO94</f>
        <v>0</v>
      </c>
      <c r="AQ44" s="90">
        <f>'9.1 Posting'!AP94</f>
        <v>50</v>
      </c>
      <c r="AR44" s="90">
        <f>'9.1 Posting'!AQ94</f>
        <v>0</v>
      </c>
      <c r="AS44" s="90">
        <f>'9.1 Posting'!AR94</f>
        <v>0</v>
      </c>
      <c r="AT44" s="90">
        <f>'9.1 Posting'!AS94</f>
        <v>1500</v>
      </c>
      <c r="AU44" s="90">
        <f>'9.1 Posting'!AT94</f>
        <v>0</v>
      </c>
      <c r="AV44" s="90">
        <f>'9.1 Posting'!AU94</f>
        <v>270</v>
      </c>
      <c r="AW44" s="90">
        <f>'9.1 Posting'!AV94</f>
        <v>0</v>
      </c>
      <c r="AX44" s="90">
        <f>'9.1 Posting'!AW94</f>
        <v>1000</v>
      </c>
      <c r="AY44" s="90">
        <f>'9.1 Posting'!AX94</f>
        <v>0</v>
      </c>
      <c r="AZ44" s="90">
        <f>'9.1 Posting'!AY94</f>
        <v>0</v>
      </c>
      <c r="BA44" s="90">
        <f>'9.1 Posting'!AZ94</f>
        <v>0</v>
      </c>
      <c r="BB44" s="90">
        <f>'9.1 Posting'!BA94</f>
        <v>0</v>
      </c>
      <c r="BC44" s="90">
        <f>'9.1 Posting'!BB94</f>
        <v>0</v>
      </c>
      <c r="BD44" s="90">
        <f>'9.1 Posting'!BC94</f>
        <v>0</v>
      </c>
      <c r="BE44" s="90">
        <f>'9.1 Posting'!BD94</f>
        <v>0</v>
      </c>
      <c r="BF44" s="90">
        <f>'9.1 Posting'!BE94</f>
        <v>0</v>
      </c>
      <c r="BG44" s="90">
        <f>'9.1 Posting'!BF94</f>
        <v>0</v>
      </c>
      <c r="BH44" s="90">
        <f>'9.1 Posting'!BG94</f>
        <v>0</v>
      </c>
      <c r="BI44" s="85">
        <f t="shared" si="5"/>
        <v>610076.11333999992</v>
      </c>
    </row>
    <row r="45" spans="1:61" ht="15" customHeight="1">
      <c r="A45" s="86"/>
      <c r="B45" s="108" t="s">
        <v>203</v>
      </c>
      <c r="C45" s="92">
        <f>'9.1 Posting'!B95</f>
        <v>98680.81</v>
      </c>
      <c r="D45" s="92">
        <f>'9.1 Posting'!C95</f>
        <v>40996.32</v>
      </c>
      <c r="E45" s="92">
        <f>'9.1 Posting'!D95</f>
        <v>118774</v>
      </c>
      <c r="F45" s="92">
        <f>'9.1 Posting'!E95</f>
        <v>2288310.0616000001</v>
      </c>
      <c r="G45" s="92">
        <f>'9.1 Posting'!F95</f>
        <v>41734.08006</v>
      </c>
      <c r="H45" s="92">
        <f>'9.1 Posting'!G95</f>
        <v>255721.29</v>
      </c>
      <c r="I45" s="92">
        <f>'9.1 Posting'!H95</f>
        <v>0</v>
      </c>
      <c r="J45" s="92">
        <f>'9.1 Posting'!I95</f>
        <v>3258</v>
      </c>
      <c r="K45" s="92">
        <f>'9.1 Posting'!J95</f>
        <v>3260.09503</v>
      </c>
      <c r="L45" s="92">
        <f>'9.1 Posting'!K95</f>
        <v>7300.0408500000003</v>
      </c>
      <c r="M45" s="92">
        <f>'9.1 Posting'!L95</f>
        <v>6510.7511799999993</v>
      </c>
      <c r="N45" s="92">
        <f>'9.1 Posting'!M95</f>
        <v>314928.81986000005</v>
      </c>
      <c r="O45" s="92">
        <f>'9.1 Posting'!N95</f>
        <v>54311.301309999995</v>
      </c>
      <c r="P45" s="92">
        <f>'9.1 Posting'!O95</f>
        <v>64314</v>
      </c>
      <c r="Q45" s="92">
        <f>'9.1 Posting'!P95</f>
        <v>119538.92109999999</v>
      </c>
      <c r="R45" s="92">
        <f>'9.1 Posting'!Q95</f>
        <v>0</v>
      </c>
      <c r="S45" s="92">
        <f>'9.1 Posting'!R95</f>
        <v>2996.0675300000003</v>
      </c>
      <c r="T45" s="92">
        <f>'9.1 Posting'!S95</f>
        <v>11776.331020000001</v>
      </c>
      <c r="U45" s="92">
        <f>'9.1 Posting'!T95</f>
        <v>15378.2075</v>
      </c>
      <c r="V45" s="92">
        <f>'9.1 Posting'!U95</f>
        <v>0</v>
      </c>
      <c r="W45" s="92">
        <f>'9.1 Posting'!V95</f>
        <v>37376.36</v>
      </c>
      <c r="X45" s="92">
        <f>'9.1 Posting'!W95</f>
        <v>43566.94</v>
      </c>
      <c r="Y45" s="92">
        <f>'9.1 Posting'!X95</f>
        <v>137973.01169999997</v>
      </c>
      <c r="Z45" s="92">
        <f>'9.1 Posting'!Y95</f>
        <v>216840.02729000003</v>
      </c>
      <c r="AA45" s="92">
        <f>'9.1 Posting'!Z95</f>
        <v>41578.567260000003</v>
      </c>
      <c r="AB45" s="92">
        <f>'9.1 Posting'!AA95</f>
        <v>36647.236320000011</v>
      </c>
      <c r="AC45" s="92">
        <f>'9.1 Posting'!AB95</f>
        <v>3800</v>
      </c>
      <c r="AD45" s="92">
        <f>'9.1 Posting'!AC95</f>
        <v>45144.304609999992</v>
      </c>
      <c r="AE45" s="92">
        <f>'9.1 Posting'!AD95</f>
        <v>1900</v>
      </c>
      <c r="AF45" s="92">
        <f>'9.1 Posting'!AE95</f>
        <v>13913</v>
      </c>
      <c r="AG45" s="92">
        <f>'9.1 Posting'!AF95</f>
        <v>64137.224569999998</v>
      </c>
      <c r="AH45" s="92">
        <f>'9.1 Posting'!AG95</f>
        <v>16118.01</v>
      </c>
      <c r="AI45" s="92">
        <f>'9.1 Posting'!AH95</f>
        <v>146707.53775999998</v>
      </c>
      <c r="AJ45" s="92">
        <f>'9.1 Posting'!AI95</f>
        <v>11004.263999999999</v>
      </c>
      <c r="AK45" s="92">
        <f>'9.1 Posting'!AJ95</f>
        <v>0</v>
      </c>
      <c r="AL45" s="92">
        <f>'9.1 Posting'!AK95</f>
        <v>7864.8384000000005</v>
      </c>
      <c r="AM45" s="92">
        <f>'9.1 Posting'!AL95</f>
        <v>30316.897880000004</v>
      </c>
      <c r="AN45" s="92">
        <f>'9.1 Posting'!AM95</f>
        <v>4613.97696</v>
      </c>
      <c r="AO45" s="92">
        <f>'9.1 Posting'!AN95</f>
        <v>19904.642690000001</v>
      </c>
      <c r="AP45" s="92">
        <f>'9.1 Posting'!AO95</f>
        <v>1125</v>
      </c>
      <c r="AQ45" s="92">
        <f>'9.1 Posting'!AP95</f>
        <v>1579.97</v>
      </c>
      <c r="AR45" s="92">
        <f>'9.1 Posting'!AQ95</f>
        <v>116</v>
      </c>
      <c r="AS45" s="92">
        <f>'9.1 Posting'!AR95</f>
        <v>2200.7330000000002</v>
      </c>
      <c r="AT45" s="92">
        <f>'9.1 Posting'!AS95</f>
        <v>0</v>
      </c>
      <c r="AU45" s="92">
        <f>'9.1 Posting'!AT95</f>
        <v>394.32592999999997</v>
      </c>
      <c r="AV45" s="92">
        <f>'9.1 Posting'!AU95</f>
        <v>8642.5499999999993</v>
      </c>
      <c r="AW45" s="92">
        <f>'9.1 Posting'!AV95</f>
        <v>1326.0886700000037</v>
      </c>
      <c r="AX45" s="92">
        <f>'9.1 Posting'!AW95</f>
        <v>2.3387900000000199</v>
      </c>
      <c r="AY45" s="92">
        <f>'9.1 Posting'!AX95</f>
        <v>824.87</v>
      </c>
      <c r="AZ45" s="92">
        <f>'9.1 Posting'!AY95</f>
        <v>11175.46</v>
      </c>
      <c r="BA45" s="92">
        <f>'9.1 Posting'!AZ95</f>
        <v>700</v>
      </c>
      <c r="BB45" s="92">
        <v>56000</v>
      </c>
      <c r="BC45" s="92">
        <f>'9.1 Posting'!BB95</f>
        <v>100</v>
      </c>
      <c r="BD45" s="92">
        <f>'9.1 Posting'!BC95</f>
        <v>0</v>
      </c>
      <c r="BE45" s="92">
        <f>'9.1 Posting'!BD95</f>
        <v>0</v>
      </c>
      <c r="BF45" s="92">
        <f>'9.1 Posting'!BE95</f>
        <v>0</v>
      </c>
      <c r="BG45" s="92">
        <f>'9.1 Posting'!BF95</f>
        <v>0</v>
      </c>
      <c r="BH45" s="92">
        <f>'9.1 Posting'!BG95</f>
        <v>0</v>
      </c>
      <c r="BI45" s="85">
        <f t="shared" si="5"/>
        <v>4411383.2728700014</v>
      </c>
    </row>
    <row r="46" spans="1:61">
      <c r="A46" s="86"/>
      <c r="B46" s="108" t="s">
        <v>204</v>
      </c>
      <c r="C46" s="92">
        <f>'9.1 Posting'!B98</f>
        <v>0</v>
      </c>
      <c r="D46" s="92">
        <f>'9.1 Posting'!C98</f>
        <v>5</v>
      </c>
      <c r="E46" s="92">
        <f>'9.1 Posting'!D98</f>
        <v>6438</v>
      </c>
      <c r="F46" s="92">
        <f>'9.1 Posting'!E98</f>
        <v>148745.74411000003</v>
      </c>
      <c r="G46" s="92">
        <f>'9.1 Posting'!F98</f>
        <v>324.16619999999961</v>
      </c>
      <c r="H46" s="92">
        <f>'9.1 Posting'!G98</f>
        <v>535.94000000000005</v>
      </c>
      <c r="I46" s="92">
        <f>'9.1 Posting'!H98</f>
        <v>0</v>
      </c>
      <c r="J46" s="92">
        <f>'9.1 Posting'!I98</f>
        <v>188</v>
      </c>
      <c r="K46" s="92">
        <f>'9.1 Posting'!J98</f>
        <v>740.59357</v>
      </c>
      <c r="L46" s="92">
        <f>'9.1 Posting'!K98</f>
        <v>0</v>
      </c>
      <c r="M46" s="92">
        <f>'9.1 Posting'!L98</f>
        <v>0</v>
      </c>
      <c r="N46" s="92">
        <f>'9.1 Posting'!M98</f>
        <v>17249.390480000002</v>
      </c>
      <c r="O46" s="92">
        <f>'9.1 Posting'!N98</f>
        <v>54150.568549999996</v>
      </c>
      <c r="P46" s="92">
        <f>'9.1 Posting'!O98</f>
        <v>52024</v>
      </c>
      <c r="Q46" s="92">
        <f>'9.1 Posting'!P98</f>
        <v>32350.968629999996</v>
      </c>
      <c r="R46" s="92">
        <f>'9.1 Posting'!Q98</f>
        <v>0</v>
      </c>
      <c r="S46" s="92">
        <f>'9.1 Posting'!R98</f>
        <v>145</v>
      </c>
      <c r="T46" s="92">
        <f>'9.1 Posting'!S98</f>
        <v>136</v>
      </c>
      <c r="U46" s="92">
        <f>'9.1 Posting'!T98</f>
        <v>3042.8669799999998</v>
      </c>
      <c r="V46" s="92">
        <f>'9.1 Posting'!U98</f>
        <v>0</v>
      </c>
      <c r="W46" s="92">
        <f>'9.1 Posting'!V98</f>
        <v>3262.01</v>
      </c>
      <c r="X46" s="92">
        <f>'9.1 Posting'!W98</f>
        <v>58991.16</v>
      </c>
      <c r="Y46" s="92">
        <f>'9.1 Posting'!X98</f>
        <v>177301.614</v>
      </c>
      <c r="Z46" s="92">
        <f>'9.1 Posting'!Y98</f>
        <v>33057.248090000001</v>
      </c>
      <c r="AA46" s="92">
        <f>'9.1 Posting'!Z98</f>
        <v>41096.780119999996</v>
      </c>
      <c r="AB46" s="92">
        <f>'9.1 Posting'!AA98</f>
        <v>2151.96353</v>
      </c>
      <c r="AC46" s="92">
        <f>'9.1 Posting'!AB98</f>
        <v>0</v>
      </c>
      <c r="AD46" s="92">
        <f>'9.1 Posting'!AC98</f>
        <v>10913.643370000002</v>
      </c>
      <c r="AE46" s="92">
        <f>'9.1 Posting'!AD98</f>
        <v>0</v>
      </c>
      <c r="AF46" s="92">
        <f>'9.1 Posting'!AE98</f>
        <v>10797</v>
      </c>
      <c r="AG46" s="92">
        <f>'9.1 Posting'!AF98</f>
        <v>0</v>
      </c>
      <c r="AH46" s="92">
        <f>'9.1 Posting'!AG98</f>
        <v>0</v>
      </c>
      <c r="AI46" s="92">
        <f>'9.1 Posting'!AH98</f>
        <v>228777.44159</v>
      </c>
      <c r="AJ46" s="92">
        <f>'9.1 Posting'!AI98</f>
        <v>5847.942</v>
      </c>
      <c r="AK46" s="92">
        <f>'9.1 Posting'!AJ98</f>
        <v>0</v>
      </c>
      <c r="AL46" s="92">
        <f>'9.1 Posting'!AK98</f>
        <v>212.17860999999999</v>
      </c>
      <c r="AM46" s="92">
        <f>'9.1 Posting'!AL98</f>
        <v>249.10557000000139</v>
      </c>
      <c r="AN46" s="92">
        <f>'9.1 Posting'!AM98</f>
        <v>0</v>
      </c>
      <c r="AO46" s="92">
        <f>'9.1 Posting'!AN98</f>
        <v>27132.896809999998</v>
      </c>
      <c r="AP46" s="92">
        <f>'9.1 Posting'!AO98</f>
        <v>0</v>
      </c>
      <c r="AQ46" s="92">
        <f>'9.1 Posting'!AP98</f>
        <v>0</v>
      </c>
      <c r="AR46" s="92">
        <f>'9.1 Posting'!AQ98</f>
        <v>0</v>
      </c>
      <c r="AS46" s="92">
        <f>'9.1 Posting'!AR98</f>
        <v>0</v>
      </c>
      <c r="AT46" s="92">
        <f>'9.1 Posting'!AS98</f>
        <v>0</v>
      </c>
      <c r="AU46" s="92">
        <f>'9.1 Posting'!AT98</f>
        <v>159.01421999999999</v>
      </c>
      <c r="AV46" s="92">
        <f>'9.1 Posting'!AU98</f>
        <v>0</v>
      </c>
      <c r="AW46" s="92">
        <f>'9.1 Posting'!AV98</f>
        <v>16.742460000000893</v>
      </c>
      <c r="AX46" s="92">
        <f>'9.1 Posting'!AW98</f>
        <v>0</v>
      </c>
      <c r="AY46" s="92">
        <f>'9.1 Posting'!AX98</f>
        <v>0</v>
      </c>
      <c r="AZ46" s="92">
        <f>'9.1 Posting'!AY98</f>
        <v>22893.360000000001</v>
      </c>
      <c r="BA46" s="92">
        <f>'9.1 Posting'!AZ98</f>
        <v>0</v>
      </c>
      <c r="BB46" s="92">
        <f>'9.1 Posting'!BA98</f>
        <v>0</v>
      </c>
      <c r="BC46" s="92">
        <f>'9.1 Posting'!BB98</f>
        <v>0</v>
      </c>
      <c r="BD46" s="92">
        <f>'9.1 Posting'!BC98</f>
        <v>0</v>
      </c>
      <c r="BE46" s="92">
        <f>'9.1 Posting'!BD98</f>
        <v>0</v>
      </c>
      <c r="BF46" s="92">
        <f>'9.1 Posting'!BE98</f>
        <v>0</v>
      </c>
      <c r="BG46" s="92">
        <f>'9.1 Posting'!BF98</f>
        <v>0</v>
      </c>
      <c r="BH46" s="92">
        <f>'9.1 Posting'!BG98</f>
        <v>0</v>
      </c>
      <c r="BI46" s="85">
        <f t="shared" si="5"/>
        <v>938936.3388899999</v>
      </c>
    </row>
    <row r="47" spans="1:61" ht="15" customHeight="1">
      <c r="A47" s="86"/>
      <c r="B47" s="108" t="s">
        <v>205</v>
      </c>
      <c r="C47" s="92">
        <f>'9.1 Posting'!B99</f>
        <v>0</v>
      </c>
      <c r="D47" s="92">
        <f>'9.1 Posting'!C99</f>
        <v>0</v>
      </c>
      <c r="E47" s="92">
        <f>'9.1 Posting'!D99</f>
        <v>1927</v>
      </c>
      <c r="F47" s="92">
        <f>'9.1 Posting'!E99</f>
        <v>153705.7536</v>
      </c>
      <c r="G47" s="92">
        <f>'9.1 Posting'!F99</f>
        <v>0</v>
      </c>
      <c r="H47" s="92">
        <f>'9.1 Posting'!G99</f>
        <v>54.08</v>
      </c>
      <c r="I47" s="92">
        <f>'9.1 Posting'!H99</f>
        <v>0</v>
      </c>
      <c r="J47" s="92">
        <f>'9.1 Posting'!I99</f>
        <v>0</v>
      </c>
      <c r="K47" s="92">
        <f>'9.1 Posting'!J99</f>
        <v>0</v>
      </c>
      <c r="L47" s="92">
        <f>'9.1 Posting'!K99</f>
        <v>0</v>
      </c>
      <c r="M47" s="92">
        <f>'9.1 Posting'!L99</f>
        <v>0</v>
      </c>
      <c r="N47" s="92">
        <f>'9.1 Posting'!M99</f>
        <v>4319.7087099999999</v>
      </c>
      <c r="O47" s="92">
        <f>'9.1 Posting'!N99</f>
        <v>12746.487149999999</v>
      </c>
      <c r="P47" s="92">
        <f>'9.1 Posting'!O99</f>
        <v>3254</v>
      </c>
      <c r="Q47" s="92">
        <f>'9.1 Posting'!P99</f>
        <v>53396.777549999999</v>
      </c>
      <c r="R47" s="92">
        <f>'9.1 Posting'!Q99</f>
        <v>0</v>
      </c>
      <c r="S47" s="92">
        <f>'9.1 Posting'!R99</f>
        <v>12</v>
      </c>
      <c r="T47" s="92">
        <f>'9.1 Posting'!S99</f>
        <v>0</v>
      </c>
      <c r="U47" s="92">
        <f>'9.1 Posting'!T99</f>
        <v>10.58198</v>
      </c>
      <c r="V47" s="92">
        <f>'9.1 Posting'!U99</f>
        <v>0</v>
      </c>
      <c r="W47" s="92">
        <f>'9.1 Posting'!V99</f>
        <v>12.19</v>
      </c>
      <c r="X47" s="92">
        <f>'9.1 Posting'!W99</f>
        <v>18586.502519999998</v>
      </c>
      <c r="Y47" s="92">
        <f>'9.1 Posting'!X99</f>
        <v>5359.0085799999997</v>
      </c>
      <c r="Z47" s="92">
        <f>'9.1 Posting'!Y99</f>
        <v>67.854629999999005</v>
      </c>
      <c r="AA47" s="92">
        <f>'9.1 Posting'!Z99</f>
        <v>24846.939229999996</v>
      </c>
      <c r="AB47" s="92">
        <f>'9.1 Posting'!AA99</f>
        <v>5</v>
      </c>
      <c r="AC47" s="92">
        <f>'9.1 Posting'!AB99</f>
        <v>0</v>
      </c>
      <c r="AD47" s="92">
        <f>'9.1 Posting'!AC99</f>
        <v>7.8218800000000002</v>
      </c>
      <c r="AE47" s="92">
        <f>'9.1 Posting'!AD99</f>
        <v>0</v>
      </c>
      <c r="AF47" s="92">
        <f>'9.1 Posting'!AE99</f>
        <v>0</v>
      </c>
      <c r="AG47" s="92">
        <f>'9.1 Posting'!AF99</f>
        <v>0</v>
      </c>
      <c r="AH47" s="92">
        <f>'9.1 Posting'!AG99</f>
        <v>0</v>
      </c>
      <c r="AI47" s="92">
        <f>'9.1 Posting'!AH99</f>
        <v>145914.72728999998</v>
      </c>
      <c r="AJ47" s="92">
        <f>'9.1 Posting'!AI99</f>
        <v>427.35599999999999</v>
      </c>
      <c r="AK47" s="92">
        <f>'9.1 Posting'!AJ99</f>
        <v>0</v>
      </c>
      <c r="AL47" s="92">
        <f>'9.1 Posting'!AK99</f>
        <v>16.097450000000002</v>
      </c>
      <c r="AM47" s="92">
        <f>'9.1 Posting'!AL99</f>
        <v>13.6287300000001</v>
      </c>
      <c r="AN47" s="92">
        <f>'9.1 Posting'!AM99</f>
        <v>0</v>
      </c>
      <c r="AO47" s="92">
        <f>'9.1 Posting'!AN99</f>
        <v>9608.9753800000017</v>
      </c>
      <c r="AP47" s="92">
        <f>'9.1 Posting'!AO99</f>
        <v>0</v>
      </c>
      <c r="AQ47" s="92">
        <f>'9.1 Posting'!AP99</f>
        <v>0</v>
      </c>
      <c r="AR47" s="92">
        <f>'9.1 Posting'!AQ99</f>
        <v>0</v>
      </c>
      <c r="AS47" s="92">
        <f>'9.1 Posting'!AR99</f>
        <v>0</v>
      </c>
      <c r="AT47" s="92">
        <f>'9.1 Posting'!AS99</f>
        <v>0</v>
      </c>
      <c r="AU47" s="92">
        <f>'9.1 Posting'!AT99</f>
        <v>0.20904</v>
      </c>
      <c r="AV47" s="92">
        <f>'9.1 Posting'!AU99</f>
        <v>0</v>
      </c>
      <c r="AW47" s="92">
        <f>'9.1 Posting'!AV99</f>
        <v>0</v>
      </c>
      <c r="AX47" s="92">
        <f>'9.1 Posting'!AW99</f>
        <v>3.605</v>
      </c>
      <c r="AY47" s="92">
        <f>'9.1 Posting'!AX99</f>
        <v>0</v>
      </c>
      <c r="AZ47" s="92">
        <f>'9.1 Posting'!AY99</f>
        <v>0</v>
      </c>
      <c r="BA47" s="92">
        <f>'9.1 Posting'!AZ99</f>
        <v>0</v>
      </c>
      <c r="BB47" s="92">
        <f>'9.1 Posting'!BA99</f>
        <v>0</v>
      </c>
      <c r="BC47" s="92">
        <f>'9.1 Posting'!BB99</f>
        <v>0</v>
      </c>
      <c r="BD47" s="92">
        <f>'9.1 Posting'!BC99</f>
        <v>0</v>
      </c>
      <c r="BE47" s="92">
        <f>'9.1 Posting'!BD99</f>
        <v>0</v>
      </c>
      <c r="BF47" s="92">
        <f>'9.1 Posting'!BE99</f>
        <v>0</v>
      </c>
      <c r="BG47" s="92">
        <f>'9.1 Posting'!BF99</f>
        <v>0</v>
      </c>
      <c r="BH47" s="92">
        <f>'9.1 Posting'!BG99</f>
        <v>0</v>
      </c>
      <c r="BI47" s="85">
        <f t="shared" si="5"/>
        <v>434296.30471999996</v>
      </c>
    </row>
    <row r="48" spans="1:61">
      <c r="A48" s="97"/>
      <c r="B48" s="109" t="s">
        <v>206</v>
      </c>
      <c r="C48" s="92">
        <f>'9.1 Posting'!B100</f>
        <v>0</v>
      </c>
      <c r="D48" s="92">
        <f>'9.1 Posting'!C100</f>
        <v>0</v>
      </c>
      <c r="E48" s="92">
        <f>'9.1 Posting'!D100</f>
        <v>0</v>
      </c>
      <c r="F48" s="92">
        <f>'9.1 Posting'!E100</f>
        <v>0</v>
      </c>
      <c r="G48" s="92">
        <f>'9.1 Posting'!F100</f>
        <v>0</v>
      </c>
      <c r="H48" s="92">
        <f>'9.1 Posting'!G100</f>
        <v>0</v>
      </c>
      <c r="I48" s="92">
        <f>'9.1 Posting'!H100</f>
        <v>0</v>
      </c>
      <c r="J48" s="92">
        <f>'9.1 Posting'!I100</f>
        <v>0</v>
      </c>
      <c r="K48" s="92">
        <f>'9.1 Posting'!J100</f>
        <v>0</v>
      </c>
      <c r="L48" s="92">
        <f>'9.1 Posting'!K100</f>
        <v>0</v>
      </c>
      <c r="M48" s="92">
        <f>'9.1 Posting'!L100</f>
        <v>0</v>
      </c>
      <c r="N48" s="92">
        <f>'9.1 Posting'!M100</f>
        <v>0</v>
      </c>
      <c r="O48" s="92">
        <f>'9.1 Posting'!N100</f>
        <v>21.01763</v>
      </c>
      <c r="P48" s="92">
        <f>'9.1 Posting'!O100</f>
        <v>3</v>
      </c>
      <c r="Q48" s="92">
        <f>'9.1 Posting'!P100</f>
        <v>0</v>
      </c>
      <c r="R48" s="92">
        <f>'9.1 Posting'!Q100</f>
        <v>0</v>
      </c>
      <c r="S48" s="92">
        <f>'9.1 Posting'!R100</f>
        <v>0</v>
      </c>
      <c r="T48" s="92">
        <f>'9.1 Posting'!S100</f>
        <v>0</v>
      </c>
      <c r="U48" s="92">
        <f>'9.1 Posting'!T100</f>
        <v>0</v>
      </c>
      <c r="V48" s="92">
        <f>'9.1 Posting'!U100</f>
        <v>0</v>
      </c>
      <c r="W48" s="92">
        <f>'9.1 Posting'!V100</f>
        <v>12.82</v>
      </c>
      <c r="X48" s="92">
        <f>'9.1 Posting'!W100</f>
        <v>0</v>
      </c>
      <c r="Y48" s="92">
        <f>'9.1 Posting'!X100</f>
        <v>0</v>
      </c>
      <c r="Z48" s="92">
        <f>'9.1 Posting'!Y100</f>
        <v>0</v>
      </c>
      <c r="AA48" s="92">
        <f>'9.1 Posting'!Z100</f>
        <v>0.64995000000000003</v>
      </c>
      <c r="AB48" s="92">
        <f>'9.1 Posting'!AA100</f>
        <v>0</v>
      </c>
      <c r="AC48" s="92">
        <f>'9.1 Posting'!AB100</f>
        <v>0</v>
      </c>
      <c r="AD48" s="92">
        <f>'9.1 Posting'!AC100</f>
        <v>0</v>
      </c>
      <c r="AE48" s="92">
        <f>'9.1 Posting'!AD100</f>
        <v>0</v>
      </c>
      <c r="AF48" s="92">
        <f>'9.1 Posting'!AE100</f>
        <v>0</v>
      </c>
      <c r="AG48" s="92">
        <f>'9.1 Posting'!AF100</f>
        <v>0</v>
      </c>
      <c r="AH48" s="92">
        <f>'9.1 Posting'!AG100</f>
        <v>0</v>
      </c>
      <c r="AI48" s="92">
        <f>'9.1 Posting'!AH100</f>
        <v>0</v>
      </c>
      <c r="AJ48" s="92">
        <f>'9.1 Posting'!AI100</f>
        <v>1.08E-3</v>
      </c>
      <c r="AK48" s="92">
        <f>'9.1 Posting'!AJ100</f>
        <v>0</v>
      </c>
      <c r="AL48" s="92">
        <f>'9.1 Posting'!AK100</f>
        <v>4.4137500000000003</v>
      </c>
      <c r="AM48" s="92">
        <f>'9.1 Posting'!AL100</f>
        <v>254.667</v>
      </c>
      <c r="AN48" s="92">
        <f>'9.1 Posting'!AM100</f>
        <v>0</v>
      </c>
      <c r="AO48" s="92">
        <f>'9.1 Posting'!AN100</f>
        <v>2.8532899999999999</v>
      </c>
      <c r="AP48" s="92">
        <f>'9.1 Posting'!AO100</f>
        <v>0</v>
      </c>
      <c r="AQ48" s="92">
        <f>'9.1 Posting'!AP100</f>
        <v>0</v>
      </c>
      <c r="AR48" s="92">
        <f>'9.1 Posting'!AQ100</f>
        <v>0</v>
      </c>
      <c r="AS48" s="92">
        <f>'9.1 Posting'!AR100</f>
        <v>0</v>
      </c>
      <c r="AT48" s="92">
        <f>'9.1 Posting'!AS100</f>
        <v>0</v>
      </c>
      <c r="AU48" s="92">
        <f>'9.1 Posting'!AT100</f>
        <v>10.925600000000001</v>
      </c>
      <c r="AV48" s="92">
        <f>'9.1 Posting'!AU100</f>
        <v>0</v>
      </c>
      <c r="AW48" s="92">
        <f>'9.1 Posting'!AV100</f>
        <v>0</v>
      </c>
      <c r="AX48" s="92">
        <f>'9.1 Posting'!AW100</f>
        <v>0</v>
      </c>
      <c r="AY48" s="92">
        <f>'9.1 Posting'!AX100</f>
        <v>0</v>
      </c>
      <c r="AZ48" s="92">
        <f>'9.1 Posting'!AY100</f>
        <v>0</v>
      </c>
      <c r="BA48" s="92">
        <f>'9.1 Posting'!AZ100</f>
        <v>0</v>
      </c>
      <c r="BB48" s="92">
        <f>'9.1 Posting'!BA100</f>
        <v>0</v>
      </c>
      <c r="BC48" s="92">
        <f>'9.1 Posting'!BB100</f>
        <v>0</v>
      </c>
      <c r="BD48" s="92">
        <f>'9.1 Posting'!BC100</f>
        <v>0</v>
      </c>
      <c r="BE48" s="92">
        <f>'9.1 Posting'!BD100</f>
        <v>0</v>
      </c>
      <c r="BF48" s="92">
        <f>'9.1 Posting'!BE100</f>
        <v>0</v>
      </c>
      <c r="BG48" s="92">
        <f>'9.1 Posting'!BF100</f>
        <v>0</v>
      </c>
      <c r="BH48" s="92">
        <f>'9.1 Posting'!BG100</f>
        <v>0</v>
      </c>
      <c r="BI48" s="85">
        <f t="shared" si="5"/>
        <v>310.34829999999999</v>
      </c>
    </row>
    <row r="49" spans="1:65" ht="15" customHeight="1">
      <c r="A49" s="97">
        <v>3</v>
      </c>
      <c r="B49" s="124" t="s">
        <v>207</v>
      </c>
      <c r="C49" s="99">
        <f>'9.1 Posting'!B101</f>
        <v>1455830.95</v>
      </c>
      <c r="D49" s="99">
        <f>'9.1 Posting'!C101</f>
        <v>272358.03999999998</v>
      </c>
      <c r="E49" s="99">
        <f>'9.1 Posting'!D101</f>
        <v>281525</v>
      </c>
      <c r="F49" s="99">
        <f>'9.1 Posting'!E101</f>
        <v>0</v>
      </c>
      <c r="G49" s="99">
        <f>'9.1 Posting'!F101</f>
        <v>1202200.6055400004</v>
      </c>
      <c r="H49" s="99">
        <f>'9.1 Posting'!G101</f>
        <v>339855.87</v>
      </c>
      <c r="I49" s="99">
        <f>'9.1 Posting'!H101</f>
        <v>558099.43666999997</v>
      </c>
      <c r="J49" s="99">
        <f>'9.1 Posting'!I101</f>
        <v>40767</v>
      </c>
      <c r="K49" s="99">
        <f>'9.1 Posting'!J101</f>
        <v>14977.608750000001</v>
      </c>
      <c r="L49" s="99">
        <f>'9.1 Posting'!K101</f>
        <v>100146.06922999999</v>
      </c>
      <c r="M49" s="99">
        <f>'9.1 Posting'!L101</f>
        <v>55842.936150000001</v>
      </c>
      <c r="N49" s="99">
        <f>'9.1 Posting'!M101</f>
        <v>0</v>
      </c>
      <c r="O49" s="99">
        <f>'9.1 Posting'!N101</f>
        <v>0</v>
      </c>
      <c r="P49" s="99">
        <f>'9.1 Posting'!O101</f>
        <v>0</v>
      </c>
      <c r="Q49" s="99">
        <f>'9.1 Posting'!P101</f>
        <v>0</v>
      </c>
      <c r="R49" s="99">
        <f>'9.1 Posting'!Q101</f>
        <v>64719.58</v>
      </c>
      <c r="S49" s="99">
        <f>'9.1 Posting'!R101</f>
        <v>54362.675390000004</v>
      </c>
      <c r="T49" s="99">
        <f>'9.1 Posting'!S101</f>
        <v>45027.98199</v>
      </c>
      <c r="U49" s="99">
        <f>'9.1 Posting'!T101</f>
        <v>0</v>
      </c>
      <c r="V49" s="99">
        <f>'9.1 Posting'!U101</f>
        <v>59068.536229999998</v>
      </c>
      <c r="W49" s="99">
        <f>'9.1 Posting'!V101</f>
        <v>102989.33</v>
      </c>
      <c r="X49" s="99">
        <f>'9.1 Posting'!W101</f>
        <v>0</v>
      </c>
      <c r="Y49" s="99">
        <f>'9.1 Posting'!X101</f>
        <v>0</v>
      </c>
      <c r="Z49" s="99">
        <f>'9.1 Posting'!Y101</f>
        <v>424615.95622000145</v>
      </c>
      <c r="AA49" s="99">
        <f>'9.1 Posting'!Z101</f>
        <v>0</v>
      </c>
      <c r="AB49" s="99">
        <f>'9.1 Posting'!AA101</f>
        <v>103427.03349999999</v>
      </c>
      <c r="AC49" s="99">
        <f>'9.1 Posting'!AB101</f>
        <v>34246.922319999998</v>
      </c>
      <c r="AD49" s="99">
        <f>'9.1 Posting'!AC101</f>
        <v>197546.23788000003</v>
      </c>
      <c r="AE49" s="99">
        <f>'9.1 Posting'!AD101</f>
        <v>35764.926659999997</v>
      </c>
      <c r="AF49" s="99">
        <f>'9.1 Posting'!AE101</f>
        <v>0</v>
      </c>
      <c r="AG49" s="99">
        <f>'9.1 Posting'!AF101</f>
        <v>0</v>
      </c>
      <c r="AH49" s="99">
        <f>'9.1 Posting'!AG101</f>
        <v>290921.3</v>
      </c>
      <c r="AI49" s="99">
        <f>'9.1 Posting'!AH101</f>
        <v>0</v>
      </c>
      <c r="AJ49" s="99">
        <f>'9.1 Posting'!AI101</f>
        <v>15602.695</v>
      </c>
      <c r="AK49" s="99">
        <f>'9.1 Posting'!AJ101</f>
        <v>62190.2</v>
      </c>
      <c r="AL49" s="99">
        <f>'9.1 Posting'!AK101</f>
        <v>31761.593089999998</v>
      </c>
      <c r="AM49" s="99">
        <f>'9.1 Posting'!AL101</f>
        <v>24474.176049999995</v>
      </c>
      <c r="AN49" s="99">
        <f>'9.1 Posting'!AM101</f>
        <v>39586.976009999998</v>
      </c>
      <c r="AO49" s="99">
        <f>'9.1 Posting'!AN101</f>
        <v>0</v>
      </c>
      <c r="AP49" s="99">
        <f>'9.1 Posting'!AO101</f>
        <v>31572.999000000003</v>
      </c>
      <c r="AQ49" s="99">
        <f>'9.1 Posting'!AP101</f>
        <v>38655.578910000004</v>
      </c>
      <c r="AR49" s="99">
        <f>'9.1 Posting'!AQ101</f>
        <v>270</v>
      </c>
      <c r="AS49" s="99">
        <f>'9.1 Posting'!AR101</f>
        <v>33652.721550000002</v>
      </c>
      <c r="AT49" s="99">
        <f>'9.1 Posting'!AS101</f>
        <v>12629.73</v>
      </c>
      <c r="AU49" s="99">
        <f>'9.1 Posting'!AT101</f>
        <v>0</v>
      </c>
      <c r="AV49" s="99">
        <f>'9.1 Posting'!AU101</f>
        <v>0</v>
      </c>
      <c r="AW49" s="99">
        <f>'9.1 Posting'!AV101</f>
        <v>32670.721899999997</v>
      </c>
      <c r="AX49" s="99">
        <f>'9.1 Posting'!AW101</f>
        <v>39085.345249999998</v>
      </c>
      <c r="AY49" s="99">
        <f>'9.1 Posting'!AX101</f>
        <v>43731.041919999996</v>
      </c>
      <c r="AZ49" s="99">
        <f>'9.1 Posting'!AY101</f>
        <v>0</v>
      </c>
      <c r="BA49" s="99">
        <f>'9.1 Posting'!AZ101</f>
        <v>31517.393960000001</v>
      </c>
      <c r="BB49" s="99">
        <f>'9.1 Posting'!BA101</f>
        <v>0</v>
      </c>
      <c r="BC49" s="99">
        <f>'9.1 Posting'!BB101</f>
        <v>61636.68</v>
      </c>
      <c r="BD49" s="99">
        <f>'9.1 Posting'!BC101</f>
        <v>0</v>
      </c>
      <c r="BE49" s="99">
        <f>'9.1 Posting'!BD101</f>
        <v>0</v>
      </c>
      <c r="BF49" s="99">
        <f>'9.1 Posting'!BE101</f>
        <v>0</v>
      </c>
      <c r="BG49" s="99">
        <f>'9.1 Posting'!BF101</f>
        <v>0</v>
      </c>
      <c r="BH49" s="99">
        <f>'9.1 Posting'!BG101</f>
        <v>0</v>
      </c>
      <c r="BI49" s="85">
        <f t="shared" si="5"/>
        <v>6233331.8491700031</v>
      </c>
    </row>
    <row r="50" spans="1:65">
      <c r="A50" s="82">
        <v>4</v>
      </c>
      <c r="B50" s="125" t="s">
        <v>208</v>
      </c>
      <c r="C50" s="84">
        <f t="shared" ref="C50:AI50" si="15">C51+C52+C53+C54</f>
        <v>38725</v>
      </c>
      <c r="D50" s="84">
        <f t="shared" si="15"/>
        <v>0</v>
      </c>
      <c r="E50" s="84">
        <f t="shared" si="15"/>
        <v>0</v>
      </c>
      <c r="F50" s="84">
        <f t="shared" si="15"/>
        <v>0</v>
      </c>
      <c r="G50" s="84">
        <f t="shared" si="15"/>
        <v>2000</v>
      </c>
      <c r="H50" s="84">
        <f t="shared" si="15"/>
        <v>0</v>
      </c>
      <c r="I50" s="84">
        <f t="shared" si="15"/>
        <v>0</v>
      </c>
      <c r="J50" s="84">
        <f t="shared" si="15"/>
        <v>0</v>
      </c>
      <c r="K50" s="84">
        <f t="shared" si="15"/>
        <v>0</v>
      </c>
      <c r="L50" s="84">
        <f t="shared" si="15"/>
        <v>0</v>
      </c>
      <c r="M50" s="84">
        <f t="shared" si="15"/>
        <v>0</v>
      </c>
      <c r="N50" s="84">
        <f t="shared" si="15"/>
        <v>0</v>
      </c>
      <c r="O50" s="84">
        <f t="shared" si="15"/>
        <v>0</v>
      </c>
      <c r="P50" s="84">
        <f t="shared" si="15"/>
        <v>0</v>
      </c>
      <c r="Q50" s="84">
        <f t="shared" si="15"/>
        <v>0</v>
      </c>
      <c r="R50" s="84">
        <f t="shared" si="15"/>
        <v>0</v>
      </c>
      <c r="S50" s="84">
        <f t="shared" si="15"/>
        <v>0</v>
      </c>
      <c r="T50" s="84">
        <f t="shared" si="15"/>
        <v>0</v>
      </c>
      <c r="U50" s="84">
        <f t="shared" si="15"/>
        <v>0</v>
      </c>
      <c r="V50" s="84">
        <f t="shared" si="15"/>
        <v>0</v>
      </c>
      <c r="W50" s="84">
        <f t="shared" si="15"/>
        <v>0</v>
      </c>
      <c r="X50" s="84">
        <f t="shared" si="15"/>
        <v>0</v>
      </c>
      <c r="Y50" s="84">
        <f t="shared" si="15"/>
        <v>0</v>
      </c>
      <c r="Z50" s="84">
        <f t="shared" si="15"/>
        <v>0</v>
      </c>
      <c r="AA50" s="84">
        <f t="shared" si="15"/>
        <v>0</v>
      </c>
      <c r="AB50" s="84">
        <f t="shared" si="15"/>
        <v>0</v>
      </c>
      <c r="AC50" s="84">
        <f t="shared" si="15"/>
        <v>0</v>
      </c>
      <c r="AD50" s="84">
        <f t="shared" si="15"/>
        <v>0</v>
      </c>
      <c r="AE50" s="84">
        <f t="shared" si="15"/>
        <v>0</v>
      </c>
      <c r="AF50" s="84">
        <f t="shared" si="15"/>
        <v>0</v>
      </c>
      <c r="AG50" s="84">
        <f t="shared" si="15"/>
        <v>0</v>
      </c>
      <c r="AH50" s="84">
        <f t="shared" si="15"/>
        <v>2000</v>
      </c>
      <c r="AI50" s="84">
        <f t="shared" si="15"/>
        <v>0</v>
      </c>
      <c r="AJ50" s="84">
        <f t="shared" ref="AJ50:AP50" si="16">AJ51+AJ52+AJ53+AJ54</f>
        <v>0</v>
      </c>
      <c r="AK50" s="84">
        <f t="shared" si="16"/>
        <v>0</v>
      </c>
      <c r="AL50" s="84">
        <f t="shared" si="16"/>
        <v>0</v>
      </c>
      <c r="AM50" s="84">
        <f t="shared" si="16"/>
        <v>0</v>
      </c>
      <c r="AN50" s="84">
        <f t="shared" si="16"/>
        <v>0</v>
      </c>
      <c r="AO50" s="84">
        <f t="shared" si="16"/>
        <v>0</v>
      </c>
      <c r="AP50" s="84">
        <f t="shared" si="16"/>
        <v>0</v>
      </c>
      <c r="AQ50" s="84">
        <f t="shared" ref="AQ50:AX50" si="17">AQ51+AQ52+AQ53+AQ54</f>
        <v>0</v>
      </c>
      <c r="AR50" s="84">
        <f t="shared" si="17"/>
        <v>0</v>
      </c>
      <c r="AS50" s="84">
        <f t="shared" si="17"/>
        <v>0</v>
      </c>
      <c r="AT50" s="84">
        <f t="shared" si="17"/>
        <v>0</v>
      </c>
      <c r="AU50" s="84">
        <f t="shared" si="17"/>
        <v>0</v>
      </c>
      <c r="AV50" s="84">
        <f t="shared" si="17"/>
        <v>0</v>
      </c>
      <c r="AW50" s="84">
        <f t="shared" si="17"/>
        <v>0</v>
      </c>
      <c r="AX50" s="84">
        <f t="shared" si="17"/>
        <v>0</v>
      </c>
      <c r="AY50" s="84">
        <f t="shared" ref="AY50:BH50" si="18">AY51+AY52+AY53+AY54</f>
        <v>0</v>
      </c>
      <c r="AZ50" s="84">
        <f t="shared" si="18"/>
        <v>0</v>
      </c>
      <c r="BA50" s="84">
        <f t="shared" si="18"/>
        <v>0</v>
      </c>
      <c r="BB50" s="84">
        <f t="shared" si="18"/>
        <v>0</v>
      </c>
      <c r="BC50" s="84">
        <f t="shared" si="18"/>
        <v>0</v>
      </c>
      <c r="BD50" s="84">
        <f t="shared" si="18"/>
        <v>0</v>
      </c>
      <c r="BE50" s="84">
        <f t="shared" si="18"/>
        <v>0</v>
      </c>
      <c r="BF50" s="84">
        <f t="shared" si="18"/>
        <v>0</v>
      </c>
      <c r="BG50" s="84">
        <f t="shared" si="18"/>
        <v>0</v>
      </c>
      <c r="BH50" s="84">
        <f t="shared" si="18"/>
        <v>0</v>
      </c>
      <c r="BI50" s="85">
        <f t="shared" si="5"/>
        <v>42725</v>
      </c>
    </row>
    <row r="51" spans="1:65" ht="15" customHeight="1">
      <c r="A51" s="86"/>
      <c r="B51" s="87" t="s">
        <v>209</v>
      </c>
      <c r="C51" s="88">
        <f>'9.1 Posting'!B107</f>
        <v>38725</v>
      </c>
      <c r="D51" s="88">
        <f>'9.1 Posting'!C107</f>
        <v>0</v>
      </c>
      <c r="E51" s="88">
        <f>'9.1 Posting'!D107</f>
        <v>0</v>
      </c>
      <c r="F51" s="88">
        <f>'9.1 Posting'!E107</f>
        <v>0</v>
      </c>
      <c r="G51" s="88">
        <f>'9.1 Posting'!F107</f>
        <v>0</v>
      </c>
      <c r="H51" s="88">
        <f>'9.1 Posting'!G107</f>
        <v>0</v>
      </c>
      <c r="I51" s="88">
        <f>'9.1 Posting'!H107</f>
        <v>0</v>
      </c>
      <c r="J51" s="88">
        <f>'9.1 Posting'!I107</f>
        <v>0</v>
      </c>
      <c r="K51" s="88">
        <f>'9.1 Posting'!J107</f>
        <v>0</v>
      </c>
      <c r="L51" s="88">
        <f>'9.1 Posting'!K107</f>
        <v>0</v>
      </c>
      <c r="M51" s="88">
        <f>'9.1 Posting'!L107</f>
        <v>0</v>
      </c>
      <c r="N51" s="88">
        <f>'9.1 Posting'!M107</f>
        <v>0</v>
      </c>
      <c r="O51" s="88">
        <f>'9.1 Posting'!N107</f>
        <v>0</v>
      </c>
      <c r="P51" s="88">
        <f>'9.1 Posting'!O107</f>
        <v>0</v>
      </c>
      <c r="Q51" s="88">
        <f>'9.1 Posting'!P107</f>
        <v>0</v>
      </c>
      <c r="R51" s="88">
        <f>'9.1 Posting'!Q107</f>
        <v>0</v>
      </c>
      <c r="S51" s="88">
        <f>'9.1 Posting'!R107</f>
        <v>0</v>
      </c>
      <c r="T51" s="88">
        <f>'9.1 Posting'!S107</f>
        <v>0</v>
      </c>
      <c r="U51" s="88">
        <f>'9.1 Posting'!T107</f>
        <v>0</v>
      </c>
      <c r="V51" s="88">
        <f>'9.1 Posting'!U107</f>
        <v>0</v>
      </c>
      <c r="W51" s="88">
        <f>'9.1 Posting'!V107</f>
        <v>0</v>
      </c>
      <c r="X51" s="88">
        <f>'9.1 Posting'!W107</f>
        <v>0</v>
      </c>
      <c r="Y51" s="88">
        <f>'9.1 Posting'!X107</f>
        <v>0</v>
      </c>
      <c r="Z51" s="88">
        <f>'9.1 Posting'!Y107</f>
        <v>0</v>
      </c>
      <c r="AA51" s="88">
        <f>'9.1 Posting'!Z107</f>
        <v>0</v>
      </c>
      <c r="AB51" s="88">
        <f>'9.1 Posting'!AA107</f>
        <v>0</v>
      </c>
      <c r="AC51" s="88">
        <f>'9.1 Posting'!AB107</f>
        <v>0</v>
      </c>
      <c r="AD51" s="88">
        <f>'9.1 Posting'!AC107</f>
        <v>0</v>
      </c>
      <c r="AE51" s="88">
        <f>'9.1 Posting'!AD107</f>
        <v>0</v>
      </c>
      <c r="AF51" s="88">
        <f>'9.1 Posting'!AE107</f>
        <v>0</v>
      </c>
      <c r="AG51" s="88">
        <f>'9.1 Posting'!AF107</f>
        <v>0</v>
      </c>
      <c r="AH51" s="88">
        <f>'9.1 Posting'!AG107</f>
        <v>0</v>
      </c>
      <c r="AI51" s="88">
        <f>'9.1 Posting'!AH107</f>
        <v>0</v>
      </c>
      <c r="AJ51" s="88">
        <f>'9.1 Posting'!AI107</f>
        <v>0</v>
      </c>
      <c r="AK51" s="88">
        <f>'9.1 Posting'!AJ107</f>
        <v>0</v>
      </c>
      <c r="AL51" s="88">
        <f>'9.1 Posting'!AK107</f>
        <v>0</v>
      </c>
      <c r="AM51" s="88">
        <f>'9.1 Posting'!AL107</f>
        <v>0</v>
      </c>
      <c r="AN51" s="88">
        <f>'9.1 Posting'!AM107</f>
        <v>0</v>
      </c>
      <c r="AO51" s="88">
        <f>'9.1 Posting'!AN107</f>
        <v>0</v>
      </c>
      <c r="AP51" s="88">
        <f>'9.1 Posting'!AO107</f>
        <v>0</v>
      </c>
      <c r="AQ51" s="88">
        <f>'9.1 Posting'!AP107</f>
        <v>0</v>
      </c>
      <c r="AR51" s="88">
        <f>'9.1 Posting'!AQ107</f>
        <v>0</v>
      </c>
      <c r="AS51" s="88">
        <f>'9.1 Posting'!AR107</f>
        <v>0</v>
      </c>
      <c r="AT51" s="88">
        <f>'9.1 Posting'!AS107</f>
        <v>0</v>
      </c>
      <c r="AU51" s="88">
        <f>'9.1 Posting'!AT107</f>
        <v>0</v>
      </c>
      <c r="AV51" s="88">
        <f>'9.1 Posting'!AU107</f>
        <v>0</v>
      </c>
      <c r="AW51" s="88">
        <f>'9.1 Posting'!AV107</f>
        <v>0</v>
      </c>
      <c r="AX51" s="88">
        <f>'9.1 Posting'!AW107</f>
        <v>0</v>
      </c>
      <c r="AY51" s="88">
        <f>'9.1 Posting'!AX107</f>
        <v>0</v>
      </c>
      <c r="AZ51" s="88">
        <f>'9.1 Posting'!AY107</f>
        <v>0</v>
      </c>
      <c r="BA51" s="88">
        <f>'9.1 Posting'!AZ107</f>
        <v>0</v>
      </c>
      <c r="BB51" s="88">
        <f>'9.1 Posting'!BA107</f>
        <v>0</v>
      </c>
      <c r="BC51" s="88">
        <f>'9.1 Posting'!BB107</f>
        <v>0</v>
      </c>
      <c r="BD51" s="88">
        <f>'9.1 Posting'!BC107</f>
        <v>0</v>
      </c>
      <c r="BE51" s="88">
        <f>'9.1 Posting'!BD107</f>
        <v>0</v>
      </c>
      <c r="BF51" s="88">
        <f>'9.1 Posting'!BE107</f>
        <v>0</v>
      </c>
      <c r="BG51" s="88">
        <f>'9.1 Posting'!BF107</f>
        <v>0</v>
      </c>
      <c r="BH51" s="88">
        <f>'9.1 Posting'!BG107</f>
        <v>0</v>
      </c>
      <c r="BI51" s="85">
        <f t="shared" si="5"/>
        <v>38725</v>
      </c>
    </row>
    <row r="52" spans="1:65">
      <c r="A52" s="86"/>
      <c r="B52" s="87" t="s">
        <v>210</v>
      </c>
      <c r="C52" s="88">
        <f>'9.1 Posting'!B112</f>
        <v>0</v>
      </c>
      <c r="D52" s="88">
        <f>'9.1 Posting'!C112</f>
        <v>0</v>
      </c>
      <c r="E52" s="88">
        <f>'9.1 Posting'!D112</f>
        <v>0</v>
      </c>
      <c r="F52" s="88">
        <f>'9.1 Posting'!E112</f>
        <v>0</v>
      </c>
      <c r="G52" s="88">
        <f>'9.1 Posting'!F112</f>
        <v>0</v>
      </c>
      <c r="H52" s="88">
        <f>'9.1 Posting'!G112</f>
        <v>0</v>
      </c>
      <c r="I52" s="88">
        <f>'9.1 Posting'!H112</f>
        <v>0</v>
      </c>
      <c r="J52" s="88">
        <f>'9.1 Posting'!I112</f>
        <v>0</v>
      </c>
      <c r="K52" s="88">
        <f>'9.1 Posting'!J112</f>
        <v>0</v>
      </c>
      <c r="L52" s="88">
        <f>'9.1 Posting'!K112</f>
        <v>0</v>
      </c>
      <c r="M52" s="88">
        <f>'9.1 Posting'!L112</f>
        <v>0</v>
      </c>
      <c r="N52" s="88">
        <f>'9.1 Posting'!M112</f>
        <v>0</v>
      </c>
      <c r="O52" s="88">
        <f>'9.1 Posting'!N112</f>
        <v>0</v>
      </c>
      <c r="P52" s="88">
        <f>'9.1 Posting'!O112</f>
        <v>0</v>
      </c>
      <c r="Q52" s="88">
        <f>'9.1 Posting'!P112</f>
        <v>0</v>
      </c>
      <c r="R52" s="88">
        <f>'9.1 Posting'!Q112</f>
        <v>0</v>
      </c>
      <c r="S52" s="88">
        <f>'9.1 Posting'!R112</f>
        <v>0</v>
      </c>
      <c r="T52" s="88">
        <f>'9.1 Posting'!S112</f>
        <v>0</v>
      </c>
      <c r="U52" s="88">
        <f>'9.1 Posting'!T112</f>
        <v>0</v>
      </c>
      <c r="V52" s="88">
        <f>'9.1 Posting'!U112</f>
        <v>0</v>
      </c>
      <c r="W52" s="88">
        <f>'9.1 Posting'!V112</f>
        <v>0</v>
      </c>
      <c r="X52" s="88">
        <f>'9.1 Posting'!W112</f>
        <v>0</v>
      </c>
      <c r="Y52" s="88">
        <f>'9.1 Posting'!X112</f>
        <v>0</v>
      </c>
      <c r="Z52" s="88">
        <f>'9.1 Posting'!Y112</f>
        <v>0</v>
      </c>
      <c r="AA52" s="88">
        <f>'9.1 Posting'!Z112</f>
        <v>0</v>
      </c>
      <c r="AB52" s="88">
        <f>'9.1 Posting'!AA112</f>
        <v>0</v>
      </c>
      <c r="AC52" s="88">
        <f>'9.1 Posting'!AB112</f>
        <v>0</v>
      </c>
      <c r="AD52" s="88">
        <f>'9.1 Posting'!AC112</f>
        <v>0</v>
      </c>
      <c r="AE52" s="88">
        <f>'9.1 Posting'!AD112</f>
        <v>0</v>
      </c>
      <c r="AF52" s="88">
        <f>'9.1 Posting'!AE112</f>
        <v>0</v>
      </c>
      <c r="AG52" s="88">
        <f>'9.1 Posting'!AF112</f>
        <v>0</v>
      </c>
      <c r="AH52" s="88">
        <f>'9.1 Posting'!AG112</f>
        <v>0</v>
      </c>
      <c r="AI52" s="88">
        <f>'9.1 Posting'!AH112</f>
        <v>0</v>
      </c>
      <c r="AJ52" s="88">
        <f>'9.1 Posting'!AI112</f>
        <v>0</v>
      </c>
      <c r="AK52" s="88">
        <f>'9.1 Posting'!AJ112</f>
        <v>0</v>
      </c>
      <c r="AL52" s="88">
        <f>'9.1 Posting'!AK112</f>
        <v>0</v>
      </c>
      <c r="AM52" s="88">
        <f>'9.1 Posting'!AL112</f>
        <v>0</v>
      </c>
      <c r="AN52" s="88">
        <f>'9.1 Posting'!AM112</f>
        <v>0</v>
      </c>
      <c r="AO52" s="88">
        <f>'9.1 Posting'!AN112</f>
        <v>0</v>
      </c>
      <c r="AP52" s="88">
        <f>'9.1 Posting'!AO112</f>
        <v>0</v>
      </c>
      <c r="AQ52" s="88">
        <f>'9.1 Posting'!AP112</f>
        <v>0</v>
      </c>
      <c r="AR52" s="88">
        <f>'9.1 Posting'!AQ112</f>
        <v>0</v>
      </c>
      <c r="AS52" s="88">
        <f>'9.1 Posting'!AR112</f>
        <v>0</v>
      </c>
      <c r="AT52" s="88">
        <f>'9.1 Posting'!AS112</f>
        <v>0</v>
      </c>
      <c r="AU52" s="88">
        <f>'9.1 Posting'!AT112</f>
        <v>0</v>
      </c>
      <c r="AV52" s="88">
        <f>'9.1 Posting'!AU112</f>
        <v>0</v>
      </c>
      <c r="AW52" s="88">
        <f>'9.1 Posting'!AV112</f>
        <v>0</v>
      </c>
      <c r="AX52" s="88">
        <f>'9.1 Posting'!AW112</f>
        <v>0</v>
      </c>
      <c r="AY52" s="88">
        <f>'9.1 Posting'!AX112</f>
        <v>0</v>
      </c>
      <c r="AZ52" s="88">
        <f>'9.1 Posting'!AY112</f>
        <v>0</v>
      </c>
      <c r="BA52" s="88">
        <f>'9.1 Posting'!AZ112</f>
        <v>0</v>
      </c>
      <c r="BB52" s="88">
        <f>'9.1 Posting'!BA112</f>
        <v>0</v>
      </c>
      <c r="BC52" s="88">
        <f>'9.1 Posting'!BB112</f>
        <v>0</v>
      </c>
      <c r="BD52" s="88">
        <f>'9.1 Posting'!BC112</f>
        <v>0</v>
      </c>
      <c r="BE52" s="88">
        <f>'9.1 Posting'!BD112</f>
        <v>0</v>
      </c>
      <c r="BF52" s="88">
        <f>'9.1 Posting'!BE112</f>
        <v>0</v>
      </c>
      <c r="BG52" s="88">
        <f>'9.1 Posting'!BF112</f>
        <v>0</v>
      </c>
      <c r="BH52" s="88">
        <f>'9.1 Posting'!BG112</f>
        <v>0</v>
      </c>
      <c r="BI52" s="85">
        <f t="shared" si="5"/>
        <v>0</v>
      </c>
    </row>
    <row r="53" spans="1:65" ht="15" customHeight="1">
      <c r="A53" s="86"/>
      <c r="B53" s="87" t="s">
        <v>211</v>
      </c>
      <c r="C53" s="88">
        <f>'9.1 Posting'!B113</f>
        <v>0</v>
      </c>
      <c r="D53" s="88">
        <f>'9.1 Posting'!C113</f>
        <v>0</v>
      </c>
      <c r="E53" s="88">
        <f>'9.1 Posting'!D113</f>
        <v>0</v>
      </c>
      <c r="F53" s="88">
        <f>'9.1 Posting'!E113</f>
        <v>0</v>
      </c>
      <c r="G53" s="88">
        <f>'9.1 Posting'!F113</f>
        <v>0</v>
      </c>
      <c r="H53" s="88">
        <f>'9.1 Posting'!G113</f>
        <v>0</v>
      </c>
      <c r="I53" s="88">
        <f>'9.1 Posting'!H113</f>
        <v>0</v>
      </c>
      <c r="J53" s="88">
        <f>'9.1 Posting'!I113</f>
        <v>0</v>
      </c>
      <c r="K53" s="88">
        <f>'9.1 Posting'!J113</f>
        <v>0</v>
      </c>
      <c r="L53" s="88">
        <f>'9.1 Posting'!K113</f>
        <v>0</v>
      </c>
      <c r="M53" s="88">
        <f>'9.1 Posting'!L113</f>
        <v>0</v>
      </c>
      <c r="N53" s="88">
        <f>'9.1 Posting'!M113</f>
        <v>0</v>
      </c>
      <c r="O53" s="88">
        <f>'9.1 Posting'!N113</f>
        <v>0</v>
      </c>
      <c r="P53" s="88">
        <f>'9.1 Posting'!O113</f>
        <v>0</v>
      </c>
      <c r="Q53" s="88">
        <f>'9.1 Posting'!P113</f>
        <v>0</v>
      </c>
      <c r="R53" s="88">
        <f>'9.1 Posting'!Q113</f>
        <v>0</v>
      </c>
      <c r="S53" s="88">
        <f>'9.1 Posting'!R113</f>
        <v>0</v>
      </c>
      <c r="T53" s="88">
        <f>'9.1 Posting'!S113</f>
        <v>0</v>
      </c>
      <c r="U53" s="88">
        <f>'9.1 Posting'!T113</f>
        <v>0</v>
      </c>
      <c r="V53" s="88">
        <f>'9.1 Posting'!U113</f>
        <v>0</v>
      </c>
      <c r="W53" s="88">
        <f>'9.1 Posting'!V113</f>
        <v>0</v>
      </c>
      <c r="X53" s="88">
        <f>'9.1 Posting'!W113</f>
        <v>0</v>
      </c>
      <c r="Y53" s="88">
        <f>'9.1 Posting'!X113</f>
        <v>0</v>
      </c>
      <c r="Z53" s="88">
        <f>'9.1 Posting'!Y113</f>
        <v>0</v>
      </c>
      <c r="AA53" s="88">
        <f>'9.1 Posting'!Z113</f>
        <v>0</v>
      </c>
      <c r="AB53" s="88">
        <f>'9.1 Posting'!AA113</f>
        <v>0</v>
      </c>
      <c r="AC53" s="88">
        <f>'9.1 Posting'!AB113</f>
        <v>0</v>
      </c>
      <c r="AD53" s="88">
        <f>'9.1 Posting'!AC113</f>
        <v>0</v>
      </c>
      <c r="AE53" s="88">
        <f>'9.1 Posting'!AD113</f>
        <v>0</v>
      </c>
      <c r="AF53" s="88">
        <f>'9.1 Posting'!AE113</f>
        <v>0</v>
      </c>
      <c r="AG53" s="88">
        <f>'9.1 Posting'!AF113</f>
        <v>0</v>
      </c>
      <c r="AH53" s="88">
        <f>'9.1 Posting'!AG113</f>
        <v>0</v>
      </c>
      <c r="AI53" s="88">
        <f>'9.1 Posting'!AH113</f>
        <v>0</v>
      </c>
      <c r="AJ53" s="88">
        <f>'9.1 Posting'!AI113</f>
        <v>0</v>
      </c>
      <c r="AK53" s="88">
        <f>'9.1 Posting'!AJ113</f>
        <v>0</v>
      </c>
      <c r="AL53" s="88">
        <f>'9.1 Posting'!AK113</f>
        <v>0</v>
      </c>
      <c r="AM53" s="88">
        <f>'9.1 Posting'!AL113</f>
        <v>0</v>
      </c>
      <c r="AN53" s="88">
        <f>'9.1 Posting'!AM113</f>
        <v>0</v>
      </c>
      <c r="AO53" s="88">
        <f>'9.1 Posting'!AN113</f>
        <v>0</v>
      </c>
      <c r="AP53" s="88">
        <f>'9.1 Posting'!AO113</f>
        <v>0</v>
      </c>
      <c r="AQ53" s="88">
        <f>'9.1 Posting'!AP113</f>
        <v>0</v>
      </c>
      <c r="AR53" s="88">
        <f>'9.1 Posting'!AQ113</f>
        <v>0</v>
      </c>
      <c r="AS53" s="88">
        <f>'9.1 Posting'!AR113</f>
        <v>0</v>
      </c>
      <c r="AT53" s="88">
        <f>'9.1 Posting'!AS113</f>
        <v>0</v>
      </c>
      <c r="AU53" s="88">
        <f>'9.1 Posting'!AT113</f>
        <v>0</v>
      </c>
      <c r="AV53" s="88">
        <f>'9.1 Posting'!AU113</f>
        <v>0</v>
      </c>
      <c r="AW53" s="88">
        <f>'9.1 Posting'!AV113</f>
        <v>0</v>
      </c>
      <c r="AX53" s="88">
        <f>'9.1 Posting'!AW113</f>
        <v>0</v>
      </c>
      <c r="AY53" s="88">
        <f>'9.1 Posting'!AX113</f>
        <v>0</v>
      </c>
      <c r="AZ53" s="88">
        <f>'9.1 Posting'!AY113</f>
        <v>0</v>
      </c>
      <c r="BA53" s="88">
        <f>'9.1 Posting'!AZ113</f>
        <v>0</v>
      </c>
      <c r="BB53" s="88">
        <f>'9.1 Posting'!BA113</f>
        <v>0</v>
      </c>
      <c r="BC53" s="88">
        <f>'9.1 Posting'!BB113</f>
        <v>0</v>
      </c>
      <c r="BD53" s="88">
        <f>'9.1 Posting'!BC113</f>
        <v>0</v>
      </c>
      <c r="BE53" s="88">
        <f>'9.1 Posting'!BD113</f>
        <v>0</v>
      </c>
      <c r="BF53" s="88">
        <f>'9.1 Posting'!BE113</f>
        <v>0</v>
      </c>
      <c r="BG53" s="88">
        <f>'9.1 Posting'!BF113</f>
        <v>0</v>
      </c>
      <c r="BH53" s="88">
        <f>'9.1 Posting'!BG113</f>
        <v>0</v>
      </c>
      <c r="BI53" s="85">
        <f t="shared" si="5"/>
        <v>0</v>
      </c>
    </row>
    <row r="54" spans="1:65">
      <c r="A54" s="86"/>
      <c r="B54" s="87" t="s">
        <v>212</v>
      </c>
      <c r="C54" s="88">
        <f>'9.1 Posting'!B114</f>
        <v>0</v>
      </c>
      <c r="D54" s="88">
        <f>'9.1 Posting'!C114</f>
        <v>0</v>
      </c>
      <c r="E54" s="88">
        <f>'9.1 Posting'!D114</f>
        <v>0</v>
      </c>
      <c r="F54" s="88">
        <f>'9.1 Posting'!E114</f>
        <v>0</v>
      </c>
      <c r="G54" s="88">
        <f>'9.1 Posting'!F114</f>
        <v>2000</v>
      </c>
      <c r="H54" s="88">
        <f>'9.1 Posting'!G114</f>
        <v>0</v>
      </c>
      <c r="I54" s="88">
        <f>'9.1 Posting'!H114</f>
        <v>0</v>
      </c>
      <c r="J54" s="88">
        <f>'9.1 Posting'!I114</f>
        <v>0</v>
      </c>
      <c r="K54" s="88">
        <f>'9.1 Posting'!J114</f>
        <v>0</v>
      </c>
      <c r="L54" s="88">
        <f>'9.1 Posting'!K114</f>
        <v>0</v>
      </c>
      <c r="M54" s="88">
        <f>'9.1 Posting'!L114</f>
        <v>0</v>
      </c>
      <c r="N54" s="88">
        <f>'9.1 Posting'!M114</f>
        <v>0</v>
      </c>
      <c r="O54" s="88">
        <f>'9.1 Posting'!N114</f>
        <v>0</v>
      </c>
      <c r="P54" s="88">
        <f>'9.1 Posting'!O114</f>
        <v>0</v>
      </c>
      <c r="Q54" s="88">
        <f>'9.1 Posting'!P114</f>
        <v>0</v>
      </c>
      <c r="R54" s="88">
        <f>'9.1 Posting'!Q114</f>
        <v>0</v>
      </c>
      <c r="S54" s="88">
        <f>'9.1 Posting'!R114</f>
        <v>0</v>
      </c>
      <c r="T54" s="88">
        <f>'9.1 Posting'!S114</f>
        <v>0</v>
      </c>
      <c r="U54" s="88">
        <f>'9.1 Posting'!T114</f>
        <v>0</v>
      </c>
      <c r="V54" s="88">
        <f>'9.1 Posting'!U114</f>
        <v>0</v>
      </c>
      <c r="W54" s="88">
        <f>'9.1 Posting'!V114</f>
        <v>0</v>
      </c>
      <c r="X54" s="88">
        <f>'9.1 Posting'!W114</f>
        <v>0</v>
      </c>
      <c r="Y54" s="88">
        <f>'9.1 Posting'!X114</f>
        <v>0</v>
      </c>
      <c r="Z54" s="88">
        <f>'9.1 Posting'!Y114</f>
        <v>0</v>
      </c>
      <c r="AA54" s="88">
        <f>'9.1 Posting'!Z114</f>
        <v>0</v>
      </c>
      <c r="AB54" s="88">
        <f>'9.1 Posting'!AA114</f>
        <v>0</v>
      </c>
      <c r="AC54" s="88">
        <f>'9.1 Posting'!AB114</f>
        <v>0</v>
      </c>
      <c r="AD54" s="88">
        <f>'9.1 Posting'!AC114</f>
        <v>0</v>
      </c>
      <c r="AE54" s="88">
        <f>'9.1 Posting'!AD114</f>
        <v>0</v>
      </c>
      <c r="AF54" s="88">
        <f>'9.1 Posting'!AE114</f>
        <v>0</v>
      </c>
      <c r="AG54" s="88">
        <f>'9.1 Posting'!AF114</f>
        <v>0</v>
      </c>
      <c r="AH54" s="88">
        <f>'9.1 Posting'!AG114</f>
        <v>2000</v>
      </c>
      <c r="AI54" s="88">
        <f>'9.1 Posting'!AH114</f>
        <v>0</v>
      </c>
      <c r="AJ54" s="88">
        <f>'9.1 Posting'!AI114</f>
        <v>0</v>
      </c>
      <c r="AK54" s="88">
        <f>'9.1 Posting'!AJ114</f>
        <v>0</v>
      </c>
      <c r="AL54" s="88">
        <f>'9.1 Posting'!AK114</f>
        <v>0</v>
      </c>
      <c r="AM54" s="88">
        <f>'9.1 Posting'!AL114</f>
        <v>0</v>
      </c>
      <c r="AN54" s="88">
        <f>'9.1 Posting'!AM114</f>
        <v>0</v>
      </c>
      <c r="AO54" s="88">
        <f>'9.1 Posting'!AN114</f>
        <v>0</v>
      </c>
      <c r="AP54" s="88">
        <f>'9.1 Posting'!AO114</f>
        <v>0</v>
      </c>
      <c r="AQ54" s="88">
        <f>'9.1 Posting'!AP114</f>
        <v>0</v>
      </c>
      <c r="AR54" s="88">
        <f>'9.1 Posting'!AQ114</f>
        <v>0</v>
      </c>
      <c r="AS54" s="88">
        <f>'9.1 Posting'!AR114</f>
        <v>0</v>
      </c>
      <c r="AT54" s="88">
        <f>'9.1 Posting'!AS114</f>
        <v>0</v>
      </c>
      <c r="AU54" s="88">
        <f>'9.1 Posting'!AT114</f>
        <v>0</v>
      </c>
      <c r="AV54" s="88">
        <f>'9.1 Posting'!AU114</f>
        <v>0</v>
      </c>
      <c r="AW54" s="88">
        <f>'9.1 Posting'!AV114</f>
        <v>0</v>
      </c>
      <c r="AX54" s="88">
        <f>'9.1 Posting'!AW114</f>
        <v>0</v>
      </c>
      <c r="AY54" s="88">
        <f>'9.1 Posting'!AX114</f>
        <v>0</v>
      </c>
      <c r="AZ54" s="88">
        <f>'9.1 Posting'!AY114</f>
        <v>0</v>
      </c>
      <c r="BA54" s="88">
        <f>'9.1 Posting'!AZ114</f>
        <v>0</v>
      </c>
      <c r="BB54" s="88">
        <f>'9.1 Posting'!BA114</f>
        <v>0</v>
      </c>
      <c r="BC54" s="88">
        <f>'9.1 Posting'!BB114</f>
        <v>0</v>
      </c>
      <c r="BD54" s="88">
        <f>'9.1 Posting'!BC114</f>
        <v>0</v>
      </c>
      <c r="BE54" s="88">
        <f>'9.1 Posting'!BD114</f>
        <v>0</v>
      </c>
      <c r="BF54" s="88">
        <f>'9.1 Posting'!BE114</f>
        <v>0</v>
      </c>
      <c r="BG54" s="88">
        <f>'9.1 Posting'!BF114</f>
        <v>0</v>
      </c>
      <c r="BH54" s="88">
        <f>'9.1 Posting'!BG114</f>
        <v>0</v>
      </c>
      <c r="BI54" s="85">
        <f t="shared" si="5"/>
        <v>4000</v>
      </c>
      <c r="BL54" s="94"/>
      <c r="BM54" s="94"/>
    </row>
    <row r="55" spans="1:65" ht="15" customHeight="1">
      <c r="A55" s="82">
        <v>5</v>
      </c>
      <c r="B55" s="125" t="s">
        <v>213</v>
      </c>
      <c r="C55" s="84">
        <f t="shared" ref="C55:AI55" si="19">C56+C57</f>
        <v>544188.84</v>
      </c>
      <c r="D55" s="84">
        <f t="shared" si="19"/>
        <v>993414.45</v>
      </c>
      <c r="E55" s="84">
        <f t="shared" si="19"/>
        <v>2010</v>
      </c>
      <c r="F55" s="84">
        <f t="shared" si="19"/>
        <v>8200</v>
      </c>
      <c r="G55" s="84">
        <f t="shared" si="19"/>
        <v>296706.01434999984</v>
      </c>
      <c r="H55" s="84">
        <f t="shared" si="19"/>
        <v>178171.2</v>
      </c>
      <c r="I55" s="84">
        <f t="shared" si="19"/>
        <v>12319.6</v>
      </c>
      <c r="J55" s="84">
        <f t="shared" si="19"/>
        <v>10</v>
      </c>
      <c r="K55" s="84">
        <f t="shared" si="19"/>
        <v>0</v>
      </c>
      <c r="L55" s="84">
        <f t="shared" si="19"/>
        <v>1000</v>
      </c>
      <c r="M55" s="84">
        <f t="shared" si="19"/>
        <v>1010</v>
      </c>
      <c r="N55" s="84">
        <f t="shared" si="19"/>
        <v>2000</v>
      </c>
      <c r="O55" s="84">
        <f t="shared" si="19"/>
        <v>500</v>
      </c>
      <c r="P55" s="84">
        <f t="shared" si="19"/>
        <v>0</v>
      </c>
      <c r="Q55" s="84">
        <f t="shared" si="19"/>
        <v>1000</v>
      </c>
      <c r="R55" s="84">
        <f t="shared" si="19"/>
        <v>0</v>
      </c>
      <c r="S55" s="84">
        <f t="shared" si="19"/>
        <v>1000</v>
      </c>
      <c r="T55" s="84">
        <f t="shared" si="19"/>
        <v>82868.899999999994</v>
      </c>
      <c r="U55" s="84">
        <f t="shared" si="19"/>
        <v>60457.47</v>
      </c>
      <c r="V55" s="84">
        <f t="shared" si="19"/>
        <v>92000</v>
      </c>
      <c r="W55" s="84">
        <f t="shared" si="19"/>
        <v>1000</v>
      </c>
      <c r="X55" s="84">
        <f t="shared" si="19"/>
        <v>8960.08</v>
      </c>
      <c r="Y55" s="84">
        <f t="shared" si="19"/>
        <v>2000</v>
      </c>
      <c r="Z55" s="84">
        <f t="shared" si="19"/>
        <v>2000</v>
      </c>
      <c r="AA55" s="84">
        <f t="shared" si="19"/>
        <v>117120.625</v>
      </c>
      <c r="AB55" s="84">
        <f t="shared" si="19"/>
        <v>1000</v>
      </c>
      <c r="AC55" s="84">
        <f t="shared" si="19"/>
        <v>71000</v>
      </c>
      <c r="AD55" s="84">
        <f t="shared" si="19"/>
        <v>2000</v>
      </c>
      <c r="AE55" s="84">
        <f t="shared" si="19"/>
        <v>500</v>
      </c>
      <c r="AF55" s="84">
        <f t="shared" si="19"/>
        <v>2000</v>
      </c>
      <c r="AG55" s="84">
        <f t="shared" si="19"/>
        <v>1000</v>
      </c>
      <c r="AH55" s="84">
        <f t="shared" si="19"/>
        <v>0</v>
      </c>
      <c r="AI55" s="84">
        <f t="shared" si="19"/>
        <v>8579</v>
      </c>
      <c r="AJ55" s="84">
        <f t="shared" ref="AJ55:AP55" si="20">AJ56+AJ57</f>
        <v>0</v>
      </c>
      <c r="AK55" s="84">
        <f t="shared" si="20"/>
        <v>1000</v>
      </c>
      <c r="AL55" s="84">
        <f t="shared" si="20"/>
        <v>110000</v>
      </c>
      <c r="AM55" s="84">
        <f t="shared" si="20"/>
        <v>2000</v>
      </c>
      <c r="AN55" s="84">
        <f t="shared" si="20"/>
        <v>1000</v>
      </c>
      <c r="AO55" s="84">
        <f t="shared" si="20"/>
        <v>0</v>
      </c>
      <c r="AP55" s="84">
        <f t="shared" si="20"/>
        <v>1000</v>
      </c>
      <c r="AQ55" s="84">
        <f t="shared" ref="AQ55:AX55" si="21">AQ56+AQ57</f>
        <v>0</v>
      </c>
      <c r="AR55" s="84">
        <f t="shared" si="21"/>
        <v>0</v>
      </c>
      <c r="AS55" s="84">
        <f t="shared" si="21"/>
        <v>20000</v>
      </c>
      <c r="AT55" s="84">
        <f t="shared" si="21"/>
        <v>1000</v>
      </c>
      <c r="AU55" s="84">
        <f t="shared" si="21"/>
        <v>0</v>
      </c>
      <c r="AV55" s="84">
        <f t="shared" si="21"/>
        <v>0</v>
      </c>
      <c r="AW55" s="84">
        <f t="shared" si="21"/>
        <v>0</v>
      </c>
      <c r="AX55" s="84">
        <f t="shared" si="21"/>
        <v>30000</v>
      </c>
      <c r="AY55" s="84">
        <f t="shared" ref="AY55:BH55" si="22">AY56+AY57</f>
        <v>0</v>
      </c>
      <c r="AZ55" s="84">
        <f t="shared" si="22"/>
        <v>0</v>
      </c>
      <c r="BA55" s="84">
        <f t="shared" si="22"/>
        <v>0</v>
      </c>
      <c r="BB55" s="84">
        <f t="shared" si="22"/>
        <v>0</v>
      </c>
      <c r="BC55" s="84">
        <f t="shared" si="22"/>
        <v>50400</v>
      </c>
      <c r="BD55" s="84">
        <f t="shared" si="22"/>
        <v>0</v>
      </c>
      <c r="BE55" s="84">
        <f t="shared" si="22"/>
        <v>0</v>
      </c>
      <c r="BF55" s="84">
        <f t="shared" si="22"/>
        <v>0</v>
      </c>
      <c r="BG55" s="84">
        <f t="shared" si="22"/>
        <v>0</v>
      </c>
      <c r="BH55" s="84">
        <f t="shared" si="22"/>
        <v>0</v>
      </c>
      <c r="BI55" s="85">
        <f t="shared" si="5"/>
        <v>2710416.1793500003</v>
      </c>
      <c r="BL55" s="94"/>
    </row>
    <row r="56" spans="1:65">
      <c r="A56" s="86"/>
      <c r="B56" s="87" t="s">
        <v>214</v>
      </c>
      <c r="C56" s="88">
        <f>'9.1 Posting'!B116</f>
        <v>17088.84</v>
      </c>
      <c r="D56" s="88">
        <f>'9.1 Posting'!C116</f>
        <v>47500</v>
      </c>
      <c r="E56" s="88">
        <f>'9.1 Posting'!D116</f>
        <v>2010</v>
      </c>
      <c r="F56" s="88">
        <f>'9.1 Posting'!E116</f>
        <v>8200</v>
      </c>
      <c r="G56" s="88">
        <f>'9.1 Posting'!F116</f>
        <v>0</v>
      </c>
      <c r="H56" s="88">
        <f>'9.1 Posting'!G116</f>
        <v>1171.2</v>
      </c>
      <c r="I56" s="88">
        <f>'9.1 Posting'!H116</f>
        <v>0</v>
      </c>
      <c r="J56" s="88">
        <f>'9.1 Posting'!I116</f>
        <v>10</v>
      </c>
      <c r="K56" s="88">
        <f>'9.1 Posting'!J116</f>
        <v>0</v>
      </c>
      <c r="L56" s="88">
        <f>'9.1 Posting'!K116</f>
        <v>1000</v>
      </c>
      <c r="M56" s="88">
        <f>'9.1 Posting'!L116</f>
        <v>1010</v>
      </c>
      <c r="N56" s="88">
        <f>'9.1 Posting'!M116</f>
        <v>2000</v>
      </c>
      <c r="O56" s="88">
        <f>'9.1 Posting'!N116</f>
        <v>0</v>
      </c>
      <c r="P56" s="88">
        <f>'9.1 Posting'!O116</f>
        <v>0</v>
      </c>
      <c r="Q56" s="88">
        <f>'9.1 Posting'!P116</f>
        <v>0</v>
      </c>
      <c r="R56" s="88">
        <f>'9.1 Posting'!Q116</f>
        <v>0</v>
      </c>
      <c r="S56" s="88">
        <f>'9.1 Posting'!R116</f>
        <v>0</v>
      </c>
      <c r="T56" s="88">
        <f>'9.1 Posting'!S116</f>
        <v>2868.9</v>
      </c>
      <c r="U56" s="88">
        <f>'9.1 Posting'!T116</f>
        <v>457.47</v>
      </c>
      <c r="V56" s="88">
        <f>'9.1 Posting'!U116</f>
        <v>0</v>
      </c>
      <c r="W56" s="88">
        <f>'9.1 Posting'!V116</f>
        <v>0</v>
      </c>
      <c r="X56" s="88">
        <f>'9.1 Posting'!W116</f>
        <v>5438.62</v>
      </c>
      <c r="Y56" s="88">
        <f>'9.1 Posting'!X116</f>
        <v>2000</v>
      </c>
      <c r="Z56" s="88">
        <f>'9.1 Posting'!Y116</f>
        <v>2000</v>
      </c>
      <c r="AA56" s="88">
        <f>'9.1 Posting'!Z116</f>
        <v>1320.625</v>
      </c>
      <c r="AB56" s="88">
        <f>'9.1 Posting'!AA116</f>
        <v>1000</v>
      </c>
      <c r="AC56" s="88">
        <f>'9.1 Posting'!AB116</f>
        <v>1000</v>
      </c>
      <c r="AD56" s="88">
        <f>'9.1 Posting'!AC116</f>
        <v>2000</v>
      </c>
      <c r="AE56" s="88">
        <f>'9.1 Posting'!AD116</f>
        <v>500</v>
      </c>
      <c r="AF56" s="88">
        <f>'9.1 Posting'!AE116</f>
        <v>0</v>
      </c>
      <c r="AG56" s="88">
        <f>'9.1 Posting'!AF116</f>
        <v>0</v>
      </c>
      <c r="AH56" s="88">
        <f>'9.1 Posting'!AG116</f>
        <v>0</v>
      </c>
      <c r="AI56" s="88">
        <f>'9.1 Posting'!AH116</f>
        <v>8579</v>
      </c>
      <c r="AJ56" s="88">
        <f>'9.1 Posting'!AI116</f>
        <v>0</v>
      </c>
      <c r="AK56" s="88">
        <f>'9.1 Posting'!AJ116</f>
        <v>0</v>
      </c>
      <c r="AL56" s="88">
        <f>'9.1 Posting'!AK116</f>
        <v>0</v>
      </c>
      <c r="AM56" s="88">
        <f>'9.1 Posting'!AL116</f>
        <v>0</v>
      </c>
      <c r="AN56" s="88">
        <f>'9.1 Posting'!AM116</f>
        <v>1000</v>
      </c>
      <c r="AO56" s="88">
        <f>'9.1 Posting'!AN116</f>
        <v>0</v>
      </c>
      <c r="AP56" s="88">
        <f>'9.1 Posting'!AO116</f>
        <v>1000</v>
      </c>
      <c r="AQ56" s="88">
        <f>'9.1 Posting'!AP116</f>
        <v>0</v>
      </c>
      <c r="AR56" s="88">
        <f>'9.1 Posting'!AQ116</f>
        <v>0</v>
      </c>
      <c r="AS56" s="88">
        <f>'9.1 Posting'!AR116</f>
        <v>0</v>
      </c>
      <c r="AT56" s="88">
        <f>'9.1 Posting'!AS116</f>
        <v>0</v>
      </c>
      <c r="AU56" s="88">
        <f>'9.1 Posting'!AT116</f>
        <v>0</v>
      </c>
      <c r="AV56" s="88">
        <f>'9.1 Posting'!AU116</f>
        <v>0</v>
      </c>
      <c r="AW56" s="88">
        <f>'9.1 Posting'!AV116</f>
        <v>0</v>
      </c>
      <c r="AX56" s="88">
        <f>'9.1 Posting'!AW116</f>
        <v>0</v>
      </c>
      <c r="AY56" s="88">
        <f>'9.1 Posting'!AX116</f>
        <v>0</v>
      </c>
      <c r="AZ56" s="88">
        <f>'9.1 Posting'!AY116</f>
        <v>0</v>
      </c>
      <c r="BA56" s="88">
        <f>'9.1 Posting'!AZ116</f>
        <v>0</v>
      </c>
      <c r="BB56" s="88">
        <f>'9.1 Posting'!BA116</f>
        <v>0</v>
      </c>
      <c r="BC56" s="88">
        <f>'9.1 Posting'!BB116</f>
        <v>0</v>
      </c>
      <c r="BD56" s="88">
        <f>'9.1 Posting'!BC116</f>
        <v>0</v>
      </c>
      <c r="BE56" s="88">
        <f>'9.1 Posting'!BD116</f>
        <v>0</v>
      </c>
      <c r="BF56" s="88">
        <f>'9.1 Posting'!BE116</f>
        <v>0</v>
      </c>
      <c r="BG56" s="88">
        <f>'9.1 Posting'!BF116</f>
        <v>0</v>
      </c>
      <c r="BH56" s="88">
        <f>'9.1 Posting'!BG116</f>
        <v>0</v>
      </c>
      <c r="BI56" s="85">
        <f t="shared" si="5"/>
        <v>109154.65499999998</v>
      </c>
      <c r="BL56" s="94"/>
    </row>
    <row r="57" spans="1:65" ht="15" customHeight="1">
      <c r="A57" s="97"/>
      <c r="B57" s="124" t="s">
        <v>215</v>
      </c>
      <c r="C57" s="99">
        <f>'9.1 Posting'!B117+'9.1 Posting'!B118+'9.1 Posting'!B119</f>
        <v>527100</v>
      </c>
      <c r="D57" s="99">
        <f>'9.1 Posting'!C117+'9.1 Posting'!C118+'9.1 Posting'!C119</f>
        <v>945914.45</v>
      </c>
      <c r="E57" s="99">
        <f>'9.1 Posting'!D117+'9.1 Posting'!D118+'9.1 Posting'!D119</f>
        <v>0</v>
      </c>
      <c r="F57" s="99">
        <f>'9.1 Posting'!E117+'9.1 Posting'!E118+'9.1 Posting'!E119</f>
        <v>0</v>
      </c>
      <c r="G57" s="99">
        <f>'9.1 Posting'!F117+'9.1 Posting'!F118+'9.1 Posting'!F119</f>
        <v>296706.01434999984</v>
      </c>
      <c r="H57" s="99">
        <f>'9.1 Posting'!G117+'9.1 Posting'!G118+'9.1 Posting'!G119</f>
        <v>177000</v>
      </c>
      <c r="I57" s="99">
        <f>'9.1 Posting'!H117+'9.1 Posting'!H118+'9.1 Posting'!H119</f>
        <v>12319.6</v>
      </c>
      <c r="J57" s="99">
        <f>'9.1 Posting'!I117+'9.1 Posting'!I118+'9.1 Posting'!I119</f>
        <v>0</v>
      </c>
      <c r="K57" s="99">
        <f>'9.1 Posting'!J117+'9.1 Posting'!J118+'9.1 Posting'!J119</f>
        <v>0</v>
      </c>
      <c r="L57" s="99">
        <f>'9.1 Posting'!K117+'9.1 Posting'!K118+'9.1 Posting'!K119</f>
        <v>0</v>
      </c>
      <c r="M57" s="99">
        <f>'9.1 Posting'!L117+'9.1 Posting'!L118+'9.1 Posting'!L119</f>
        <v>0</v>
      </c>
      <c r="N57" s="99">
        <f>'9.1 Posting'!M117+'9.1 Posting'!M118+'9.1 Posting'!M119</f>
        <v>0</v>
      </c>
      <c r="O57" s="99">
        <f>'9.1 Posting'!N117+'9.1 Posting'!N118+'9.1 Posting'!N119</f>
        <v>500</v>
      </c>
      <c r="P57" s="99">
        <f>'9.1 Posting'!O117+'9.1 Posting'!O118+'9.1 Posting'!O119</f>
        <v>0</v>
      </c>
      <c r="Q57" s="99">
        <f>'9.1 Posting'!P117+'9.1 Posting'!P118+'9.1 Posting'!P119</f>
        <v>1000</v>
      </c>
      <c r="R57" s="99">
        <f>'9.1 Posting'!Q117+'9.1 Posting'!Q118+'9.1 Posting'!Q119</f>
        <v>0</v>
      </c>
      <c r="S57" s="99">
        <f>'9.1 Posting'!R117+'9.1 Posting'!R118+'9.1 Posting'!R119</f>
        <v>1000</v>
      </c>
      <c r="T57" s="99">
        <f>'9.1 Posting'!S117+'9.1 Posting'!S118+'9.1 Posting'!S119</f>
        <v>80000</v>
      </c>
      <c r="U57" s="99">
        <f>'9.1 Posting'!T117+'9.1 Posting'!T118+'9.1 Posting'!T119</f>
        <v>60000</v>
      </c>
      <c r="V57" s="99">
        <f>'9.1 Posting'!U117+'9.1 Posting'!U118+'9.1 Posting'!U119</f>
        <v>92000</v>
      </c>
      <c r="W57" s="99">
        <f>'9.1 Posting'!V117+'9.1 Posting'!V118+'9.1 Posting'!V119</f>
        <v>1000</v>
      </c>
      <c r="X57" s="99">
        <f>'9.1 Posting'!W117+'9.1 Posting'!W118+'9.1 Posting'!W119</f>
        <v>3521.46</v>
      </c>
      <c r="Y57" s="99">
        <f>'9.1 Posting'!X117+'9.1 Posting'!X118+'9.1 Posting'!X119</f>
        <v>0</v>
      </c>
      <c r="Z57" s="99">
        <f>'9.1 Posting'!Y117+'9.1 Posting'!Y118+'9.1 Posting'!Y119</f>
        <v>0</v>
      </c>
      <c r="AA57" s="99">
        <f>'9.1 Posting'!Z117+'9.1 Posting'!Z118+'9.1 Posting'!Z119</f>
        <v>115800</v>
      </c>
      <c r="AB57" s="99">
        <f>'9.1 Posting'!AA117+'9.1 Posting'!AA118+'9.1 Posting'!AA119</f>
        <v>0</v>
      </c>
      <c r="AC57" s="99">
        <f>'9.1 Posting'!AB117+'9.1 Posting'!AB118+'9.1 Posting'!AB119</f>
        <v>70000</v>
      </c>
      <c r="AD57" s="99">
        <f>'9.1 Posting'!AC117+'9.1 Posting'!AC118+'9.1 Posting'!AC119</f>
        <v>0</v>
      </c>
      <c r="AE57" s="99">
        <f>'9.1 Posting'!AD117+'9.1 Posting'!AD118+'9.1 Posting'!AD119</f>
        <v>0</v>
      </c>
      <c r="AF57" s="99">
        <f>'9.1 Posting'!AE117+'9.1 Posting'!AE118+'9.1 Posting'!AE119</f>
        <v>2000</v>
      </c>
      <c r="AG57" s="99">
        <f>'9.1 Posting'!AF117+'9.1 Posting'!AF118+'9.1 Posting'!AF119</f>
        <v>1000</v>
      </c>
      <c r="AH57" s="99">
        <f>'9.1 Posting'!AG117+'9.1 Posting'!AG118+'9.1 Posting'!AG119</f>
        <v>0</v>
      </c>
      <c r="AI57" s="99">
        <f>'9.1 Posting'!AH117+'9.1 Posting'!AH118+'9.1 Posting'!AH119</f>
        <v>0</v>
      </c>
      <c r="AJ57" s="99">
        <f>'9.1 Posting'!AI117+'9.1 Posting'!AI118+'9.1 Posting'!AI119</f>
        <v>0</v>
      </c>
      <c r="AK57" s="99">
        <f>'9.1 Posting'!AJ117+'9.1 Posting'!AJ118+'9.1 Posting'!AJ119</f>
        <v>1000</v>
      </c>
      <c r="AL57" s="99">
        <f>'9.1 Posting'!AK117+'9.1 Posting'!AK118+'9.1 Posting'!AK119</f>
        <v>110000</v>
      </c>
      <c r="AM57" s="99">
        <f>'9.1 Posting'!AL117+'9.1 Posting'!AL118+'9.1 Posting'!AL119</f>
        <v>2000</v>
      </c>
      <c r="AN57" s="99">
        <f>'9.1 Posting'!AM117+'9.1 Posting'!AM118+'9.1 Posting'!AM119</f>
        <v>0</v>
      </c>
      <c r="AO57" s="99">
        <f>'9.1 Posting'!AN117+'9.1 Posting'!AN118+'9.1 Posting'!AN119</f>
        <v>0</v>
      </c>
      <c r="AP57" s="99">
        <f>'9.1 Posting'!AO117+'9.1 Posting'!AO118+'9.1 Posting'!AO119</f>
        <v>0</v>
      </c>
      <c r="AQ57" s="99">
        <f>'9.1 Posting'!AP117+'9.1 Posting'!AP118+'9.1 Posting'!AP119</f>
        <v>0</v>
      </c>
      <c r="AR57" s="99">
        <f>'9.1 Posting'!AQ117+'9.1 Posting'!AQ118+'9.1 Posting'!AQ119</f>
        <v>0</v>
      </c>
      <c r="AS57" s="99">
        <f>'9.1 Posting'!AR117+'9.1 Posting'!AR118+'9.1 Posting'!AR119</f>
        <v>20000</v>
      </c>
      <c r="AT57" s="99">
        <f>'9.1 Posting'!AS117+'9.1 Posting'!AS118+'9.1 Posting'!AS119</f>
        <v>1000</v>
      </c>
      <c r="AU57" s="99">
        <f>'9.1 Posting'!AT117+'9.1 Posting'!AT118+'9.1 Posting'!AT119</f>
        <v>0</v>
      </c>
      <c r="AV57" s="99">
        <f>'9.1 Posting'!AU117+'9.1 Posting'!AU118+'9.1 Posting'!AU119</f>
        <v>0</v>
      </c>
      <c r="AW57" s="99">
        <f>'9.1 Posting'!AV117+'9.1 Posting'!AV118+'9.1 Posting'!AV119</f>
        <v>0</v>
      </c>
      <c r="AX57" s="99">
        <f>'9.1 Posting'!AW117+'9.1 Posting'!AW118+'9.1 Posting'!AW119</f>
        <v>30000</v>
      </c>
      <c r="AY57" s="99">
        <f>'9.1 Posting'!AX117+'9.1 Posting'!AX118+'9.1 Posting'!AX119</f>
        <v>0</v>
      </c>
      <c r="AZ57" s="99">
        <f>'9.1 Posting'!AY117+'9.1 Posting'!AY118+'9.1 Posting'!AY119</f>
        <v>0</v>
      </c>
      <c r="BA57" s="99">
        <f>'9.1 Posting'!AZ117+'9.1 Posting'!AZ118+'9.1 Posting'!AZ119</f>
        <v>0</v>
      </c>
      <c r="BB57" s="99">
        <f>'9.1 Posting'!BA117+'9.1 Posting'!BA118+'9.1 Posting'!BA119</f>
        <v>0</v>
      </c>
      <c r="BC57" s="99">
        <f>'9.1 Posting'!BB117+'9.1 Posting'!BB118+'9.1 Posting'!BB119</f>
        <v>50400</v>
      </c>
      <c r="BD57" s="99">
        <f>'9.1 Posting'!BC117+'9.1 Posting'!BC118+'9.1 Posting'!BC119</f>
        <v>0</v>
      </c>
      <c r="BE57" s="99">
        <f>'9.1 Posting'!BD117+'9.1 Posting'!BD118+'9.1 Posting'!BD119</f>
        <v>0</v>
      </c>
      <c r="BF57" s="99">
        <f>'9.1 Posting'!BE117+'9.1 Posting'!BE118+'9.1 Posting'!BE119</f>
        <v>0</v>
      </c>
      <c r="BG57" s="99">
        <f>'9.1 Posting'!BF117+'9.1 Posting'!BF118+'9.1 Posting'!BF119</f>
        <v>0</v>
      </c>
      <c r="BH57" s="99">
        <f>'9.1 Posting'!BG117+'9.1 Posting'!BG118+'9.1 Posting'!BG119</f>
        <v>0</v>
      </c>
      <c r="BI57" s="85">
        <f t="shared" si="5"/>
        <v>2601261.5243499996</v>
      </c>
      <c r="BL57" s="94"/>
    </row>
    <row r="58" spans="1:65">
      <c r="A58" s="82">
        <v>6</v>
      </c>
      <c r="B58" s="125" t="s">
        <v>216</v>
      </c>
      <c r="C58" s="84">
        <f>C59+C60</f>
        <v>12328428.49</v>
      </c>
      <c r="D58" s="84">
        <f>D59+D60</f>
        <v>5757397.7599999998</v>
      </c>
      <c r="E58" s="84">
        <f t="shared" ref="E58:AI58" si="23">E59+E60</f>
        <v>5531259</v>
      </c>
      <c r="F58" s="84">
        <f t="shared" si="23"/>
        <v>12514202.016000001</v>
      </c>
      <c r="G58" s="84">
        <f t="shared" si="23"/>
        <v>8189685.9510000004</v>
      </c>
      <c r="H58" s="84">
        <f t="shared" si="23"/>
        <v>13994934.73</v>
      </c>
      <c r="I58" s="84">
        <f t="shared" si="23"/>
        <v>3095240.1150000002</v>
      </c>
      <c r="J58" s="84">
        <f t="shared" si="23"/>
        <v>188279</v>
      </c>
      <c r="K58" s="84">
        <f t="shared" si="23"/>
        <v>443800.71600000001</v>
      </c>
      <c r="L58" s="84">
        <f t="shared" si="23"/>
        <v>1087910.804</v>
      </c>
      <c r="M58" s="84">
        <f t="shared" si="23"/>
        <v>1285153.3640000001</v>
      </c>
      <c r="N58" s="84">
        <f t="shared" si="23"/>
        <v>3439320.7290000003</v>
      </c>
      <c r="O58" s="84">
        <f t="shared" si="23"/>
        <v>624026.75</v>
      </c>
      <c r="P58" s="84">
        <f t="shared" si="23"/>
        <v>769036</v>
      </c>
      <c r="Q58" s="84">
        <f t="shared" si="23"/>
        <v>825687.89300999988</v>
      </c>
      <c r="R58" s="84">
        <f t="shared" si="23"/>
        <v>581739.41</v>
      </c>
      <c r="S58" s="84">
        <f t="shared" si="23"/>
        <v>658675.04940000002</v>
      </c>
      <c r="T58" s="84">
        <f t="shared" si="23"/>
        <v>2216127.9158800002</v>
      </c>
      <c r="U58" s="84">
        <f t="shared" si="23"/>
        <v>335564.033</v>
      </c>
      <c r="V58" s="84">
        <f t="shared" si="23"/>
        <v>471936.62248000002</v>
      </c>
      <c r="W58" s="84">
        <f t="shared" si="23"/>
        <v>617791.23</v>
      </c>
      <c r="X58" s="84">
        <f t="shared" si="23"/>
        <v>894221.26858999999</v>
      </c>
      <c r="Y58" s="84">
        <f t="shared" si="23"/>
        <v>1826765.236</v>
      </c>
      <c r="Z58" s="84">
        <f t="shared" si="23"/>
        <v>6229998.8700000001</v>
      </c>
      <c r="AA58" s="84">
        <f t="shared" si="23"/>
        <v>457045.29573000001</v>
      </c>
      <c r="AB58" s="84">
        <f t="shared" si="23"/>
        <v>1242889.023</v>
      </c>
      <c r="AC58" s="84">
        <f t="shared" si="23"/>
        <v>641051.22430000012</v>
      </c>
      <c r="AD58" s="84">
        <f t="shared" si="23"/>
        <v>2403296.5271399999</v>
      </c>
      <c r="AE58" s="84">
        <f t="shared" si="23"/>
        <v>379283.63731999992</v>
      </c>
      <c r="AF58" s="84">
        <f t="shared" si="23"/>
        <v>899156</v>
      </c>
      <c r="AG58" s="84">
        <f t="shared" si="23"/>
        <v>543370.53700000001</v>
      </c>
      <c r="AH58" s="84">
        <f t="shared" si="23"/>
        <v>1646397.59</v>
      </c>
      <c r="AI58" s="84">
        <f t="shared" si="23"/>
        <v>7721787.3818999995</v>
      </c>
      <c r="AJ58" s="84">
        <f t="shared" ref="AJ58:AP58" si="24">AJ59+AJ60</f>
        <v>180400.989</v>
      </c>
      <c r="AK58" s="84">
        <f t="shared" si="24"/>
        <v>583695.84</v>
      </c>
      <c r="AL58" s="84">
        <f t="shared" si="24"/>
        <v>1393367.3272899999</v>
      </c>
      <c r="AM58" s="84">
        <f t="shared" si="24"/>
        <v>2071976.3629999999</v>
      </c>
      <c r="AN58" s="84">
        <f t="shared" si="24"/>
        <v>265698.94699999999</v>
      </c>
      <c r="AO58" s="84">
        <f t="shared" si="24"/>
        <v>290615.62367</v>
      </c>
      <c r="AP58" s="84">
        <f t="shared" si="24"/>
        <v>216878.35399999999</v>
      </c>
      <c r="AQ58" s="84">
        <f t="shared" ref="AQ58:AX58" si="25">AQ59+AQ60</f>
        <v>385382.08100000001</v>
      </c>
      <c r="AR58" s="84">
        <f t="shared" si="25"/>
        <v>26490</v>
      </c>
      <c r="AS58" s="84">
        <f t="shared" si="25"/>
        <v>391374.66899999999</v>
      </c>
      <c r="AT58" s="84">
        <f t="shared" si="25"/>
        <v>206567.48</v>
      </c>
      <c r="AU58" s="84">
        <f t="shared" si="25"/>
        <v>42195.553999999996</v>
      </c>
      <c r="AV58" s="84">
        <f t="shared" si="25"/>
        <v>40323.599999999999</v>
      </c>
      <c r="AW58" s="84">
        <f t="shared" si="25"/>
        <v>146752.97200000001</v>
      </c>
      <c r="AX58" s="84">
        <f t="shared" si="25"/>
        <v>156544.05916</v>
      </c>
      <c r="AY58" s="84">
        <f t="shared" ref="AY58:BH58" si="26">AY59+AY60</f>
        <v>152315.51</v>
      </c>
      <c r="AZ58" s="84">
        <f t="shared" si="26"/>
        <v>70972.899999999994</v>
      </c>
      <c r="BA58" s="84">
        <f t="shared" si="26"/>
        <v>52151.303999999996</v>
      </c>
      <c r="BB58" s="84">
        <f t="shared" si="26"/>
        <v>0</v>
      </c>
      <c r="BC58" s="84">
        <f t="shared" si="26"/>
        <v>20</v>
      </c>
      <c r="BD58" s="84">
        <f t="shared" si="26"/>
        <v>0</v>
      </c>
      <c r="BE58" s="84">
        <f t="shared" si="26"/>
        <v>0</v>
      </c>
      <c r="BF58" s="84">
        <f t="shared" si="26"/>
        <v>0</v>
      </c>
      <c r="BG58" s="84">
        <f t="shared" si="26"/>
        <v>0</v>
      </c>
      <c r="BH58" s="84">
        <f t="shared" si="26"/>
        <v>0</v>
      </c>
      <c r="BI58" s="85">
        <f t="shared" si="5"/>
        <v>106515183.74287003</v>
      </c>
      <c r="BL58" s="94"/>
      <c r="BM58" s="94"/>
    </row>
    <row r="59" spans="1:65" ht="15" customHeight="1">
      <c r="A59" s="86"/>
      <c r="B59" s="87" t="s">
        <v>217</v>
      </c>
      <c r="C59" s="91">
        <f>'9.1 Posting'!B121</f>
        <v>0</v>
      </c>
      <c r="D59" s="91">
        <f>'9.1 Posting'!C121</f>
        <v>5757397.7599999998</v>
      </c>
      <c r="E59" s="91">
        <f>'9.1 Posting'!D121</f>
        <v>0</v>
      </c>
      <c r="F59" s="91">
        <f>'9.1 Posting'!E121</f>
        <v>0</v>
      </c>
      <c r="G59" s="91">
        <f>'9.1 Posting'!F121</f>
        <v>0</v>
      </c>
      <c r="H59" s="91">
        <f>'9.1 Posting'!G121</f>
        <v>13994934.73</v>
      </c>
      <c r="I59" s="91">
        <f>'9.1 Posting'!H121</f>
        <v>0</v>
      </c>
      <c r="J59" s="91">
        <f>'9.1 Posting'!I121</f>
        <v>0</v>
      </c>
      <c r="K59" s="91">
        <f>'9.1 Posting'!J121</f>
        <v>0</v>
      </c>
      <c r="L59" s="91">
        <f>'9.1 Posting'!K121</f>
        <v>0</v>
      </c>
      <c r="M59" s="91">
        <f>'9.1 Posting'!L121</f>
        <v>0</v>
      </c>
      <c r="N59" s="91">
        <f>'9.1 Posting'!M121</f>
        <v>3439320.7290000003</v>
      </c>
      <c r="O59" s="91">
        <f>'9.1 Posting'!N121</f>
        <v>0</v>
      </c>
      <c r="P59" s="91">
        <f>'9.1 Posting'!O121</f>
        <v>0</v>
      </c>
      <c r="Q59" s="91">
        <f>'9.1 Posting'!P121</f>
        <v>0</v>
      </c>
      <c r="R59" s="91">
        <f>'9.1 Posting'!Q121</f>
        <v>0</v>
      </c>
      <c r="S59" s="91">
        <f>'9.1 Posting'!R121</f>
        <v>0</v>
      </c>
      <c r="T59" s="91">
        <f>'9.1 Posting'!S121</f>
        <v>0</v>
      </c>
      <c r="U59" s="91">
        <f>'9.1 Posting'!T121</f>
        <v>0</v>
      </c>
      <c r="V59" s="91">
        <f>'9.1 Posting'!U121</f>
        <v>0</v>
      </c>
      <c r="W59" s="91">
        <f>'9.1 Posting'!V121</f>
        <v>0</v>
      </c>
      <c r="X59" s="91">
        <f>'9.1 Posting'!W121</f>
        <v>0</v>
      </c>
      <c r="Y59" s="91">
        <f>'9.1 Posting'!X121</f>
        <v>0</v>
      </c>
      <c r="Z59" s="91">
        <f>'9.1 Posting'!Y121</f>
        <v>0</v>
      </c>
      <c r="AA59" s="91">
        <f>'9.1 Posting'!Z121</f>
        <v>0</v>
      </c>
      <c r="AB59" s="91">
        <f>'9.1 Posting'!AA121</f>
        <v>0</v>
      </c>
      <c r="AC59" s="91">
        <f>'9.1 Posting'!AB121</f>
        <v>0</v>
      </c>
      <c r="AD59" s="91">
        <f>'9.1 Posting'!AC121</f>
        <v>0</v>
      </c>
      <c r="AE59" s="91">
        <f>'9.1 Posting'!AD121</f>
        <v>0</v>
      </c>
      <c r="AF59" s="91">
        <f>'9.1 Posting'!AE121</f>
        <v>899156</v>
      </c>
      <c r="AG59" s="91">
        <f>'9.1 Posting'!AF121</f>
        <v>0</v>
      </c>
      <c r="AH59" s="91">
        <f>'9.1 Posting'!AG121</f>
        <v>0</v>
      </c>
      <c r="AI59" s="91">
        <f>'9.1 Posting'!AH121</f>
        <v>0</v>
      </c>
      <c r="AJ59" s="91">
        <f>'9.1 Posting'!AI121</f>
        <v>0</v>
      </c>
      <c r="AK59" s="91">
        <f>'9.1 Posting'!AJ121</f>
        <v>0</v>
      </c>
      <c r="AL59" s="91">
        <f>'9.1 Posting'!AK121</f>
        <v>0</v>
      </c>
      <c r="AM59" s="91">
        <f>'9.1 Posting'!AL121</f>
        <v>0</v>
      </c>
      <c r="AN59" s="91">
        <f>'9.1 Posting'!AM121</f>
        <v>0</v>
      </c>
      <c r="AO59" s="91">
        <f>'9.1 Posting'!AN121</f>
        <v>0</v>
      </c>
      <c r="AP59" s="91">
        <f>'9.1 Posting'!AO121</f>
        <v>0</v>
      </c>
      <c r="AQ59" s="91">
        <f>'9.1 Posting'!AP121</f>
        <v>0</v>
      </c>
      <c r="AR59" s="91">
        <f>'9.1 Posting'!AQ121</f>
        <v>0</v>
      </c>
      <c r="AS59" s="91">
        <f>'9.1 Posting'!AR121</f>
        <v>0</v>
      </c>
      <c r="AT59" s="91">
        <f>'9.1 Posting'!AS121</f>
        <v>0</v>
      </c>
      <c r="AU59" s="91">
        <f>'9.1 Posting'!AT121</f>
        <v>0</v>
      </c>
      <c r="AV59" s="91">
        <f>'9.1 Posting'!AU121</f>
        <v>40323.599999999999</v>
      </c>
      <c r="AW59" s="91">
        <f>'9.1 Posting'!AV121</f>
        <v>0</v>
      </c>
      <c r="AX59" s="91">
        <f>'9.1 Posting'!AW121</f>
        <v>0</v>
      </c>
      <c r="AY59" s="91">
        <f>'9.1 Posting'!AX121</f>
        <v>0</v>
      </c>
      <c r="AZ59" s="91">
        <f>'9.1 Posting'!AY121</f>
        <v>0</v>
      </c>
      <c r="BA59" s="91">
        <f>'9.1 Posting'!AZ121</f>
        <v>0</v>
      </c>
      <c r="BB59" s="91">
        <f>'9.1 Posting'!BA121</f>
        <v>0</v>
      </c>
      <c r="BC59" s="91">
        <f>'9.1 Posting'!BB121</f>
        <v>0</v>
      </c>
      <c r="BD59" s="91">
        <f>'9.1 Posting'!BC121</f>
        <v>0</v>
      </c>
      <c r="BE59" s="91">
        <f>'9.1 Posting'!BD121</f>
        <v>0</v>
      </c>
      <c r="BF59" s="91">
        <f>'9.1 Posting'!BE121</f>
        <v>0</v>
      </c>
      <c r="BG59" s="91">
        <f>'9.1 Posting'!BF121</f>
        <v>0</v>
      </c>
      <c r="BH59" s="91">
        <f>'9.1 Posting'!BG121</f>
        <v>0</v>
      </c>
      <c r="BI59" s="85">
        <f t="shared" si="5"/>
        <v>24131132.819000006</v>
      </c>
      <c r="BL59" s="94"/>
      <c r="BM59" s="94"/>
    </row>
    <row r="60" spans="1:65">
      <c r="A60" s="86"/>
      <c r="B60" s="87" t="s">
        <v>218</v>
      </c>
      <c r="C60" s="91">
        <f>'9.1 Posting'!B122</f>
        <v>12328428.49</v>
      </c>
      <c r="D60" s="91">
        <f>'9.1 Posting'!C122</f>
        <v>0</v>
      </c>
      <c r="E60" s="91">
        <f>'9.1 Posting'!D122</f>
        <v>5531259</v>
      </c>
      <c r="F60" s="91">
        <f>'9.1 Posting'!E122</f>
        <v>12514202.016000001</v>
      </c>
      <c r="G60" s="91">
        <f>'9.1 Posting'!F122</f>
        <v>8189685.9510000004</v>
      </c>
      <c r="H60" s="91">
        <f>'9.1 Posting'!G122</f>
        <v>0</v>
      </c>
      <c r="I60" s="91">
        <f>'9.1 Posting'!H122</f>
        <v>3095240.1150000002</v>
      </c>
      <c r="J60" s="91">
        <f>'9.1 Posting'!I122</f>
        <v>188279</v>
      </c>
      <c r="K60" s="91">
        <f>'9.1 Posting'!J122</f>
        <v>443800.71600000001</v>
      </c>
      <c r="L60" s="91">
        <f>'9.1 Posting'!K122</f>
        <v>1087910.804</v>
      </c>
      <c r="M60" s="91">
        <f>'9.1 Posting'!L122</f>
        <v>1285153.3640000001</v>
      </c>
      <c r="N60" s="91">
        <f>'9.1 Posting'!M122</f>
        <v>0</v>
      </c>
      <c r="O60" s="91">
        <f>'9.1 Posting'!N122</f>
        <v>624026.75</v>
      </c>
      <c r="P60" s="91">
        <f>'9.1 Posting'!O122</f>
        <v>769036</v>
      </c>
      <c r="Q60" s="91">
        <f>'9.1 Posting'!P122</f>
        <v>825687.89300999988</v>
      </c>
      <c r="R60" s="91">
        <f>'9.1 Posting'!Q122</f>
        <v>581739.41</v>
      </c>
      <c r="S60" s="91">
        <f>'9.1 Posting'!R122</f>
        <v>658675.04940000002</v>
      </c>
      <c r="T60" s="91">
        <f>'9.1 Posting'!S122</f>
        <v>2216127.9158800002</v>
      </c>
      <c r="U60" s="91">
        <f>'9.1 Posting'!T122</f>
        <v>335564.033</v>
      </c>
      <c r="V60" s="91">
        <f>'9.1 Posting'!U122</f>
        <v>471936.62248000002</v>
      </c>
      <c r="W60" s="91">
        <f>'9.1 Posting'!V122</f>
        <v>617791.23</v>
      </c>
      <c r="X60" s="91">
        <f>'9.1 Posting'!W122</f>
        <v>894221.26858999999</v>
      </c>
      <c r="Y60" s="91">
        <f>'9.1 Posting'!X122</f>
        <v>1826765.236</v>
      </c>
      <c r="Z60" s="91">
        <f>'9.1 Posting'!Y122</f>
        <v>6229998.8700000001</v>
      </c>
      <c r="AA60" s="91">
        <f>'9.1 Posting'!Z122</f>
        <v>457045.29573000001</v>
      </c>
      <c r="AB60" s="91">
        <f>'9.1 Posting'!AA122</f>
        <v>1242889.023</v>
      </c>
      <c r="AC60" s="91">
        <f>'9.1 Posting'!AB122</f>
        <v>641051.22430000012</v>
      </c>
      <c r="AD60" s="91">
        <f>'9.1 Posting'!AC122</f>
        <v>2403296.5271399999</v>
      </c>
      <c r="AE60" s="91">
        <f>'9.1 Posting'!AD122</f>
        <v>379283.63731999992</v>
      </c>
      <c r="AF60" s="91">
        <f>'9.1 Posting'!AE122</f>
        <v>0</v>
      </c>
      <c r="AG60" s="91">
        <f>'9.1 Posting'!AF122</f>
        <v>543370.53700000001</v>
      </c>
      <c r="AH60" s="91">
        <f>'9.1 Posting'!AG122</f>
        <v>1646397.59</v>
      </c>
      <c r="AI60" s="91">
        <f>'9.1 Posting'!AH122</f>
        <v>7721787.3818999995</v>
      </c>
      <c r="AJ60" s="91">
        <f>'9.1 Posting'!AI122</f>
        <v>180400.989</v>
      </c>
      <c r="AK60" s="91">
        <f>'9.1 Posting'!AJ122</f>
        <v>583695.84</v>
      </c>
      <c r="AL60" s="91">
        <f>'9.1 Posting'!AK122</f>
        <v>1393367.3272899999</v>
      </c>
      <c r="AM60" s="91">
        <f>'9.1 Posting'!AL122</f>
        <v>2071976.3629999999</v>
      </c>
      <c r="AN60" s="91">
        <f>'9.1 Posting'!AM122</f>
        <v>265698.94699999999</v>
      </c>
      <c r="AO60" s="91">
        <f>'9.1 Posting'!AN122</f>
        <v>290615.62367</v>
      </c>
      <c r="AP60" s="91">
        <f>'9.1 Posting'!AO122</f>
        <v>216878.35399999999</v>
      </c>
      <c r="AQ60" s="91">
        <f>'9.1 Posting'!AP122</f>
        <v>385382.08100000001</v>
      </c>
      <c r="AR60" s="91">
        <f>'9.1 Posting'!AQ122</f>
        <v>26490</v>
      </c>
      <c r="AS60" s="91">
        <f>'9.1 Posting'!AR122</f>
        <v>391374.66899999999</v>
      </c>
      <c r="AT60" s="91">
        <f>'9.1 Posting'!AS122</f>
        <v>206567.48</v>
      </c>
      <c r="AU60" s="91">
        <f>'9.1 Posting'!AT122</f>
        <v>42195.553999999996</v>
      </c>
      <c r="AV60" s="91">
        <f>'9.1 Posting'!AU122</f>
        <v>0</v>
      </c>
      <c r="AW60" s="91">
        <f>'9.1 Posting'!AV122</f>
        <v>146752.97200000001</v>
      </c>
      <c r="AX60" s="91">
        <f>'9.1 Posting'!AW122</f>
        <v>156544.05916</v>
      </c>
      <c r="AY60" s="91">
        <f>'9.1 Posting'!AX122</f>
        <v>152315.51</v>
      </c>
      <c r="AZ60" s="91">
        <f>'9.1 Posting'!AY122</f>
        <v>70972.899999999994</v>
      </c>
      <c r="BA60" s="91">
        <f>'9.1 Posting'!AZ122</f>
        <v>52151.303999999996</v>
      </c>
      <c r="BB60" s="91">
        <f>'9.1 Posting'!BA122</f>
        <v>0</v>
      </c>
      <c r="BC60" s="91">
        <f>'9.1 Posting'!BB122</f>
        <v>20</v>
      </c>
      <c r="BD60" s="91">
        <f>'9.1 Posting'!BC122</f>
        <v>0</v>
      </c>
      <c r="BE60" s="91">
        <f>'9.1 Posting'!BD122</f>
        <v>0</v>
      </c>
      <c r="BF60" s="91">
        <f>'9.1 Posting'!BE122</f>
        <v>0</v>
      </c>
      <c r="BG60" s="91">
        <f>'9.1 Posting'!BF122</f>
        <v>0</v>
      </c>
      <c r="BH60" s="91">
        <f>'9.1 Posting'!BG122</f>
        <v>0</v>
      </c>
      <c r="BI60" s="85">
        <f t="shared" si="5"/>
        <v>82384050.923870012</v>
      </c>
      <c r="BL60" s="94"/>
      <c r="BM60" s="94"/>
    </row>
    <row r="61" spans="1:65" ht="15" customHeight="1">
      <c r="A61" s="82">
        <v>7</v>
      </c>
      <c r="B61" s="125" t="s">
        <v>219</v>
      </c>
      <c r="C61" s="84">
        <f t="shared" ref="C61:AI61" si="27">C62+C63+C64+C65+C66+C67</f>
        <v>289910.93</v>
      </c>
      <c r="D61" s="84">
        <f t="shared" si="27"/>
        <v>4507.1399999999994</v>
      </c>
      <c r="E61" s="84">
        <f t="shared" si="27"/>
        <v>23874</v>
      </c>
      <c r="F61" s="84">
        <f t="shared" si="27"/>
        <v>152823.15065</v>
      </c>
      <c r="G61" s="84">
        <f t="shared" si="27"/>
        <v>48864.231270000004</v>
      </c>
      <c r="H61" s="84">
        <f t="shared" si="27"/>
        <v>18028</v>
      </c>
      <c r="I61" s="84">
        <f t="shared" si="27"/>
        <v>32313.762260000003</v>
      </c>
      <c r="J61" s="84">
        <f t="shared" si="27"/>
        <v>3056</v>
      </c>
      <c r="K61" s="84">
        <f t="shared" si="27"/>
        <v>4299.2670499999995</v>
      </c>
      <c r="L61" s="84">
        <f t="shared" si="27"/>
        <v>26256.565900000001</v>
      </c>
      <c r="M61" s="84">
        <f t="shared" si="27"/>
        <v>31733.397629999999</v>
      </c>
      <c r="N61" s="84">
        <f t="shared" si="27"/>
        <v>16403.253420000001</v>
      </c>
      <c r="O61" s="84">
        <f t="shared" si="27"/>
        <v>11844.178959999999</v>
      </c>
      <c r="P61" s="84">
        <f t="shared" si="27"/>
        <v>7968</v>
      </c>
      <c r="Q61" s="84">
        <f t="shared" si="27"/>
        <v>15843.875629999999</v>
      </c>
      <c r="R61" s="84">
        <f t="shared" si="27"/>
        <v>6553.8099999999995</v>
      </c>
      <c r="S61" s="84">
        <f t="shared" si="27"/>
        <v>4682.0733</v>
      </c>
      <c r="T61" s="84">
        <f t="shared" si="27"/>
        <v>32357.959890000002</v>
      </c>
      <c r="U61" s="84">
        <f t="shared" si="27"/>
        <v>9555.6327099999999</v>
      </c>
      <c r="V61" s="84">
        <f t="shared" si="27"/>
        <v>18062.324919999999</v>
      </c>
      <c r="W61" s="84">
        <f t="shared" si="27"/>
        <v>21118.07</v>
      </c>
      <c r="X61" s="84">
        <f t="shared" si="27"/>
        <v>18777.362660000003</v>
      </c>
      <c r="Y61" s="84">
        <f t="shared" si="27"/>
        <v>11541.758800000001</v>
      </c>
      <c r="Z61" s="84">
        <f t="shared" si="27"/>
        <v>87051.281720000014</v>
      </c>
      <c r="AA61" s="84">
        <f t="shared" si="27"/>
        <v>18085.70738</v>
      </c>
      <c r="AB61" s="84">
        <f t="shared" si="27"/>
        <v>5427.7302500000023</v>
      </c>
      <c r="AC61" s="84">
        <f t="shared" si="27"/>
        <v>10167.637299999999</v>
      </c>
      <c r="AD61" s="84">
        <f t="shared" si="27"/>
        <v>47545.92901</v>
      </c>
      <c r="AE61" s="84">
        <f t="shared" si="27"/>
        <v>6110.1220000000003</v>
      </c>
      <c r="AF61" s="84">
        <f t="shared" si="27"/>
        <v>3225</v>
      </c>
      <c r="AG61" s="84">
        <f t="shared" si="27"/>
        <v>19591.015579999999</v>
      </c>
      <c r="AH61" s="84">
        <f t="shared" si="27"/>
        <v>24540.19</v>
      </c>
      <c r="AI61" s="84">
        <f t="shared" si="27"/>
        <v>55624.695180000002</v>
      </c>
      <c r="AJ61" s="84">
        <f t="shared" ref="AJ61:AP61" si="28">AJ62+AJ63+AJ64+AJ65+AJ66+AJ67</f>
        <v>5565.5520000000006</v>
      </c>
      <c r="AK61" s="84">
        <f t="shared" si="28"/>
        <v>10095.59</v>
      </c>
      <c r="AL61" s="84">
        <f t="shared" si="28"/>
        <v>26333.770950000002</v>
      </c>
      <c r="AM61" s="84">
        <f t="shared" si="28"/>
        <v>10221.780124922037</v>
      </c>
      <c r="AN61" s="84">
        <f t="shared" si="28"/>
        <v>3924.6720000000005</v>
      </c>
      <c r="AO61" s="84">
        <f t="shared" si="28"/>
        <v>8510.2262100000007</v>
      </c>
      <c r="AP61" s="84">
        <f t="shared" si="28"/>
        <v>2907.7317899999998</v>
      </c>
      <c r="AQ61" s="84">
        <f t="shared" ref="AQ61:AX61" si="29">AQ62+AQ63+AQ64+AQ65+AQ66+AQ67</f>
        <v>4997.5065299999997</v>
      </c>
      <c r="AR61" s="84">
        <f t="shared" si="29"/>
        <v>1299</v>
      </c>
      <c r="AS61" s="84">
        <f t="shared" si="29"/>
        <v>22095.567859999999</v>
      </c>
      <c r="AT61" s="84">
        <f t="shared" si="29"/>
        <v>6610.26</v>
      </c>
      <c r="AU61" s="84">
        <f t="shared" si="29"/>
        <v>2264.6014</v>
      </c>
      <c r="AV61" s="84">
        <f t="shared" si="29"/>
        <v>1960.52</v>
      </c>
      <c r="AW61" s="84">
        <f t="shared" si="29"/>
        <v>6033.9754800000001</v>
      </c>
      <c r="AX61" s="84">
        <f t="shared" si="29"/>
        <v>10674.968980000001</v>
      </c>
      <c r="AY61" s="84">
        <f t="shared" ref="AY61:BH61" si="30">AY62+AY63+AY64+AY65+AY66+AY67</f>
        <v>4015.42</v>
      </c>
      <c r="AZ61" s="84">
        <f t="shared" si="30"/>
        <v>3587.76</v>
      </c>
      <c r="BA61" s="84">
        <f t="shared" si="30"/>
        <v>5109.7556599999998</v>
      </c>
      <c r="BB61" s="84">
        <f t="shared" si="30"/>
        <v>0</v>
      </c>
      <c r="BC61" s="84">
        <f t="shared" si="30"/>
        <v>1449.27</v>
      </c>
      <c r="BD61" s="84">
        <f t="shared" si="30"/>
        <v>0</v>
      </c>
      <c r="BE61" s="84">
        <f t="shared" si="30"/>
        <v>0</v>
      </c>
      <c r="BF61" s="84">
        <f t="shared" si="30"/>
        <v>0</v>
      </c>
      <c r="BG61" s="84">
        <f t="shared" si="30"/>
        <v>0</v>
      </c>
      <c r="BH61" s="84">
        <f t="shared" si="30"/>
        <v>0</v>
      </c>
      <c r="BI61" s="85">
        <f t="shared" si="5"/>
        <v>1225401.9824549223</v>
      </c>
      <c r="BL61" s="94"/>
    </row>
    <row r="62" spans="1:65">
      <c r="A62" s="86"/>
      <c r="B62" s="87" t="s">
        <v>220</v>
      </c>
      <c r="C62" s="91">
        <f>'9.1 Posting'!B124</f>
        <v>27469.84</v>
      </c>
      <c r="D62" s="91">
        <f>'9.1 Posting'!C124</f>
        <v>0</v>
      </c>
      <c r="E62" s="91">
        <f>'9.1 Posting'!D124</f>
        <v>0</v>
      </c>
      <c r="F62" s="91">
        <f>'9.1 Posting'!E124</f>
        <v>52296.84</v>
      </c>
      <c r="G62" s="91">
        <f>'9.1 Posting'!F124</f>
        <v>0</v>
      </c>
      <c r="H62" s="91">
        <f>'9.1 Posting'!G124</f>
        <v>0</v>
      </c>
      <c r="I62" s="91">
        <f>'9.1 Posting'!H124</f>
        <v>10197.200000000001</v>
      </c>
      <c r="J62" s="91">
        <f>'9.1 Posting'!I124</f>
        <v>0</v>
      </c>
      <c r="K62" s="91">
        <f>'9.1 Posting'!J124</f>
        <v>0</v>
      </c>
      <c r="L62" s="91">
        <f>'9.1 Posting'!K124</f>
        <v>19921.683400000002</v>
      </c>
      <c r="M62" s="91">
        <f>'9.1 Posting'!L124</f>
        <v>15779.5</v>
      </c>
      <c r="N62" s="91">
        <f>'9.1 Posting'!M124</f>
        <v>0</v>
      </c>
      <c r="O62" s="91">
        <f>'9.1 Posting'!N124</f>
        <v>6884.4</v>
      </c>
      <c r="P62" s="91">
        <f>'9.1 Posting'!O124</f>
        <v>0</v>
      </c>
      <c r="Q62" s="91">
        <f>'9.1 Posting'!P124</f>
        <v>0</v>
      </c>
      <c r="R62" s="91">
        <f>'9.1 Posting'!Q124</f>
        <v>0</v>
      </c>
      <c r="S62" s="91">
        <f>'9.1 Posting'!R124</f>
        <v>0</v>
      </c>
      <c r="T62" s="91">
        <f>'9.1 Posting'!S124</f>
        <v>6994.1176500000001</v>
      </c>
      <c r="U62" s="91">
        <f>'9.1 Posting'!T124</f>
        <v>0</v>
      </c>
      <c r="V62" s="91">
        <f>'9.1 Posting'!U124</f>
        <v>0</v>
      </c>
      <c r="W62" s="91">
        <f>'9.1 Posting'!V124</f>
        <v>6136</v>
      </c>
      <c r="X62" s="91">
        <f>'9.1 Posting'!W124</f>
        <v>0</v>
      </c>
      <c r="Y62" s="91">
        <f>'9.1 Posting'!X124</f>
        <v>0</v>
      </c>
      <c r="Z62" s="91">
        <f>'9.1 Posting'!Y124</f>
        <v>59556.125</v>
      </c>
      <c r="AA62" s="91">
        <f>'9.1 Posting'!Z124</f>
        <v>11445.644</v>
      </c>
      <c r="AB62" s="91">
        <f>'9.1 Posting'!AA124</f>
        <v>0</v>
      </c>
      <c r="AC62" s="91">
        <f>'9.1 Posting'!AB124</f>
        <v>0</v>
      </c>
      <c r="AD62" s="91">
        <f>'9.1 Posting'!AC124</f>
        <v>0</v>
      </c>
      <c r="AE62" s="91">
        <f>'9.1 Posting'!AD124</f>
        <v>0</v>
      </c>
      <c r="AF62" s="91">
        <f>'9.1 Posting'!AE124</f>
        <v>0</v>
      </c>
      <c r="AG62" s="91">
        <f>'9.1 Posting'!AF124</f>
        <v>13755.491</v>
      </c>
      <c r="AH62" s="91">
        <f>'9.1 Posting'!AG124</f>
        <v>0</v>
      </c>
      <c r="AI62" s="91">
        <f>'9.1 Posting'!AH124</f>
        <v>4587.6887100000004</v>
      </c>
      <c r="AJ62" s="91">
        <f>'9.1 Posting'!AI124</f>
        <v>0</v>
      </c>
      <c r="AK62" s="91">
        <f>'9.1 Posting'!AJ124</f>
        <v>0</v>
      </c>
      <c r="AL62" s="91">
        <f>'9.1 Posting'!AK124</f>
        <v>0</v>
      </c>
      <c r="AM62" s="91">
        <f>'9.1 Posting'!AL124</f>
        <v>0</v>
      </c>
      <c r="AN62" s="91">
        <f>'9.1 Posting'!AM124</f>
        <v>0</v>
      </c>
      <c r="AO62" s="91">
        <f>'9.1 Posting'!AN124</f>
        <v>0</v>
      </c>
      <c r="AP62" s="91">
        <f>'9.1 Posting'!AO124</f>
        <v>0</v>
      </c>
      <c r="AQ62" s="91">
        <f>'9.1 Posting'!AP124</f>
        <v>0</v>
      </c>
      <c r="AR62" s="91">
        <f>'9.1 Posting'!AQ124</f>
        <v>0</v>
      </c>
      <c r="AS62" s="91">
        <f>'9.1 Posting'!AR124</f>
        <v>0</v>
      </c>
      <c r="AT62" s="91">
        <f>'9.1 Posting'!AS124</f>
        <v>0</v>
      </c>
      <c r="AU62" s="91">
        <f>'9.1 Posting'!AT124</f>
        <v>0</v>
      </c>
      <c r="AV62" s="91">
        <f>'9.1 Posting'!AU124</f>
        <v>0</v>
      </c>
      <c r="AW62" s="91">
        <f>'9.1 Posting'!AV124</f>
        <v>0</v>
      </c>
      <c r="AX62" s="91">
        <f>'9.1 Posting'!AW124</f>
        <v>0</v>
      </c>
      <c r="AY62" s="91">
        <f>'9.1 Posting'!AX124</f>
        <v>0</v>
      </c>
      <c r="AZ62" s="91">
        <f>'9.1 Posting'!AY124</f>
        <v>0</v>
      </c>
      <c r="BA62" s="91">
        <f>'9.1 Posting'!AZ124</f>
        <v>0</v>
      </c>
      <c r="BB62" s="91">
        <f>'9.1 Posting'!BA124</f>
        <v>0</v>
      </c>
      <c r="BC62" s="91">
        <f>'9.1 Posting'!BB124</f>
        <v>0</v>
      </c>
      <c r="BD62" s="91">
        <f>'9.1 Posting'!BC124</f>
        <v>0</v>
      </c>
      <c r="BE62" s="91">
        <f>'9.1 Posting'!BD124</f>
        <v>0</v>
      </c>
      <c r="BF62" s="91">
        <f>'9.1 Posting'!BE124</f>
        <v>0</v>
      </c>
      <c r="BG62" s="91">
        <f>'9.1 Posting'!BF124</f>
        <v>0</v>
      </c>
      <c r="BH62" s="91">
        <f>'9.1 Posting'!BG124</f>
        <v>0</v>
      </c>
      <c r="BI62" s="85">
        <f t="shared" si="5"/>
        <v>235024.52975999998</v>
      </c>
      <c r="BL62" s="94"/>
    </row>
    <row r="63" spans="1:65" ht="15" customHeight="1">
      <c r="A63" s="86"/>
      <c r="B63" s="87" t="s">
        <v>221</v>
      </c>
      <c r="C63" s="91">
        <f>'9.1 Posting'!B125</f>
        <v>87490.73</v>
      </c>
      <c r="D63" s="91">
        <f>'9.1 Posting'!C125</f>
        <v>0</v>
      </c>
      <c r="E63" s="91">
        <f>'9.1 Posting'!D125</f>
        <v>0</v>
      </c>
      <c r="F63" s="91">
        <f>'9.1 Posting'!E125</f>
        <v>42477.154609999998</v>
      </c>
      <c r="G63" s="91">
        <f>'9.1 Posting'!F125</f>
        <v>0</v>
      </c>
      <c r="H63" s="91">
        <f>'9.1 Posting'!G125</f>
        <v>0</v>
      </c>
      <c r="I63" s="91">
        <f>'9.1 Posting'!H125</f>
        <v>0</v>
      </c>
      <c r="J63" s="91">
        <f>'9.1 Posting'!I125</f>
        <v>0</v>
      </c>
      <c r="K63" s="91">
        <f>'9.1 Posting'!J125</f>
        <v>0</v>
      </c>
      <c r="L63" s="91">
        <f>'9.1 Posting'!K125</f>
        <v>0</v>
      </c>
      <c r="M63" s="91">
        <f>'9.1 Posting'!L125</f>
        <v>0</v>
      </c>
      <c r="N63" s="91">
        <f>'9.1 Posting'!M125</f>
        <v>0</v>
      </c>
      <c r="O63" s="91">
        <f>'9.1 Posting'!N125</f>
        <v>0</v>
      </c>
      <c r="P63" s="91">
        <f>'9.1 Posting'!O125</f>
        <v>0</v>
      </c>
      <c r="Q63" s="91">
        <f>'9.1 Posting'!P125</f>
        <v>0</v>
      </c>
      <c r="R63" s="91">
        <f>'9.1 Posting'!Q125</f>
        <v>0</v>
      </c>
      <c r="S63" s="91">
        <f>'9.1 Posting'!R125</f>
        <v>0</v>
      </c>
      <c r="T63" s="91">
        <f>'9.1 Posting'!S125</f>
        <v>0</v>
      </c>
      <c r="U63" s="91">
        <f>'9.1 Posting'!T125</f>
        <v>0</v>
      </c>
      <c r="V63" s="91">
        <f>'9.1 Posting'!U125</f>
        <v>0</v>
      </c>
      <c r="W63" s="91">
        <f>'9.1 Posting'!V125</f>
        <v>0</v>
      </c>
      <c r="X63" s="91">
        <f>'9.1 Posting'!W125</f>
        <v>0</v>
      </c>
      <c r="Y63" s="91">
        <f>'9.1 Posting'!X125</f>
        <v>0</v>
      </c>
      <c r="Z63" s="91">
        <f>'9.1 Posting'!Y125</f>
        <v>810.70500000000004</v>
      </c>
      <c r="AA63" s="91">
        <f>'9.1 Posting'!Z125</f>
        <v>0</v>
      </c>
      <c r="AB63" s="91">
        <f>'9.1 Posting'!AA125</f>
        <v>0</v>
      </c>
      <c r="AC63" s="91">
        <f>'9.1 Posting'!AB125</f>
        <v>0</v>
      </c>
      <c r="AD63" s="91">
        <f>'9.1 Posting'!AC125</f>
        <v>0</v>
      </c>
      <c r="AE63" s="91">
        <f>'9.1 Posting'!AD125</f>
        <v>0</v>
      </c>
      <c r="AF63" s="91">
        <f>'9.1 Posting'!AE125</f>
        <v>0</v>
      </c>
      <c r="AG63" s="91">
        <f>'9.1 Posting'!AF125</f>
        <v>0</v>
      </c>
      <c r="AH63" s="91">
        <f>'9.1 Posting'!AG125</f>
        <v>0</v>
      </c>
      <c r="AI63" s="91">
        <f>'9.1 Posting'!AH125</f>
        <v>2212.2933599999997</v>
      </c>
      <c r="AJ63" s="91">
        <f>'9.1 Posting'!AI125</f>
        <v>0</v>
      </c>
      <c r="AK63" s="91">
        <f>'9.1 Posting'!AJ125</f>
        <v>0</v>
      </c>
      <c r="AL63" s="91">
        <f>'9.1 Posting'!AK125</f>
        <v>0</v>
      </c>
      <c r="AM63" s="91">
        <f>'9.1 Posting'!AL125</f>
        <v>0</v>
      </c>
      <c r="AN63" s="91">
        <f>'9.1 Posting'!AM125</f>
        <v>0</v>
      </c>
      <c r="AO63" s="91">
        <f>'9.1 Posting'!AN125</f>
        <v>0</v>
      </c>
      <c r="AP63" s="91">
        <f>'9.1 Posting'!AO125</f>
        <v>0</v>
      </c>
      <c r="AQ63" s="91">
        <f>'9.1 Posting'!AP125</f>
        <v>0</v>
      </c>
      <c r="AR63" s="91">
        <f>'9.1 Posting'!AQ125</f>
        <v>0</v>
      </c>
      <c r="AS63" s="91">
        <f>'9.1 Posting'!AR125</f>
        <v>0</v>
      </c>
      <c r="AT63" s="91">
        <f>'9.1 Posting'!AS125</f>
        <v>0</v>
      </c>
      <c r="AU63" s="91">
        <f>'9.1 Posting'!AT125</f>
        <v>0</v>
      </c>
      <c r="AV63" s="91">
        <f>'9.1 Posting'!AU125</f>
        <v>0</v>
      </c>
      <c r="AW63" s="91">
        <f>'9.1 Posting'!AV125</f>
        <v>0</v>
      </c>
      <c r="AX63" s="91">
        <f>'9.1 Posting'!AW125</f>
        <v>0</v>
      </c>
      <c r="AY63" s="91">
        <f>'9.1 Posting'!AX125</f>
        <v>0</v>
      </c>
      <c r="AZ63" s="91">
        <f>'9.1 Posting'!AY125</f>
        <v>0</v>
      </c>
      <c r="BA63" s="91">
        <f>'9.1 Posting'!AZ125</f>
        <v>0</v>
      </c>
      <c r="BB63" s="91">
        <f>'9.1 Posting'!BA125</f>
        <v>0</v>
      </c>
      <c r="BC63" s="91">
        <f>'9.1 Posting'!BB125</f>
        <v>0</v>
      </c>
      <c r="BD63" s="91">
        <f>'9.1 Posting'!BC125</f>
        <v>0</v>
      </c>
      <c r="BE63" s="91">
        <f>'9.1 Posting'!BD125</f>
        <v>0</v>
      </c>
      <c r="BF63" s="91">
        <f>'9.1 Posting'!BE125</f>
        <v>0</v>
      </c>
      <c r="BG63" s="91">
        <f>'9.1 Posting'!BF125</f>
        <v>0</v>
      </c>
      <c r="BH63" s="91">
        <f>'9.1 Posting'!BG125</f>
        <v>0</v>
      </c>
      <c r="BI63" s="85">
        <f t="shared" si="5"/>
        <v>132990.88297000001</v>
      </c>
      <c r="BL63" s="94"/>
    </row>
    <row r="64" spans="1:65">
      <c r="A64" s="86"/>
      <c r="B64" s="87" t="s">
        <v>222</v>
      </c>
      <c r="C64" s="91">
        <f>'9.1 Posting'!B126</f>
        <v>34408.25</v>
      </c>
      <c r="D64" s="91">
        <f>'9.1 Posting'!C126</f>
        <v>0</v>
      </c>
      <c r="E64" s="91">
        <f>'9.1 Posting'!D126</f>
        <v>7581</v>
      </c>
      <c r="F64" s="91">
        <f>'9.1 Posting'!E126</f>
        <v>7134.88742</v>
      </c>
      <c r="G64" s="91">
        <f>'9.1 Posting'!F126</f>
        <v>7826.4565799999991</v>
      </c>
      <c r="H64" s="91">
        <f>'9.1 Posting'!G126</f>
        <v>1829.76</v>
      </c>
      <c r="I64" s="91">
        <f>'9.1 Posting'!H126</f>
        <v>5493.2512900000002</v>
      </c>
      <c r="J64" s="91">
        <f>'9.1 Posting'!I126</f>
        <v>365</v>
      </c>
      <c r="K64" s="91">
        <f>'9.1 Posting'!J126</f>
        <v>2187.3365399999998</v>
      </c>
      <c r="L64" s="91">
        <f>'9.1 Posting'!K126</f>
        <v>1809.3354999999999</v>
      </c>
      <c r="M64" s="91">
        <f>'9.1 Posting'!L126</f>
        <v>5805.1294400000006</v>
      </c>
      <c r="N64" s="91">
        <f>'9.1 Posting'!M126</f>
        <v>1537.1249499999999</v>
      </c>
      <c r="O64" s="91">
        <f>'9.1 Posting'!N126</f>
        <v>1052.4779699999999</v>
      </c>
      <c r="P64" s="91">
        <f>'9.1 Posting'!O126</f>
        <v>1662</v>
      </c>
      <c r="Q64" s="91">
        <f>'9.1 Posting'!P126</f>
        <v>2599.6285500000004</v>
      </c>
      <c r="R64" s="91">
        <f>'9.1 Posting'!Q126</f>
        <v>1494.36</v>
      </c>
      <c r="S64" s="91">
        <f>'9.1 Posting'!R126</f>
        <v>1026.34808</v>
      </c>
      <c r="T64" s="91">
        <f>'9.1 Posting'!S126</f>
        <v>9153.591480000001</v>
      </c>
      <c r="U64" s="91">
        <f>'9.1 Posting'!T126</f>
        <v>4213.5092699999996</v>
      </c>
      <c r="V64" s="91">
        <f>'9.1 Posting'!U126</f>
        <v>2167.5139399999998</v>
      </c>
      <c r="W64" s="91">
        <f>'9.1 Posting'!V126</f>
        <v>2234.33</v>
      </c>
      <c r="X64" s="91">
        <f>'9.1 Posting'!W126</f>
        <v>3102.0821099999998</v>
      </c>
      <c r="Y64" s="91">
        <f>'9.1 Posting'!X126</f>
        <v>4073.2457000000004</v>
      </c>
      <c r="Z64" s="91">
        <f>'9.1 Posting'!Y126</f>
        <v>16470.970830000002</v>
      </c>
      <c r="AA64" s="91">
        <f>'9.1 Posting'!Z126</f>
        <v>1529.6119799999997</v>
      </c>
      <c r="AB64" s="91">
        <f>'9.1 Posting'!AA126</f>
        <v>1276.7327499999999</v>
      </c>
      <c r="AC64" s="91">
        <f>'9.1 Posting'!AB126</f>
        <v>2382.0813899999998</v>
      </c>
      <c r="AD64" s="91">
        <f>'9.1 Posting'!AC126</f>
        <v>13195.834150000001</v>
      </c>
      <c r="AE64" s="91">
        <f>'9.1 Posting'!AD126</f>
        <v>1423.279</v>
      </c>
      <c r="AF64" s="91">
        <f>'9.1 Posting'!AE126</f>
        <v>325</v>
      </c>
      <c r="AG64" s="91">
        <f>'9.1 Posting'!AF126</f>
        <v>1475.93788</v>
      </c>
      <c r="AH64" s="91">
        <f>'9.1 Posting'!AG126</f>
        <v>5614.56</v>
      </c>
      <c r="AI64" s="91">
        <f>'9.1 Posting'!AH126</f>
        <v>21956.043809999999</v>
      </c>
      <c r="AJ64" s="91">
        <f>'9.1 Posting'!AI126</f>
        <v>816.41099999999994</v>
      </c>
      <c r="AK64" s="91">
        <f>'9.1 Posting'!AJ126</f>
        <v>1564.29</v>
      </c>
      <c r="AL64" s="91">
        <f>'9.1 Posting'!AK126</f>
        <v>6451.2612900000004</v>
      </c>
      <c r="AM64" s="91">
        <f>'9.1 Posting'!AL126</f>
        <v>2431.9941030470386</v>
      </c>
      <c r="AN64" s="91">
        <f>'9.1 Posting'!AM126</f>
        <v>517.428</v>
      </c>
      <c r="AO64" s="91">
        <f>'9.1 Posting'!AN126</f>
        <v>2048.2022299999999</v>
      </c>
      <c r="AP64" s="91">
        <f>'9.1 Posting'!AO126</f>
        <v>1217.25</v>
      </c>
      <c r="AQ64" s="91">
        <f>'9.1 Posting'!AP126</f>
        <v>2292.7358799999997</v>
      </c>
      <c r="AR64" s="91">
        <f>'9.1 Posting'!AQ126</f>
        <v>421</v>
      </c>
      <c r="AS64" s="91">
        <f>'9.1 Posting'!AR126</f>
        <v>5864.7820400000001</v>
      </c>
      <c r="AT64" s="91">
        <f>'9.1 Posting'!AS126</f>
        <v>2129.9</v>
      </c>
      <c r="AU64" s="91">
        <f>'9.1 Posting'!AT126</f>
        <v>496.30880999999999</v>
      </c>
      <c r="AV64" s="91">
        <f>'9.1 Posting'!AU126</f>
        <v>324.62</v>
      </c>
      <c r="AW64" s="91">
        <f>'9.1 Posting'!AV126</f>
        <v>1330.9996799999999</v>
      </c>
      <c r="AX64" s="91">
        <f>'9.1 Posting'!AW126</f>
        <v>3737.4026100000005</v>
      </c>
      <c r="AY64" s="91">
        <f>'9.1 Posting'!AX126</f>
        <v>1512.819</v>
      </c>
      <c r="AZ64" s="91">
        <f>'9.1 Posting'!AY126</f>
        <v>872.02</v>
      </c>
      <c r="BA64" s="91">
        <f>'9.1 Posting'!AZ126</f>
        <v>1382.97066</v>
      </c>
      <c r="BB64" s="91">
        <f>'9.1 Posting'!BA126</f>
        <v>0</v>
      </c>
      <c r="BC64" s="91">
        <f>'9.1 Posting'!BB126</f>
        <v>526.75</v>
      </c>
      <c r="BD64" s="91">
        <f>'9.1 Posting'!BC126</f>
        <v>0</v>
      </c>
      <c r="BE64" s="91">
        <f>'9.1 Posting'!BD126</f>
        <v>0</v>
      </c>
      <c r="BF64" s="91">
        <f>'9.1 Posting'!BE126</f>
        <v>0</v>
      </c>
      <c r="BG64" s="91">
        <f>'9.1 Posting'!BF126</f>
        <v>0</v>
      </c>
      <c r="BH64" s="91">
        <f>'9.1 Posting'!BG126</f>
        <v>0</v>
      </c>
      <c r="BI64" s="85">
        <f t="shared" si="5"/>
        <v>210345.815913047</v>
      </c>
      <c r="BL64" s="94"/>
      <c r="BM64" s="94"/>
    </row>
    <row r="65" spans="1:66" ht="15" customHeight="1">
      <c r="A65" s="86"/>
      <c r="B65" s="87" t="s">
        <v>223</v>
      </c>
      <c r="C65" s="91">
        <f>'9.1 Posting'!B127</f>
        <v>23320.34</v>
      </c>
      <c r="D65" s="91">
        <f>'9.1 Posting'!C127</f>
        <v>546.14</v>
      </c>
      <c r="E65" s="91">
        <f>'9.1 Posting'!D127</f>
        <v>11216</v>
      </c>
      <c r="F65" s="91">
        <f>'9.1 Posting'!E127</f>
        <v>17528.597610000001</v>
      </c>
      <c r="G65" s="91">
        <f>'9.1 Posting'!F127</f>
        <v>14852.362300000001</v>
      </c>
      <c r="H65" s="91">
        <f>'9.1 Posting'!G127</f>
        <v>8117.11</v>
      </c>
      <c r="I65" s="91">
        <f>'9.1 Posting'!H127</f>
        <v>501.56200000000001</v>
      </c>
      <c r="J65" s="91">
        <f>'9.1 Posting'!I127</f>
        <v>967</v>
      </c>
      <c r="K65" s="91">
        <f>'9.1 Posting'!J127</f>
        <v>513.25184999999999</v>
      </c>
      <c r="L65" s="91">
        <f>'9.1 Posting'!K127</f>
        <v>230.27</v>
      </c>
      <c r="M65" s="91">
        <f>'9.1 Posting'!L127</f>
        <v>3243.2339999999999</v>
      </c>
      <c r="N65" s="91">
        <f>'9.1 Posting'!M127</f>
        <v>9527.8328000000001</v>
      </c>
      <c r="O65" s="91">
        <f>'9.1 Posting'!N127</f>
        <v>217.98699999999999</v>
      </c>
      <c r="P65" s="91">
        <f>'9.1 Posting'!O127</f>
        <v>335</v>
      </c>
      <c r="Q65" s="91">
        <f>'9.1 Posting'!P127</f>
        <v>3993.6</v>
      </c>
      <c r="R65" s="91">
        <f>'9.1 Posting'!Q127</f>
        <v>478.77</v>
      </c>
      <c r="S65" s="91">
        <f>'9.1 Posting'!R127</f>
        <v>999.51582999999994</v>
      </c>
      <c r="T65" s="91">
        <f>'9.1 Posting'!S127</f>
        <v>8741.0125499999995</v>
      </c>
      <c r="U65" s="91">
        <f>'9.1 Posting'!T127</f>
        <v>1494.5311000000002</v>
      </c>
      <c r="V65" s="91">
        <f>'9.1 Posting'!U127</f>
        <v>5554.6940000000004</v>
      </c>
      <c r="W65" s="91">
        <f>'9.1 Posting'!V127</f>
        <v>2148.06</v>
      </c>
      <c r="X65" s="91">
        <f>'9.1 Posting'!W127</f>
        <v>7686.8262800000002</v>
      </c>
      <c r="Y65" s="91">
        <f>'9.1 Posting'!X127</f>
        <v>1089.23308</v>
      </c>
      <c r="Z65" s="91">
        <f>'9.1 Posting'!Y127</f>
        <v>3185.5410000000002</v>
      </c>
      <c r="AA65" s="91">
        <f>'9.1 Posting'!Z127</f>
        <v>1692.9560100000001</v>
      </c>
      <c r="AB65" s="91">
        <f>'9.1 Posting'!AA127</f>
        <v>700.18399999999997</v>
      </c>
      <c r="AC65" s="91">
        <f>'9.1 Posting'!AB127</f>
        <v>4817.7169999999996</v>
      </c>
      <c r="AD65" s="91">
        <f>'9.1 Posting'!AC127</f>
        <v>10337.4835</v>
      </c>
      <c r="AE65" s="91">
        <f>'9.1 Posting'!AD127</f>
        <v>6</v>
      </c>
      <c r="AF65" s="91">
        <f>'9.1 Posting'!AE127</f>
        <v>2123</v>
      </c>
      <c r="AG65" s="91">
        <f>'9.1 Posting'!AF127</f>
        <v>1384.62862</v>
      </c>
      <c r="AH65" s="91">
        <f>'9.1 Posting'!AG127</f>
        <v>7935.76</v>
      </c>
      <c r="AI65" s="91">
        <f>'9.1 Posting'!AH127</f>
        <v>15444.85836</v>
      </c>
      <c r="AJ65" s="91">
        <f>'9.1 Posting'!AI127</f>
        <v>3420.348</v>
      </c>
      <c r="AK65" s="91">
        <f>'9.1 Posting'!AJ127</f>
        <v>369.3</v>
      </c>
      <c r="AL65" s="91">
        <f>'9.1 Posting'!AK127</f>
        <v>6093.8089900000004</v>
      </c>
      <c r="AM65" s="91">
        <f>'9.1 Posting'!AL127</f>
        <v>2409.9297462499999</v>
      </c>
      <c r="AN65" s="91">
        <f>'9.1 Posting'!AM127</f>
        <v>525.46299999999997</v>
      </c>
      <c r="AO65" s="91">
        <f>'9.1 Posting'!AN127</f>
        <v>633.70000000000005</v>
      </c>
      <c r="AP65" s="91">
        <f>'9.1 Posting'!AO127</f>
        <v>262.73599999999999</v>
      </c>
      <c r="AQ65" s="91">
        <f>'9.1 Posting'!AP127</f>
        <v>333.57366999999999</v>
      </c>
      <c r="AR65" s="91">
        <f>'9.1 Posting'!AQ127</f>
        <v>139</v>
      </c>
      <c r="AS65" s="91">
        <f>'9.1 Posting'!AR127</f>
        <v>6531.8980099999999</v>
      </c>
      <c r="AT65" s="91">
        <f>'9.1 Posting'!AS127</f>
        <v>199.5</v>
      </c>
      <c r="AU65" s="91">
        <f>'9.1 Posting'!AT127</f>
        <v>203.9</v>
      </c>
      <c r="AV65" s="91">
        <f>'9.1 Posting'!AU127</f>
        <v>188.85</v>
      </c>
      <c r="AW65" s="91">
        <f>'9.1 Posting'!AV127</f>
        <v>0</v>
      </c>
      <c r="AX65" s="91">
        <f>'9.1 Posting'!AW127</f>
        <v>3335</v>
      </c>
      <c r="AY65" s="91">
        <f>'9.1 Posting'!AX127</f>
        <v>151.9</v>
      </c>
      <c r="AZ65" s="91">
        <f>'9.1 Posting'!AY127</f>
        <v>179.57</v>
      </c>
      <c r="BA65" s="91">
        <f>'9.1 Posting'!AZ127</f>
        <v>336.18700000000001</v>
      </c>
      <c r="BB65" s="91">
        <f>'9.1 Posting'!BA127</f>
        <v>0</v>
      </c>
      <c r="BC65" s="91">
        <f>'9.1 Posting'!BB127</f>
        <v>0</v>
      </c>
      <c r="BD65" s="91">
        <f>'9.1 Posting'!BC127</f>
        <v>0</v>
      </c>
      <c r="BE65" s="91">
        <f>'9.1 Posting'!BD127</f>
        <v>0</v>
      </c>
      <c r="BF65" s="91">
        <f>'9.1 Posting'!BE127</f>
        <v>0</v>
      </c>
      <c r="BG65" s="91">
        <f>'9.1 Posting'!BF127</f>
        <v>0</v>
      </c>
      <c r="BH65" s="91">
        <f>'9.1 Posting'!BG127</f>
        <v>0</v>
      </c>
      <c r="BI65" s="85">
        <f t="shared" si="5"/>
        <v>196245.72330625003</v>
      </c>
      <c r="BL65" s="94"/>
      <c r="BM65" s="94"/>
      <c r="BN65" s="94"/>
    </row>
    <row r="66" spans="1:66">
      <c r="A66" s="86"/>
      <c r="B66" s="87" t="s">
        <v>224</v>
      </c>
      <c r="C66" s="91">
        <f>'9.1 Posting'!B128</f>
        <v>74792.7</v>
      </c>
      <c r="D66" s="91">
        <f>'9.1 Posting'!C128</f>
        <v>3530.25</v>
      </c>
      <c r="E66" s="91">
        <f>'9.1 Posting'!D128</f>
        <v>4001</v>
      </c>
      <c r="F66" s="91">
        <f>'9.1 Posting'!E128</f>
        <v>33385.671010000005</v>
      </c>
      <c r="G66" s="91">
        <f>'9.1 Posting'!F128</f>
        <v>25306.584220000004</v>
      </c>
      <c r="H66" s="91">
        <f>'9.1 Posting'!G128</f>
        <v>7167.74</v>
      </c>
      <c r="I66" s="91">
        <f>'9.1 Posting'!H128</f>
        <v>6916.8522599999997</v>
      </c>
      <c r="J66" s="91">
        <f>'9.1 Posting'!I128</f>
        <v>1050</v>
      </c>
      <c r="K66" s="91">
        <f>'9.1 Posting'!J128</f>
        <v>1131.6826599999999</v>
      </c>
      <c r="L66" s="91">
        <f>'9.1 Posting'!K128</f>
        <v>3451.4549999999999</v>
      </c>
      <c r="M66" s="91">
        <f>'9.1 Posting'!L128</f>
        <v>3285.6801600000003</v>
      </c>
      <c r="N66" s="91">
        <f>'9.1 Posting'!M128</f>
        <v>3367.6258800000001</v>
      </c>
      <c r="O66" s="91">
        <f>'9.1 Posting'!N128</f>
        <v>2577.15335</v>
      </c>
      <c r="P66" s="91">
        <f>'9.1 Posting'!O128</f>
        <v>3490</v>
      </c>
      <c r="Q66" s="91">
        <f>'9.1 Posting'!P128</f>
        <v>3051.6723000000002</v>
      </c>
      <c r="R66" s="91">
        <f>'9.1 Posting'!Q128</f>
        <v>3538.57</v>
      </c>
      <c r="S66" s="91">
        <f>'9.1 Posting'!R128</f>
        <v>2100.1253500000003</v>
      </c>
      <c r="T66" s="91">
        <f>'9.1 Posting'!S128</f>
        <v>4243.9462700000004</v>
      </c>
      <c r="U66" s="91">
        <f>'9.1 Posting'!T128</f>
        <v>2037.5681299999999</v>
      </c>
      <c r="V66" s="91">
        <f>'9.1 Posting'!U128</f>
        <v>4985.0796400000008</v>
      </c>
      <c r="W66" s="91">
        <f>'9.1 Posting'!V128</f>
        <v>4940.92</v>
      </c>
      <c r="X66" s="91">
        <f>'9.1 Posting'!W128</f>
        <v>6759.0336699999998</v>
      </c>
      <c r="Y66" s="91">
        <f>'9.1 Posting'!X128</f>
        <v>3688.2686600000002</v>
      </c>
      <c r="Z66" s="91">
        <f>'9.1 Posting'!Y128</f>
        <v>6253.4036400000005</v>
      </c>
      <c r="AA66" s="91">
        <f>'9.1 Posting'!Z128</f>
        <v>1728.9349999999999</v>
      </c>
      <c r="AB66" s="91">
        <f>'9.1 Posting'!AA128</f>
        <v>3450.813500000002</v>
      </c>
      <c r="AC66" s="91">
        <f>'9.1 Posting'!AB128</f>
        <v>1824.9484799999991</v>
      </c>
      <c r="AD66" s="91">
        <f>'9.1 Posting'!AC128</f>
        <v>20958.517639999998</v>
      </c>
      <c r="AE66" s="91">
        <f>'9.1 Posting'!AD128</f>
        <v>2563.9160000000002</v>
      </c>
      <c r="AF66" s="91">
        <f>'9.1 Posting'!AE128</f>
        <v>257</v>
      </c>
      <c r="AG66" s="91">
        <f>'9.1 Posting'!AF128</f>
        <v>1294.4510299999999</v>
      </c>
      <c r="AH66" s="91">
        <f>'9.1 Posting'!AG128</f>
        <v>3817.37</v>
      </c>
      <c r="AI66" s="91">
        <f>'9.1 Posting'!AH128</f>
        <v>8075.0932599999996</v>
      </c>
      <c r="AJ66" s="91">
        <f>'9.1 Posting'!AI128</f>
        <v>492.08199999999999</v>
      </c>
      <c r="AK66" s="91">
        <f>'9.1 Posting'!AJ128</f>
        <v>4317.2299999999996</v>
      </c>
      <c r="AL66" s="91">
        <f>'9.1 Posting'!AK128</f>
        <v>12060.565000000001</v>
      </c>
      <c r="AM66" s="91">
        <f>'9.1 Posting'!AL128</f>
        <v>4756.7587193749996</v>
      </c>
      <c r="AN66" s="91">
        <f>'9.1 Posting'!AM128</f>
        <v>1259.039</v>
      </c>
      <c r="AO66" s="91">
        <f>'9.1 Posting'!AN128</f>
        <v>1996.10303</v>
      </c>
      <c r="AP66" s="91">
        <f>'9.1 Posting'!AO128</f>
        <v>689.4</v>
      </c>
      <c r="AQ66" s="91">
        <f>'9.1 Posting'!AP128</f>
        <v>1789.76298</v>
      </c>
      <c r="AR66" s="91">
        <f>'9.1 Posting'!AQ128</f>
        <v>285</v>
      </c>
      <c r="AS66" s="91">
        <f>'9.1 Posting'!AR128</f>
        <v>3557.2436899999998</v>
      </c>
      <c r="AT66" s="91">
        <f>'9.1 Posting'!AS128</f>
        <v>2829.2</v>
      </c>
      <c r="AU66" s="91">
        <f>'9.1 Posting'!AT128</f>
        <v>850.74421999999993</v>
      </c>
      <c r="AV66" s="91">
        <f>'9.1 Posting'!AU128</f>
        <v>583.24</v>
      </c>
      <c r="AW66" s="91">
        <f>'9.1 Posting'!AV128</f>
        <v>1927.8610900000001</v>
      </c>
      <c r="AX66" s="91">
        <f>'9.1 Posting'!AW128</f>
        <v>1051.93777</v>
      </c>
      <c r="AY66" s="91">
        <f>'9.1 Posting'!AX128</f>
        <v>1215.7660000000001</v>
      </c>
      <c r="AZ66" s="91">
        <f>'9.1 Posting'!AY128</f>
        <v>1168.49</v>
      </c>
      <c r="BA66" s="91">
        <f>'9.1 Posting'!AZ128</f>
        <v>1917.617</v>
      </c>
      <c r="BB66" s="91">
        <f>'9.1 Posting'!BA128</f>
        <v>0</v>
      </c>
      <c r="BC66" s="91">
        <f>'9.1 Posting'!BB128</f>
        <v>830.3</v>
      </c>
      <c r="BD66" s="91">
        <f>'9.1 Posting'!BC128</f>
        <v>0</v>
      </c>
      <c r="BE66" s="91">
        <f>'9.1 Posting'!BD128</f>
        <v>0</v>
      </c>
      <c r="BF66" s="91">
        <f>'9.1 Posting'!BE128</f>
        <v>0</v>
      </c>
      <c r="BG66" s="91">
        <f>'9.1 Posting'!BF128</f>
        <v>0</v>
      </c>
      <c r="BH66" s="91">
        <f>'9.1 Posting'!BG128</f>
        <v>0</v>
      </c>
      <c r="BI66" s="85">
        <f t="shared" si="5"/>
        <v>302602.36760937504</v>
      </c>
    </row>
    <row r="67" spans="1:66" ht="15" customHeight="1">
      <c r="A67" s="97"/>
      <c r="B67" s="124" t="s">
        <v>225</v>
      </c>
      <c r="C67" s="99">
        <f>'9.1 Posting'!B129+'9.1 Posting'!B130+'9.1 Posting'!B131+'9.1 Posting'!B132</f>
        <v>42429.07</v>
      </c>
      <c r="D67" s="99">
        <f>'9.1 Posting'!C129+'9.1 Posting'!C130+'9.1 Posting'!C131+'9.1 Posting'!C132</f>
        <v>430.75</v>
      </c>
      <c r="E67" s="99">
        <f>'9.1 Posting'!D129+'9.1 Posting'!D130+'9.1 Posting'!D131+'9.1 Posting'!D132</f>
        <v>1076</v>
      </c>
      <c r="F67" s="99">
        <f>'9.1 Posting'!E129+'9.1 Posting'!E130+'9.1 Posting'!E131+'9.1 Posting'!E132</f>
        <v>0</v>
      </c>
      <c r="G67" s="99">
        <f>'9.1 Posting'!F129+'9.1 Posting'!F130+'9.1 Posting'!F131+'9.1 Posting'!F132</f>
        <v>878.82816999999989</v>
      </c>
      <c r="H67" s="99">
        <f>'9.1 Posting'!G129+'9.1 Posting'!G130+'9.1 Posting'!G131+'9.1 Posting'!G132</f>
        <v>913.39</v>
      </c>
      <c r="I67" s="99">
        <f>'9.1 Posting'!H129+'9.1 Posting'!H130+'9.1 Posting'!H131+'9.1 Posting'!H132</f>
        <v>9204.8967099999991</v>
      </c>
      <c r="J67" s="99">
        <f>'9.1 Posting'!I129+'9.1 Posting'!I130+'9.1 Posting'!I131+'9.1 Posting'!I132</f>
        <v>674</v>
      </c>
      <c r="K67" s="99">
        <f>'9.1 Posting'!J129+'9.1 Posting'!J130+'9.1 Posting'!J131+'9.1 Posting'!J132</f>
        <v>466.99599999999998</v>
      </c>
      <c r="L67" s="99">
        <f>'9.1 Posting'!K129+'9.1 Posting'!K130+'9.1 Posting'!K131+'9.1 Posting'!K132</f>
        <v>843.822</v>
      </c>
      <c r="M67" s="99">
        <f>'9.1 Posting'!L129+'9.1 Posting'!L130+'9.1 Posting'!L131+'9.1 Posting'!L132</f>
        <v>3619.85403</v>
      </c>
      <c r="N67" s="99">
        <f>'9.1 Posting'!M129+'9.1 Posting'!M130+'9.1 Posting'!M131+'9.1 Posting'!M132</f>
        <v>1970.6697900000001</v>
      </c>
      <c r="O67" s="99">
        <f>'9.1 Posting'!N129+'9.1 Posting'!N130+'9.1 Posting'!N131+'9.1 Posting'!N132</f>
        <v>1112.1606400000001</v>
      </c>
      <c r="P67" s="99">
        <f>'9.1 Posting'!O129+'9.1 Posting'!O130+'9.1 Posting'!O131+'9.1 Posting'!O132</f>
        <v>2481</v>
      </c>
      <c r="Q67" s="99">
        <f>'9.1 Posting'!P129+'9.1 Posting'!P130+'9.1 Posting'!P131+'9.1 Posting'!P132</f>
        <v>6198.9747799999986</v>
      </c>
      <c r="R67" s="99">
        <f>'9.1 Posting'!Q129+'9.1 Posting'!Q130+'9.1 Posting'!Q131+'9.1 Posting'!Q132</f>
        <v>1042.1100000000001</v>
      </c>
      <c r="S67" s="99">
        <f>'9.1 Posting'!R129+'9.1 Posting'!R130+'9.1 Posting'!R131+'9.1 Posting'!R132</f>
        <v>556.08404000000007</v>
      </c>
      <c r="T67" s="99">
        <f>'9.1 Posting'!S129+'9.1 Posting'!S130+'9.1 Posting'!S131+'9.1 Posting'!S132</f>
        <v>3225.2919400000001</v>
      </c>
      <c r="U67" s="99">
        <f>'9.1 Posting'!T129+'9.1 Posting'!T130+'9.1 Posting'!T131+'9.1 Posting'!T132</f>
        <v>1810.0242099999998</v>
      </c>
      <c r="V67" s="99">
        <f>'9.1 Posting'!U129+'9.1 Posting'!U130+'9.1 Posting'!U131+'9.1 Posting'!U132</f>
        <v>5355.0373399999999</v>
      </c>
      <c r="W67" s="99">
        <f>'9.1 Posting'!V129+'9.1 Posting'!V130+'9.1 Posting'!V131+'9.1 Posting'!V132</f>
        <v>5658.76</v>
      </c>
      <c r="X67" s="99">
        <f>'9.1 Posting'!W129+'9.1 Posting'!W130+'9.1 Posting'!W131+'9.1 Posting'!W132</f>
        <v>1229.4206000000001</v>
      </c>
      <c r="Y67" s="99">
        <f>'9.1 Posting'!X129+'9.1 Posting'!X130+'9.1 Posting'!X131+'9.1 Posting'!X132</f>
        <v>2691.01136</v>
      </c>
      <c r="Z67" s="99">
        <f>'9.1 Posting'!Y129+'9.1 Posting'!Y130+'9.1 Posting'!Y131+'9.1 Posting'!Y132</f>
        <v>774.53625</v>
      </c>
      <c r="AA67" s="99">
        <f>'9.1 Posting'!Z129+'9.1 Posting'!Z130+'9.1 Posting'!Z131+'9.1 Posting'!Z132</f>
        <v>1688.5603900000001</v>
      </c>
      <c r="AB67" s="99">
        <f>'9.1 Posting'!AA129+'9.1 Posting'!AA130+'9.1 Posting'!AA131+'9.1 Posting'!AA132</f>
        <v>0</v>
      </c>
      <c r="AC67" s="99">
        <f>'9.1 Posting'!AB129+'9.1 Posting'!AB130+'9.1 Posting'!AB131+'9.1 Posting'!AB132</f>
        <v>1142.8904299999999</v>
      </c>
      <c r="AD67" s="99">
        <f>'9.1 Posting'!AC129+'9.1 Posting'!AC130+'9.1 Posting'!AC131+'9.1 Posting'!AC132</f>
        <v>3054.0937199999998</v>
      </c>
      <c r="AE67" s="99">
        <f>'9.1 Posting'!AD129+'9.1 Posting'!AD130+'9.1 Posting'!AD131+'9.1 Posting'!AD132</f>
        <v>2116.9270000000001</v>
      </c>
      <c r="AF67" s="99">
        <f>'9.1 Posting'!AE129+'9.1 Posting'!AE130+'9.1 Posting'!AE131+'9.1 Posting'!AE132</f>
        <v>520</v>
      </c>
      <c r="AG67" s="99">
        <f>'9.1 Posting'!AF129+'9.1 Posting'!AF130+'9.1 Posting'!AF131+'9.1 Posting'!AF132</f>
        <v>1680.5070499999999</v>
      </c>
      <c r="AH67" s="99">
        <f>'9.1 Posting'!AG129+'9.1 Posting'!AG130+'9.1 Posting'!AG131+'9.1 Posting'!AG132</f>
        <v>7172.5</v>
      </c>
      <c r="AI67" s="99">
        <f>'9.1 Posting'!AH129+'9.1 Posting'!AH130+'9.1 Posting'!AH131+'9.1 Posting'!AH132</f>
        <v>3348.7176800000002</v>
      </c>
      <c r="AJ67" s="99">
        <f>'9.1 Posting'!AI129+'9.1 Posting'!AI130+'9.1 Posting'!AI131+'9.1 Posting'!AI132</f>
        <v>836.71100000000001</v>
      </c>
      <c r="AK67" s="99">
        <f>'9.1 Posting'!AJ129+'9.1 Posting'!AJ130+'9.1 Posting'!AJ131+'9.1 Posting'!AJ132</f>
        <v>3844.7700000000004</v>
      </c>
      <c r="AL67" s="99">
        <f>'9.1 Posting'!AK129+'9.1 Posting'!AK130+'9.1 Posting'!AK131+'9.1 Posting'!AK132</f>
        <v>1728.1356699999999</v>
      </c>
      <c r="AM67" s="99">
        <f>'9.1 Posting'!AL129+'9.1 Posting'!AL130+'9.1 Posting'!AL131+'9.1 Posting'!AL132</f>
        <v>623.09755625000003</v>
      </c>
      <c r="AN67" s="99">
        <f>'9.1 Posting'!AM129+'9.1 Posting'!AM130+'9.1 Posting'!AM131+'9.1 Posting'!AM132</f>
        <v>1622.742</v>
      </c>
      <c r="AO67" s="99">
        <f>'9.1 Posting'!AN129+'9.1 Posting'!AN130+'9.1 Posting'!AN131+'9.1 Posting'!AN132</f>
        <v>3832.2209499999999</v>
      </c>
      <c r="AP67" s="99">
        <f>'9.1 Posting'!AO129+'9.1 Posting'!AO130+'9.1 Posting'!AO131+'9.1 Posting'!AO132</f>
        <v>738.34578999999997</v>
      </c>
      <c r="AQ67" s="99">
        <f>'9.1 Posting'!AP129+'9.1 Posting'!AP130+'9.1 Posting'!AP131+'9.1 Posting'!AP132</f>
        <v>581.43399999999997</v>
      </c>
      <c r="AR67" s="99">
        <f>'9.1 Posting'!AQ129+'9.1 Posting'!AQ130+'9.1 Posting'!AQ131+'9.1 Posting'!AQ132</f>
        <v>454</v>
      </c>
      <c r="AS67" s="99">
        <f>'9.1 Posting'!AR129+'9.1 Posting'!AR130+'9.1 Posting'!AR131+'9.1 Posting'!AR132</f>
        <v>6141.6441199999999</v>
      </c>
      <c r="AT67" s="99">
        <f>'9.1 Posting'!AS129+'9.1 Posting'!AS130+'9.1 Posting'!AS131+'9.1 Posting'!AS132</f>
        <v>1451.66</v>
      </c>
      <c r="AU67" s="99">
        <f>'9.1 Posting'!AT129+'9.1 Posting'!AT130+'9.1 Posting'!AT131+'9.1 Posting'!AT132</f>
        <v>713.64837000000011</v>
      </c>
      <c r="AV67" s="99">
        <f>'9.1 Posting'!AU129+'9.1 Posting'!AU130+'9.1 Posting'!AU131+'9.1 Posting'!AU132</f>
        <v>863.81</v>
      </c>
      <c r="AW67" s="99">
        <f>'9.1 Posting'!AV129+'9.1 Posting'!AV130+'9.1 Posting'!AV131+'9.1 Posting'!AV132</f>
        <v>2775.1147099999998</v>
      </c>
      <c r="AX67" s="99">
        <f>'9.1 Posting'!AW129+'9.1 Posting'!AW130+'9.1 Posting'!AW131+'9.1 Posting'!AW132</f>
        <v>2550.6285999999996</v>
      </c>
      <c r="AY67" s="99">
        <f>'9.1 Posting'!AX129+'9.1 Posting'!AX130+'9.1 Posting'!AX131+'9.1 Posting'!AX132</f>
        <v>1134.9349999999999</v>
      </c>
      <c r="AZ67" s="99">
        <f>'9.1 Posting'!AY129+'9.1 Posting'!AY130+'9.1 Posting'!AY131+'9.1 Posting'!AY132</f>
        <v>1367.68</v>
      </c>
      <c r="BA67" s="99">
        <f>'9.1 Posting'!AZ129+'9.1 Posting'!AZ130+'9.1 Posting'!AZ131+'9.1 Posting'!AZ132</f>
        <v>1472.981</v>
      </c>
      <c r="BB67" s="99">
        <f>'9.1 Posting'!BA129+'9.1 Posting'!BA130+'9.1 Posting'!BA131+'9.1 Posting'!BA132</f>
        <v>0</v>
      </c>
      <c r="BC67" s="99">
        <f>'9.1 Posting'!BB129+'9.1 Posting'!BB130+'9.1 Posting'!BB131+'9.1 Posting'!BB132</f>
        <v>92.22</v>
      </c>
      <c r="BD67" s="99">
        <f>'9.1 Posting'!BC129+'9.1 Posting'!BC130+'9.1 Posting'!BC131+'9.1 Posting'!BC132</f>
        <v>0</v>
      </c>
      <c r="BE67" s="99">
        <f>'9.1 Posting'!BD129+'9.1 Posting'!BD130+'9.1 Posting'!BD131+'9.1 Posting'!BD132</f>
        <v>0</v>
      </c>
      <c r="BF67" s="99">
        <f>'9.1 Posting'!BE129+'9.1 Posting'!BE130+'9.1 Posting'!BE131+'9.1 Posting'!BE132</f>
        <v>0</v>
      </c>
      <c r="BG67" s="99">
        <f>'9.1 Posting'!BF129+'9.1 Posting'!BF130+'9.1 Posting'!BF131+'9.1 Posting'!BF132</f>
        <v>0</v>
      </c>
      <c r="BH67" s="99">
        <f>'9.1 Posting'!BG129+'9.1 Posting'!BG130+'9.1 Posting'!BG131+'9.1 Posting'!BG132</f>
        <v>0</v>
      </c>
      <c r="BI67" s="85">
        <f t="shared" si="5"/>
        <v>148192.66289625</v>
      </c>
    </row>
    <row r="68" spans="1:66">
      <c r="A68" s="82">
        <v>8</v>
      </c>
      <c r="B68" s="125" t="s">
        <v>226</v>
      </c>
      <c r="C68" s="84">
        <f t="shared" ref="C68:AI68" si="31">C69+C70+C71+C72+C73+C74+C75+C76</f>
        <v>1063176.9300000002</v>
      </c>
      <c r="D68" s="84">
        <f t="shared" si="31"/>
        <v>137209.85</v>
      </c>
      <c r="E68" s="84">
        <f t="shared" si="31"/>
        <v>359505</v>
      </c>
      <c r="F68" s="84">
        <f t="shared" si="31"/>
        <v>166868.37182999999</v>
      </c>
      <c r="G68" s="84">
        <f t="shared" si="31"/>
        <v>425006.37842000002</v>
      </c>
      <c r="H68" s="84">
        <f t="shared" si="31"/>
        <v>92038.87999999999</v>
      </c>
      <c r="I68" s="84">
        <f t="shared" si="31"/>
        <v>111281.63812</v>
      </c>
      <c r="J68" s="84">
        <f t="shared" si="31"/>
        <v>13137</v>
      </c>
      <c r="K68" s="84">
        <f t="shared" si="31"/>
        <v>11843.131530000001</v>
      </c>
      <c r="L68" s="84">
        <f t="shared" si="31"/>
        <v>29840.399819999999</v>
      </c>
      <c r="M68" s="84">
        <f t="shared" si="31"/>
        <v>22236.80229</v>
      </c>
      <c r="N68" s="84">
        <f t="shared" si="31"/>
        <v>51562.240570000002</v>
      </c>
      <c r="O68" s="84">
        <f t="shared" si="31"/>
        <v>23471.171979999999</v>
      </c>
      <c r="P68" s="84">
        <f t="shared" si="31"/>
        <v>23697</v>
      </c>
      <c r="Q68" s="84">
        <f t="shared" si="31"/>
        <v>32325.060689999998</v>
      </c>
      <c r="R68" s="84">
        <f t="shared" si="31"/>
        <v>14319.24</v>
      </c>
      <c r="S68" s="84">
        <f t="shared" si="31"/>
        <v>20478.451569999997</v>
      </c>
      <c r="T68" s="84">
        <f t="shared" si="31"/>
        <v>68550.197140000004</v>
      </c>
      <c r="U68" s="84">
        <f t="shared" si="31"/>
        <v>7820.0875599999999</v>
      </c>
      <c r="V68" s="84">
        <f t="shared" si="31"/>
        <v>17685.97003</v>
      </c>
      <c r="W68" s="84">
        <f t="shared" si="31"/>
        <v>22758.080000000002</v>
      </c>
      <c r="X68" s="84">
        <f t="shared" si="31"/>
        <v>25379.936390000003</v>
      </c>
      <c r="Y68" s="84">
        <f t="shared" si="31"/>
        <v>43794.288230000006</v>
      </c>
      <c r="Z68" s="84">
        <f t="shared" si="31"/>
        <v>25125.659064367515</v>
      </c>
      <c r="AA68" s="84">
        <f t="shared" si="31"/>
        <v>31456.682760000003</v>
      </c>
      <c r="AB68" s="84">
        <f t="shared" si="31"/>
        <v>43274.198279999997</v>
      </c>
      <c r="AC68" s="84">
        <f t="shared" si="31"/>
        <v>20489.7575</v>
      </c>
      <c r="AD68" s="84">
        <f t="shared" si="31"/>
        <v>81955.624929999991</v>
      </c>
      <c r="AE68" s="84">
        <f t="shared" si="31"/>
        <v>12810.711111020626</v>
      </c>
      <c r="AF68" s="84">
        <f t="shared" si="31"/>
        <v>11327</v>
      </c>
      <c r="AG68" s="84">
        <f t="shared" si="31"/>
        <v>31460.321080000002</v>
      </c>
      <c r="AH68" s="84">
        <f t="shared" si="31"/>
        <v>46216.380000000005</v>
      </c>
      <c r="AI68" s="84">
        <f t="shared" si="31"/>
        <v>1409218.5790300001</v>
      </c>
      <c r="AJ68" s="84">
        <f t="shared" ref="AJ68:AP68" si="32">AJ69+AJ70+AJ71+AJ72+AJ73+AJ74+AJ75+AJ76</f>
        <v>2987.2909999999997</v>
      </c>
      <c r="AK68" s="84">
        <f t="shared" si="32"/>
        <v>12605.820000000002</v>
      </c>
      <c r="AL68" s="84">
        <f t="shared" si="32"/>
        <v>29612.531461949995</v>
      </c>
      <c r="AM68" s="84">
        <f t="shared" si="32"/>
        <v>121373.49262999999</v>
      </c>
      <c r="AN68" s="84">
        <f t="shared" si="32"/>
        <v>5323.2801100000006</v>
      </c>
      <c r="AO68" s="84">
        <f t="shared" si="32"/>
        <v>4072.4526799999999</v>
      </c>
      <c r="AP68" s="84">
        <f t="shared" si="32"/>
        <v>620.29499999999996</v>
      </c>
      <c r="AQ68" s="84">
        <f t="shared" ref="AQ68:AX68" si="33">AQ69+AQ70+AQ71+AQ72+AQ73+AQ74+AQ75+AQ76</f>
        <v>7231.3432000000003</v>
      </c>
      <c r="AR68" s="84">
        <f t="shared" si="33"/>
        <v>385</v>
      </c>
      <c r="AS68" s="84">
        <f t="shared" si="33"/>
        <v>4449.3753900000002</v>
      </c>
      <c r="AT68" s="84">
        <f t="shared" si="33"/>
        <v>1052.03</v>
      </c>
      <c r="AU68" s="84">
        <f t="shared" si="33"/>
        <v>450.83937000000003</v>
      </c>
      <c r="AV68" s="84">
        <f t="shared" si="33"/>
        <v>492.14</v>
      </c>
      <c r="AW68" s="84">
        <f t="shared" si="33"/>
        <v>493.52093000000002</v>
      </c>
      <c r="AX68" s="84">
        <f t="shared" si="33"/>
        <v>2574.0908100000001</v>
      </c>
      <c r="AY68" s="84">
        <f t="shared" ref="AY68:BH68" si="34">AY69+AY70+AY71+AY72+AY73+AY74+AY75+AY76</f>
        <v>420.67600000000004</v>
      </c>
      <c r="AZ68" s="84">
        <f t="shared" si="34"/>
        <v>206</v>
      </c>
      <c r="BA68" s="84">
        <f t="shared" si="34"/>
        <v>1049.4207999999999</v>
      </c>
      <c r="BB68" s="84">
        <f t="shared" si="34"/>
        <v>0</v>
      </c>
      <c r="BC68" s="84">
        <f t="shared" si="34"/>
        <v>580.19000000000005</v>
      </c>
      <c r="BD68" s="84">
        <f t="shared" si="34"/>
        <v>0</v>
      </c>
      <c r="BE68" s="84">
        <f t="shared" si="34"/>
        <v>0</v>
      </c>
      <c r="BF68" s="84">
        <f t="shared" si="34"/>
        <v>0</v>
      </c>
      <c r="BG68" s="84">
        <f t="shared" si="34"/>
        <v>0</v>
      </c>
      <c r="BH68" s="84">
        <f t="shared" si="34"/>
        <v>0</v>
      </c>
      <c r="BI68" s="85">
        <f t="shared" si="5"/>
        <v>4693300.8093073396</v>
      </c>
    </row>
    <row r="69" spans="1:66">
      <c r="A69" s="86"/>
      <c r="B69" s="126" t="s">
        <v>227</v>
      </c>
      <c r="C69" s="91">
        <f>'9.1 Posting'!B134</f>
        <v>144726.28</v>
      </c>
      <c r="D69" s="91">
        <f>'9.1 Posting'!C134</f>
        <v>15399.74</v>
      </c>
      <c r="E69" s="91">
        <f>'9.1 Posting'!D134</f>
        <v>69299</v>
      </c>
      <c r="F69" s="91">
        <f>'9.1 Posting'!E134</f>
        <v>1420.046</v>
      </c>
      <c r="G69" s="91">
        <f>'9.1 Posting'!F134</f>
        <v>0</v>
      </c>
      <c r="H69" s="91">
        <f>'9.1 Posting'!G134</f>
        <v>190.59</v>
      </c>
      <c r="I69" s="91">
        <f>'9.1 Posting'!H134</f>
        <v>25101.317999999999</v>
      </c>
      <c r="J69" s="91">
        <f>'9.1 Posting'!I134</f>
        <v>7771</v>
      </c>
      <c r="K69" s="91">
        <f>'9.1 Posting'!J134</f>
        <v>6073.08</v>
      </c>
      <c r="L69" s="91">
        <f>'9.1 Posting'!K134</f>
        <v>0</v>
      </c>
      <c r="M69" s="91">
        <f>'9.1 Posting'!L134</f>
        <v>0</v>
      </c>
      <c r="N69" s="91">
        <f>'9.1 Posting'!M134</f>
        <v>0</v>
      </c>
      <c r="O69" s="91">
        <f>'9.1 Posting'!N134</f>
        <v>7811.86</v>
      </c>
      <c r="P69" s="91">
        <f>'9.1 Posting'!O134</f>
        <v>12</v>
      </c>
      <c r="Q69" s="91">
        <f>'9.1 Posting'!P134</f>
        <v>9907.0224199999993</v>
      </c>
      <c r="R69" s="91">
        <f>'9.1 Posting'!Q134</f>
        <v>0</v>
      </c>
      <c r="S69" s="91">
        <f>'9.1 Posting'!R134</f>
        <v>5737.42</v>
      </c>
      <c r="T69" s="91">
        <f>'9.1 Posting'!S134</f>
        <v>24845.519059999999</v>
      </c>
      <c r="U69" s="91">
        <f>'9.1 Posting'!T134</f>
        <v>3632.0587699999996</v>
      </c>
      <c r="V69" s="91">
        <f>'9.1 Posting'!U134</f>
        <v>8655.7895800000006</v>
      </c>
      <c r="W69" s="91">
        <f>'9.1 Posting'!V134</f>
        <v>0</v>
      </c>
      <c r="X69" s="91">
        <f>'9.1 Posting'!W134</f>
        <v>9367.361640000001</v>
      </c>
      <c r="Y69" s="91">
        <f>'9.1 Posting'!X134</f>
        <v>17873.054250000001</v>
      </c>
      <c r="Z69" s="91">
        <f>'9.1 Posting'!Y134</f>
        <v>0</v>
      </c>
      <c r="AA69" s="91">
        <f>'9.1 Posting'!Z134</f>
        <v>4949.2530700000007</v>
      </c>
      <c r="AB69" s="91">
        <f>'9.1 Posting'!AA134</f>
        <v>18332.570949999998</v>
      </c>
      <c r="AC69" s="91">
        <f>'9.1 Posting'!AB134</f>
        <v>6791.7871800000003</v>
      </c>
      <c r="AD69" s="91">
        <f>'9.1 Posting'!AC134</f>
        <v>24428.13464</v>
      </c>
      <c r="AE69" s="91">
        <f>'9.1 Posting'!AD134</f>
        <v>3615.1346400000007</v>
      </c>
      <c r="AF69" s="91">
        <f>'9.1 Posting'!AE134</f>
        <v>61</v>
      </c>
      <c r="AG69" s="91">
        <f>'9.1 Posting'!AF134</f>
        <v>0</v>
      </c>
      <c r="AH69" s="91">
        <f>'9.1 Posting'!AG134</f>
        <v>14821.26</v>
      </c>
      <c r="AI69" s="91">
        <f>'9.1 Posting'!AH134</f>
        <v>0</v>
      </c>
      <c r="AJ69" s="91">
        <f>'9.1 Posting'!AI134</f>
        <v>1755</v>
      </c>
      <c r="AK69" s="91">
        <f>'9.1 Posting'!AJ134</f>
        <v>4890.79</v>
      </c>
      <c r="AL69" s="91">
        <f>'9.1 Posting'!AK134</f>
        <v>15663.153989999999</v>
      </c>
      <c r="AM69" s="91">
        <f>'9.1 Posting'!AL134</f>
        <v>0</v>
      </c>
      <c r="AN69" s="91">
        <f>'9.1 Posting'!AM134</f>
        <v>2567.7662300000002</v>
      </c>
      <c r="AO69" s="91">
        <f>'9.1 Posting'!AN134</f>
        <v>2503.7036499999999</v>
      </c>
      <c r="AP69" s="91">
        <f>'9.1 Posting'!AO134</f>
        <v>0</v>
      </c>
      <c r="AQ69" s="91">
        <f>'9.1 Posting'!AP134</f>
        <v>3529.2141399999996</v>
      </c>
      <c r="AR69" s="91">
        <f>'9.1 Posting'!AQ134</f>
        <v>185</v>
      </c>
      <c r="AS69" s="91">
        <f>'9.1 Posting'!AR134</f>
        <v>3143.056</v>
      </c>
      <c r="AT69" s="91">
        <f>'9.1 Posting'!AS134</f>
        <v>86.16</v>
      </c>
      <c r="AU69" s="91">
        <f>'9.1 Posting'!AT134</f>
        <v>0</v>
      </c>
      <c r="AV69" s="91">
        <f>'9.1 Posting'!AU134</f>
        <v>0</v>
      </c>
      <c r="AW69" s="91">
        <f>'9.1 Posting'!AV134</f>
        <v>0</v>
      </c>
      <c r="AX69" s="91">
        <f>'9.1 Posting'!AW134</f>
        <v>1453.73712</v>
      </c>
      <c r="AY69" s="91">
        <f>'9.1 Posting'!AX134</f>
        <v>1.387</v>
      </c>
      <c r="AZ69" s="91">
        <f>'9.1 Posting'!AY134</f>
        <v>0</v>
      </c>
      <c r="BA69" s="91">
        <f>'9.1 Posting'!AZ134</f>
        <v>382.06743999999998</v>
      </c>
      <c r="BB69" s="91">
        <f>'9.1 Posting'!BA134</f>
        <v>0</v>
      </c>
      <c r="BC69" s="91">
        <f>'9.1 Posting'!BB134</f>
        <v>265.14</v>
      </c>
      <c r="BD69" s="91">
        <f>'9.1 Posting'!BC134</f>
        <v>0</v>
      </c>
      <c r="BE69" s="91">
        <f>'9.1 Posting'!BD134</f>
        <v>0</v>
      </c>
      <c r="BF69" s="91">
        <f>'9.1 Posting'!BE134</f>
        <v>0</v>
      </c>
      <c r="BG69" s="91">
        <f>'9.1 Posting'!BF134</f>
        <v>0</v>
      </c>
      <c r="BH69" s="91">
        <f>'9.1 Posting'!BG134</f>
        <v>0</v>
      </c>
      <c r="BI69" s="85">
        <f t="shared" si="5"/>
        <v>467248.45576999994</v>
      </c>
    </row>
    <row r="70" spans="1:66">
      <c r="A70" s="86"/>
      <c r="B70" s="127" t="s">
        <v>228</v>
      </c>
      <c r="C70" s="88">
        <f>'9.1 Posting'!B138</f>
        <v>5190.08</v>
      </c>
      <c r="D70" s="88">
        <f>'9.1 Posting'!C138</f>
        <v>17.309999999999999</v>
      </c>
      <c r="E70" s="88">
        <f>'9.1 Posting'!D138</f>
        <v>3932</v>
      </c>
      <c r="F70" s="88">
        <f>'9.1 Posting'!E138</f>
        <v>5110.7769200000002</v>
      </c>
      <c r="G70" s="88">
        <f>'9.1 Posting'!F138</f>
        <v>5511.2094800000004</v>
      </c>
      <c r="H70" s="88">
        <f>'9.1 Posting'!G138</f>
        <v>159.75</v>
      </c>
      <c r="I70" s="88">
        <f>'9.1 Posting'!H138</f>
        <v>3273.83806</v>
      </c>
      <c r="J70" s="88">
        <f>'9.1 Posting'!I138</f>
        <v>289</v>
      </c>
      <c r="K70" s="88">
        <f>'9.1 Posting'!J138</f>
        <v>563.71038999999996</v>
      </c>
      <c r="L70" s="88">
        <f>'9.1 Posting'!K138</f>
        <v>617.24163999999996</v>
      </c>
      <c r="M70" s="88">
        <f>'9.1 Posting'!L138</f>
        <v>693.09199999999998</v>
      </c>
      <c r="N70" s="88">
        <f>'9.1 Posting'!M138</f>
        <v>0</v>
      </c>
      <c r="O70" s="88">
        <f>'9.1 Posting'!N138</f>
        <v>315.72395999999998</v>
      </c>
      <c r="P70" s="88">
        <f>'9.1 Posting'!O138</f>
        <v>316</v>
      </c>
      <c r="Q70" s="88">
        <f>'9.1 Posting'!P138</f>
        <v>354.36550000000005</v>
      </c>
      <c r="R70" s="88">
        <f>'9.1 Posting'!Q138</f>
        <v>583.15</v>
      </c>
      <c r="S70" s="88">
        <f>'9.1 Posting'!R138</f>
        <v>157.51564000000002</v>
      </c>
      <c r="T70" s="88">
        <f>'9.1 Posting'!S138</f>
        <v>0</v>
      </c>
      <c r="U70" s="88">
        <f>'9.1 Posting'!T138</f>
        <v>66.952939999999998</v>
      </c>
      <c r="V70" s="88">
        <f>'9.1 Posting'!U138</f>
        <v>905.03388000000007</v>
      </c>
      <c r="W70" s="88">
        <f>'9.1 Posting'!V138</f>
        <v>322.33999999999997</v>
      </c>
      <c r="X70" s="88">
        <f>'9.1 Posting'!W138</f>
        <v>561.83456999999999</v>
      </c>
      <c r="Y70" s="88">
        <f>'9.1 Posting'!X138</f>
        <v>669.23820000000001</v>
      </c>
      <c r="Z70" s="88">
        <f>'9.1 Posting'!Y138</f>
        <v>4219.1083909999998</v>
      </c>
      <c r="AA70" s="88">
        <f>'9.1 Posting'!Z138</f>
        <v>362.57971999999995</v>
      </c>
      <c r="AB70" s="88">
        <f>'9.1 Posting'!AA138</f>
        <v>1809.8384799999999</v>
      </c>
      <c r="AC70" s="88">
        <f>'9.1 Posting'!AB138</f>
        <v>238.11346</v>
      </c>
      <c r="AD70" s="88">
        <f>'9.1 Posting'!AC138</f>
        <v>2730.07843</v>
      </c>
      <c r="AE70" s="88">
        <f>'9.1 Posting'!AD138</f>
        <v>254.74120000000002</v>
      </c>
      <c r="AF70" s="88">
        <f>'9.1 Posting'!AE138</f>
        <v>0</v>
      </c>
      <c r="AG70" s="88">
        <f>'9.1 Posting'!AF138</f>
        <v>0</v>
      </c>
      <c r="AH70" s="88">
        <f>'9.1 Posting'!AG138</f>
        <v>816.92</v>
      </c>
      <c r="AI70" s="88">
        <f>'9.1 Posting'!AH138</f>
        <v>4794.8950500000001</v>
      </c>
      <c r="AJ70" s="88">
        <f>'9.1 Posting'!AI138</f>
        <v>0</v>
      </c>
      <c r="AK70" s="88">
        <f>'9.1 Posting'!AJ138</f>
        <v>574.84</v>
      </c>
      <c r="AL70" s="88">
        <f>'9.1 Posting'!AK138</f>
        <v>775.11766</v>
      </c>
      <c r="AM70" s="88">
        <f>'9.1 Posting'!AL138</f>
        <v>126.10707000000001</v>
      </c>
      <c r="AN70" s="88">
        <f>'9.1 Posting'!AM138</f>
        <v>145.90092999999999</v>
      </c>
      <c r="AO70" s="88">
        <f>'9.1 Posting'!AN138</f>
        <v>261.94504000000001</v>
      </c>
      <c r="AP70" s="88">
        <f>'9.1 Posting'!AO138</f>
        <v>52.500999999999998</v>
      </c>
      <c r="AQ70" s="88">
        <f>'9.1 Posting'!AP138</f>
        <v>0</v>
      </c>
      <c r="AR70" s="88">
        <f>'9.1 Posting'!AQ138</f>
        <v>90</v>
      </c>
      <c r="AS70" s="88">
        <f>'9.1 Posting'!AR138</f>
        <v>743.50135</v>
      </c>
      <c r="AT70" s="88">
        <f>'9.1 Posting'!AS138</f>
        <v>323.81</v>
      </c>
      <c r="AU70" s="88">
        <f>'9.1 Posting'!AT138</f>
        <v>76.667929999999998</v>
      </c>
      <c r="AV70" s="88">
        <f>'9.1 Posting'!AU138</f>
        <v>0</v>
      </c>
      <c r="AW70" s="88">
        <f>'9.1 Posting'!AV138</f>
        <v>320.25905999999998</v>
      </c>
      <c r="AX70" s="88">
        <f>'9.1 Posting'!AW138</f>
        <v>293.65591999999998</v>
      </c>
      <c r="AY70" s="88">
        <f>'9.1 Posting'!AX138</f>
        <v>292.98500000000001</v>
      </c>
      <c r="AZ70" s="88">
        <f>'9.1 Posting'!AY138</f>
        <v>192.7</v>
      </c>
      <c r="BA70" s="88">
        <f>'9.1 Posting'!AZ138</f>
        <v>109.45883000000001</v>
      </c>
      <c r="BB70" s="88">
        <f>'9.1 Posting'!BA138</f>
        <v>0</v>
      </c>
      <c r="BC70" s="88">
        <f>'9.1 Posting'!BB138</f>
        <v>0</v>
      </c>
      <c r="BD70" s="88">
        <f>'9.1 Posting'!BC138</f>
        <v>0</v>
      </c>
      <c r="BE70" s="88">
        <f>'9.1 Posting'!BD138</f>
        <v>0</v>
      </c>
      <c r="BF70" s="88">
        <f>'9.1 Posting'!BE138</f>
        <v>0</v>
      </c>
      <c r="BG70" s="88">
        <f>'9.1 Posting'!BF138</f>
        <v>0</v>
      </c>
      <c r="BH70" s="88">
        <f>'9.1 Posting'!BG138</f>
        <v>0</v>
      </c>
      <c r="BI70" s="85">
        <f t="shared" si="5"/>
        <v>49215.887700999992</v>
      </c>
    </row>
    <row r="71" spans="1:66">
      <c r="A71" s="86"/>
      <c r="B71" s="128" t="s">
        <v>229</v>
      </c>
      <c r="C71" s="88">
        <f>'9.1 Posting'!B139</f>
        <v>243932.15</v>
      </c>
      <c r="D71" s="88">
        <f>'9.1 Posting'!C139</f>
        <v>11819.05</v>
      </c>
      <c r="E71" s="88">
        <f>'9.1 Posting'!D139</f>
        <v>144907</v>
      </c>
      <c r="F71" s="88">
        <f>'9.1 Posting'!E139</f>
        <v>103566.70224</v>
      </c>
      <c r="G71" s="88">
        <f>'9.1 Posting'!F139</f>
        <v>146085.99436000001</v>
      </c>
      <c r="H71" s="88">
        <f>'9.1 Posting'!G139</f>
        <v>47667.16</v>
      </c>
      <c r="I71" s="88">
        <f>'9.1 Posting'!H139</f>
        <v>6575.1520600000003</v>
      </c>
      <c r="J71" s="88">
        <f>'9.1 Posting'!I139</f>
        <v>366</v>
      </c>
      <c r="K71" s="88">
        <f>'9.1 Posting'!J139</f>
        <v>20</v>
      </c>
      <c r="L71" s="88">
        <f>'9.1 Posting'!K139</f>
        <v>0</v>
      </c>
      <c r="M71" s="88">
        <f>'9.1 Posting'!L139</f>
        <v>5980.5839400000004</v>
      </c>
      <c r="N71" s="88">
        <f>'9.1 Posting'!M139</f>
        <v>15830</v>
      </c>
      <c r="O71" s="88">
        <f>'9.1 Posting'!N139</f>
        <v>0</v>
      </c>
      <c r="P71" s="88">
        <f>'9.1 Posting'!O139</f>
        <v>3256</v>
      </c>
      <c r="Q71" s="88">
        <f>'9.1 Posting'!P139</f>
        <v>13801.688469999999</v>
      </c>
      <c r="R71" s="88">
        <f>'9.1 Posting'!Q139</f>
        <v>12256.43</v>
      </c>
      <c r="S71" s="88">
        <f>'9.1 Posting'!R139</f>
        <v>5300.8879999999999</v>
      </c>
      <c r="T71" s="88">
        <f>'9.1 Posting'!S139</f>
        <v>3606.4295899999997</v>
      </c>
      <c r="U71" s="88">
        <f>'9.1 Posting'!T139</f>
        <v>664.37933999999996</v>
      </c>
      <c r="V71" s="88">
        <f>'9.1 Posting'!U139</f>
        <v>325.39753999999999</v>
      </c>
      <c r="W71" s="88">
        <f>'9.1 Posting'!V139</f>
        <v>9218.8700000000008</v>
      </c>
      <c r="X71" s="88">
        <f>'9.1 Posting'!W139</f>
        <v>0</v>
      </c>
      <c r="Y71" s="88">
        <f>'9.1 Posting'!X139</f>
        <v>3787.2919999999999</v>
      </c>
      <c r="Z71" s="88">
        <f>'9.1 Posting'!Y139</f>
        <v>1379.69</v>
      </c>
      <c r="AA71" s="88">
        <f>'9.1 Posting'!Z139</f>
        <v>38</v>
      </c>
      <c r="AB71" s="88">
        <f>'9.1 Posting'!AA139</f>
        <v>34</v>
      </c>
      <c r="AC71" s="88">
        <f>'9.1 Posting'!AB139</f>
        <v>2296.3750899999995</v>
      </c>
      <c r="AD71" s="88">
        <f>'9.1 Posting'!AC139</f>
        <v>4293.1540500000001</v>
      </c>
      <c r="AE71" s="88">
        <f>'9.1 Posting'!AD139</f>
        <v>1671.1933700000002</v>
      </c>
      <c r="AF71" s="88">
        <f>'9.1 Posting'!AE139</f>
        <v>1971</v>
      </c>
      <c r="AG71" s="88">
        <f>'9.1 Posting'!AF139</f>
        <v>690.0829</v>
      </c>
      <c r="AH71" s="88">
        <f>'9.1 Posting'!AG139</f>
        <v>270.5</v>
      </c>
      <c r="AI71" s="88">
        <f>'9.1 Posting'!AH139</f>
        <v>248507.50413999998</v>
      </c>
      <c r="AJ71" s="88">
        <f>'9.1 Posting'!AI139</f>
        <v>432.56200000000001</v>
      </c>
      <c r="AK71" s="88">
        <f>'9.1 Posting'!AJ139</f>
        <v>0</v>
      </c>
      <c r="AL71" s="88">
        <f>'9.1 Posting'!AK139</f>
        <v>29</v>
      </c>
      <c r="AM71" s="88">
        <f>'9.1 Posting'!AL139</f>
        <v>77177.8</v>
      </c>
      <c r="AN71" s="88">
        <f>'9.1 Posting'!AM139</f>
        <v>2</v>
      </c>
      <c r="AO71" s="88">
        <f>'9.1 Posting'!AN139</f>
        <v>590.51400000000001</v>
      </c>
      <c r="AP71" s="88">
        <f>'9.1 Posting'!AO139</f>
        <v>0</v>
      </c>
      <c r="AQ71" s="88">
        <f>'9.1 Posting'!AP139</f>
        <v>0</v>
      </c>
      <c r="AR71" s="88">
        <f>'9.1 Posting'!AQ139</f>
        <v>40</v>
      </c>
      <c r="AS71" s="88">
        <f>'9.1 Posting'!AR139</f>
        <v>165.25</v>
      </c>
      <c r="AT71" s="88">
        <f>'9.1 Posting'!AS139</f>
        <v>0</v>
      </c>
      <c r="AU71" s="88">
        <f>'9.1 Posting'!AT139</f>
        <v>359.99934000000002</v>
      </c>
      <c r="AV71" s="88">
        <f>'9.1 Posting'!AU139</f>
        <v>58.45</v>
      </c>
      <c r="AW71" s="88">
        <f>'9.1 Posting'!AV139</f>
        <v>0</v>
      </c>
      <c r="AX71" s="88">
        <f>'9.1 Posting'!AW139</f>
        <v>610.15857000000005</v>
      </c>
      <c r="AY71" s="88">
        <f>'9.1 Posting'!AX139</f>
        <v>3</v>
      </c>
      <c r="AZ71" s="88">
        <f>'9.1 Posting'!AY139</f>
        <v>0</v>
      </c>
      <c r="BA71" s="88">
        <f>'9.1 Posting'!AZ139</f>
        <v>0</v>
      </c>
      <c r="BB71" s="88">
        <f>'9.1 Posting'!BA139</f>
        <v>0</v>
      </c>
      <c r="BC71" s="88">
        <f>'9.1 Posting'!BB139</f>
        <v>0</v>
      </c>
      <c r="BD71" s="88">
        <f>'9.1 Posting'!BC139</f>
        <v>0</v>
      </c>
      <c r="BE71" s="88">
        <f>'9.1 Posting'!BD139</f>
        <v>0</v>
      </c>
      <c r="BF71" s="88">
        <f>'9.1 Posting'!BE139</f>
        <v>0</v>
      </c>
      <c r="BG71" s="88">
        <f>'9.1 Posting'!BF139</f>
        <v>0</v>
      </c>
      <c r="BH71" s="88">
        <f>'9.1 Posting'!BG139</f>
        <v>0</v>
      </c>
      <c r="BI71" s="85">
        <f t="shared" si="5"/>
        <v>1119587.4010000001</v>
      </c>
    </row>
    <row r="72" spans="1:66">
      <c r="A72" s="86"/>
      <c r="B72" s="129" t="s">
        <v>230</v>
      </c>
      <c r="C72" s="88">
        <f>'9.1 Posting'!B140</f>
        <v>75173.820000000007</v>
      </c>
      <c r="D72" s="88">
        <f>'9.1 Posting'!C140</f>
        <v>8472.18</v>
      </c>
      <c r="E72" s="88">
        <f>'9.1 Posting'!D140</f>
        <v>0</v>
      </c>
      <c r="F72" s="88">
        <f>'9.1 Posting'!E140</f>
        <v>40791.810359999981</v>
      </c>
      <c r="G72" s="88">
        <f>'9.1 Posting'!F140</f>
        <v>8166.0076300000001</v>
      </c>
      <c r="H72" s="88">
        <f>'9.1 Posting'!G140</f>
        <v>22927.7</v>
      </c>
      <c r="I72" s="88">
        <f>'9.1 Posting'!H140</f>
        <v>9646.3801199999998</v>
      </c>
      <c r="J72" s="88">
        <f>'9.1 Posting'!I140</f>
        <v>528</v>
      </c>
      <c r="K72" s="88">
        <f>'9.1 Posting'!J140</f>
        <v>0</v>
      </c>
      <c r="L72" s="88">
        <f>'9.1 Posting'!K140</f>
        <v>0.80900000000000005</v>
      </c>
      <c r="M72" s="88">
        <f>'9.1 Posting'!L140</f>
        <v>311.08600000000001</v>
      </c>
      <c r="N72" s="88">
        <f>'9.1 Posting'!M140</f>
        <v>0</v>
      </c>
      <c r="O72" s="88">
        <f>'9.1 Posting'!N140</f>
        <v>23.35</v>
      </c>
      <c r="P72" s="88">
        <f>'9.1 Posting'!O140</f>
        <v>0</v>
      </c>
      <c r="Q72" s="88">
        <f>'9.1 Posting'!P140</f>
        <v>32.1</v>
      </c>
      <c r="R72" s="88">
        <f>'9.1 Posting'!Q140</f>
        <v>51</v>
      </c>
      <c r="S72" s="88">
        <f>'9.1 Posting'!R140</f>
        <v>0</v>
      </c>
      <c r="T72" s="88">
        <f>'9.1 Posting'!S140</f>
        <v>1100.0506699999999</v>
      </c>
      <c r="U72" s="88">
        <f>'9.1 Posting'!T140</f>
        <v>0.27300000000000002</v>
      </c>
      <c r="V72" s="88">
        <f>'9.1 Posting'!U140</f>
        <v>20.660520000000012</v>
      </c>
      <c r="W72" s="88">
        <f>'9.1 Posting'!V140</f>
        <v>2964.77</v>
      </c>
      <c r="X72" s="88">
        <f>'9.1 Posting'!W140</f>
        <v>116.80018</v>
      </c>
      <c r="Y72" s="88">
        <f>'9.1 Posting'!X140</f>
        <v>1144.43154</v>
      </c>
      <c r="Z72" s="88">
        <f>'9.1 Posting'!Y140</f>
        <v>11454.313590000003</v>
      </c>
      <c r="AA72" s="88">
        <f>'9.1 Posting'!Z140</f>
        <v>19295.921890000001</v>
      </c>
      <c r="AB72" s="88">
        <f>'9.1 Posting'!AA140</f>
        <v>33.562510000000003</v>
      </c>
      <c r="AC72" s="88">
        <f>'9.1 Posting'!AB140</f>
        <v>252.34414000000001</v>
      </c>
      <c r="AD72" s="88">
        <f>'9.1 Posting'!AC140</f>
        <v>797.92418999999995</v>
      </c>
      <c r="AE72" s="88">
        <f>'9.1 Posting'!AD140</f>
        <v>6139.9939199999999</v>
      </c>
      <c r="AF72" s="88">
        <f>'9.1 Posting'!AE140</f>
        <v>305</v>
      </c>
      <c r="AG72" s="88">
        <f>'9.1 Posting'!AF140</f>
        <v>0</v>
      </c>
      <c r="AH72" s="88">
        <f>'9.1 Posting'!AG140</f>
        <v>0</v>
      </c>
      <c r="AI72" s="88">
        <f>'9.1 Posting'!AH140</f>
        <v>56738.67338</v>
      </c>
      <c r="AJ72" s="88">
        <f>'9.1 Posting'!AI140</f>
        <v>0</v>
      </c>
      <c r="AK72" s="88">
        <f>'9.1 Posting'!AJ140</f>
        <v>258.16000000000003</v>
      </c>
      <c r="AL72" s="88">
        <f>'9.1 Posting'!AK140</f>
        <v>0</v>
      </c>
      <c r="AM72" s="88">
        <f>'9.1 Posting'!AL140</f>
        <v>994.83179000000007</v>
      </c>
      <c r="AN72" s="88">
        <f>'9.1 Posting'!AM140</f>
        <v>547.91051000000004</v>
      </c>
      <c r="AO72" s="88">
        <f>'9.1 Posting'!AN140</f>
        <v>35.850580000000001</v>
      </c>
      <c r="AP72" s="88">
        <f>'9.1 Posting'!AO140</f>
        <v>0</v>
      </c>
      <c r="AQ72" s="88">
        <f>'9.1 Posting'!AP140</f>
        <v>2.9670000000000001</v>
      </c>
      <c r="AR72" s="88">
        <f>'9.1 Posting'!AQ140</f>
        <v>50</v>
      </c>
      <c r="AS72" s="88">
        <f>'9.1 Posting'!AR140</f>
        <v>100.4</v>
      </c>
      <c r="AT72" s="88">
        <f>'9.1 Posting'!AS140</f>
        <v>7.87</v>
      </c>
      <c r="AU72" s="88">
        <f>'9.1 Posting'!AT140</f>
        <v>0</v>
      </c>
      <c r="AV72" s="88">
        <f>'9.1 Posting'!AU140</f>
        <v>234.74</v>
      </c>
      <c r="AW72" s="88">
        <f>'9.1 Posting'!AV140</f>
        <v>0</v>
      </c>
      <c r="AX72" s="88">
        <f>'9.1 Posting'!AW140</f>
        <v>0</v>
      </c>
      <c r="AY72" s="88">
        <f>'9.1 Posting'!AX140</f>
        <v>0</v>
      </c>
      <c r="AZ72" s="88">
        <f>'9.1 Posting'!AY140</f>
        <v>0</v>
      </c>
      <c r="BA72" s="88">
        <f>'9.1 Posting'!AZ140</f>
        <v>0</v>
      </c>
      <c r="BB72" s="88">
        <f>'9.1 Posting'!BA140</f>
        <v>0</v>
      </c>
      <c r="BC72" s="88">
        <f>'9.1 Posting'!BB140</f>
        <v>0</v>
      </c>
      <c r="BD72" s="88">
        <f>'9.1 Posting'!BC140</f>
        <v>0</v>
      </c>
      <c r="BE72" s="88">
        <f>'9.1 Posting'!BD140</f>
        <v>0</v>
      </c>
      <c r="BF72" s="88">
        <f>'9.1 Posting'!BE140</f>
        <v>0</v>
      </c>
      <c r="BG72" s="88">
        <f>'9.1 Posting'!BF140</f>
        <v>0</v>
      </c>
      <c r="BH72" s="88">
        <f>'9.1 Posting'!BG140</f>
        <v>0</v>
      </c>
      <c r="BI72" s="85">
        <f t="shared" si="5"/>
        <v>268721.69252000004</v>
      </c>
    </row>
    <row r="73" spans="1:66">
      <c r="A73" s="86"/>
      <c r="B73" s="126" t="s">
        <v>231</v>
      </c>
      <c r="C73" s="88">
        <f>'9.1 Posting'!B141</f>
        <v>6538.98</v>
      </c>
      <c r="D73" s="88">
        <f>'9.1 Posting'!C141</f>
        <v>154.19</v>
      </c>
      <c r="E73" s="88">
        <f>'9.1 Posting'!D141</f>
        <v>0</v>
      </c>
      <c r="F73" s="88">
        <f>'9.1 Posting'!E141</f>
        <v>0</v>
      </c>
      <c r="G73" s="88">
        <f>'9.1 Posting'!F141</f>
        <v>4235.7717899999998</v>
      </c>
      <c r="H73" s="88">
        <f>'9.1 Posting'!G141</f>
        <v>257.95</v>
      </c>
      <c r="I73" s="88">
        <f>'9.1 Posting'!H141</f>
        <v>0</v>
      </c>
      <c r="J73" s="88">
        <f>'9.1 Posting'!I141</f>
        <v>0</v>
      </c>
      <c r="K73" s="88">
        <f>'9.1 Posting'!J141</f>
        <v>51.367899999999999</v>
      </c>
      <c r="L73" s="88">
        <f>'9.1 Posting'!K141</f>
        <v>1581.18326</v>
      </c>
      <c r="M73" s="88">
        <f>'9.1 Posting'!L141</f>
        <v>86.781000000000006</v>
      </c>
      <c r="N73" s="88">
        <f>'9.1 Posting'!M141</f>
        <v>525.12383</v>
      </c>
      <c r="O73" s="88">
        <f>'9.1 Posting'!N141</f>
        <v>600.25909999999999</v>
      </c>
      <c r="P73" s="88">
        <f>'9.1 Posting'!O141</f>
        <v>0</v>
      </c>
      <c r="Q73" s="88">
        <f>'9.1 Posting'!P141</f>
        <v>615.05196999999987</v>
      </c>
      <c r="R73" s="88">
        <f>'9.1 Posting'!Q141</f>
        <v>0</v>
      </c>
      <c r="S73" s="88">
        <f>'9.1 Posting'!R141</f>
        <v>0</v>
      </c>
      <c r="T73" s="88">
        <f>'9.1 Posting'!S141</f>
        <v>277.10316</v>
      </c>
      <c r="U73" s="88">
        <f>'9.1 Posting'!T141</f>
        <v>66.623850000000004</v>
      </c>
      <c r="V73" s="88">
        <f>'9.1 Posting'!U141</f>
        <v>331.20356000000004</v>
      </c>
      <c r="W73" s="88">
        <f>'9.1 Posting'!V141</f>
        <v>27.97</v>
      </c>
      <c r="X73" s="88">
        <f>'9.1 Posting'!W141</f>
        <v>454.7</v>
      </c>
      <c r="Y73" s="88">
        <f>'9.1 Posting'!X141</f>
        <v>75.63</v>
      </c>
      <c r="Z73" s="88">
        <f>'9.1 Posting'!Y141</f>
        <v>0</v>
      </c>
      <c r="AA73" s="88">
        <f>'9.1 Posting'!Z141</f>
        <v>225.97773000000001</v>
      </c>
      <c r="AB73" s="88">
        <f>'9.1 Posting'!AA141</f>
        <v>6497.1047700000008</v>
      </c>
      <c r="AC73" s="88">
        <f>'9.1 Posting'!AB141</f>
        <v>0</v>
      </c>
      <c r="AD73" s="88">
        <f>'9.1 Posting'!AC141</f>
        <v>344.87291999999997</v>
      </c>
      <c r="AE73" s="88">
        <f>'9.1 Posting'!AD141</f>
        <v>188.99199999999999</v>
      </c>
      <c r="AF73" s="88">
        <f>'9.1 Posting'!AE141</f>
        <v>27</v>
      </c>
      <c r="AG73" s="88">
        <f>'9.1 Posting'!AF141</f>
        <v>0</v>
      </c>
      <c r="AH73" s="88">
        <f>'9.1 Posting'!AG141</f>
        <v>0</v>
      </c>
      <c r="AI73" s="88">
        <f>'9.1 Posting'!AH141</f>
        <v>4067.2023099999997</v>
      </c>
      <c r="AJ73" s="88">
        <f>'9.1 Posting'!AI141</f>
        <v>44.845999999999997</v>
      </c>
      <c r="AK73" s="88">
        <f>'9.1 Posting'!AJ141</f>
        <v>0</v>
      </c>
      <c r="AL73" s="88">
        <f>'9.1 Posting'!AK141</f>
        <v>185.01088000000001</v>
      </c>
      <c r="AM73" s="88">
        <f>'9.1 Posting'!AL141</f>
        <v>1528.15444</v>
      </c>
      <c r="AN73" s="88">
        <f>'9.1 Posting'!AM141</f>
        <v>0</v>
      </c>
      <c r="AO73" s="88">
        <f>'9.1 Posting'!AN141</f>
        <v>0</v>
      </c>
      <c r="AP73" s="88">
        <f>'9.1 Posting'!AO141</f>
        <v>12.476000000000001</v>
      </c>
      <c r="AQ73" s="88">
        <f>'9.1 Posting'!AP141</f>
        <v>28.534050000000001</v>
      </c>
      <c r="AR73" s="88">
        <f>'9.1 Posting'!AQ141</f>
        <v>0</v>
      </c>
      <c r="AS73" s="88">
        <f>'9.1 Posting'!AR141</f>
        <v>61.094999999999999</v>
      </c>
      <c r="AT73" s="88">
        <f>'9.1 Posting'!AS141</f>
        <v>477.62</v>
      </c>
      <c r="AU73" s="88">
        <f>'9.1 Posting'!AT141</f>
        <v>0</v>
      </c>
      <c r="AV73" s="88">
        <f>'9.1 Posting'!AU141</f>
        <v>0</v>
      </c>
      <c r="AW73" s="88">
        <f>'9.1 Posting'!AV141</f>
        <v>9.0399999999999991</v>
      </c>
      <c r="AX73" s="88">
        <f>'9.1 Posting'!AW141</f>
        <v>78.584149999999994</v>
      </c>
      <c r="AY73" s="88">
        <f>'9.1 Posting'!AX141</f>
        <v>117.304</v>
      </c>
      <c r="AZ73" s="88">
        <f>'9.1 Posting'!AY141</f>
        <v>0</v>
      </c>
      <c r="BA73" s="88">
        <f>'9.1 Posting'!AZ141</f>
        <v>0</v>
      </c>
      <c r="BB73" s="88">
        <f>'9.1 Posting'!BA141</f>
        <v>0</v>
      </c>
      <c r="BC73" s="88">
        <f>'9.1 Posting'!BB141</f>
        <v>0</v>
      </c>
      <c r="BD73" s="88">
        <f>'9.1 Posting'!BC141</f>
        <v>0</v>
      </c>
      <c r="BE73" s="88">
        <f>'9.1 Posting'!BD141</f>
        <v>0</v>
      </c>
      <c r="BF73" s="88">
        <f>'9.1 Posting'!BE141</f>
        <v>0</v>
      </c>
      <c r="BG73" s="88">
        <f>'9.1 Posting'!BF141</f>
        <v>0</v>
      </c>
      <c r="BH73" s="88">
        <f>'9.1 Posting'!BG141</f>
        <v>0</v>
      </c>
      <c r="BI73" s="85">
        <f t="shared" si="5"/>
        <v>29773.703669999999</v>
      </c>
    </row>
    <row r="74" spans="1:66">
      <c r="A74" s="86"/>
      <c r="B74" s="128" t="s">
        <v>232</v>
      </c>
      <c r="C74" s="88">
        <f>'9.1 Posting'!B142</f>
        <v>0</v>
      </c>
      <c r="D74" s="88">
        <f>'9.1 Posting'!C142</f>
        <v>0</v>
      </c>
      <c r="E74" s="88">
        <f>'9.1 Posting'!D142</f>
        <v>0</v>
      </c>
      <c r="F74" s="88">
        <f>'9.1 Posting'!E142</f>
        <v>0</v>
      </c>
      <c r="G74" s="88">
        <f>'9.1 Posting'!F142</f>
        <v>0</v>
      </c>
      <c r="H74" s="88">
        <f>'9.1 Posting'!G142</f>
        <v>0</v>
      </c>
      <c r="I74" s="88">
        <f>'9.1 Posting'!H142</f>
        <v>0</v>
      </c>
      <c r="J74" s="88">
        <f>'9.1 Posting'!I142</f>
        <v>0</v>
      </c>
      <c r="K74" s="88">
        <f>'9.1 Posting'!J142</f>
        <v>0</v>
      </c>
      <c r="L74" s="88">
        <f>'9.1 Posting'!K142</f>
        <v>0</v>
      </c>
      <c r="M74" s="88">
        <f>'9.1 Posting'!L142</f>
        <v>0</v>
      </c>
      <c r="N74" s="88">
        <f>'9.1 Posting'!M142</f>
        <v>0</v>
      </c>
      <c r="O74" s="88">
        <f>'9.1 Posting'!N142</f>
        <v>0</v>
      </c>
      <c r="P74" s="88">
        <f>'9.1 Posting'!O142</f>
        <v>0</v>
      </c>
      <c r="Q74" s="88">
        <f>'9.1 Posting'!P142</f>
        <v>0</v>
      </c>
      <c r="R74" s="88">
        <f>'9.1 Posting'!Q142</f>
        <v>0</v>
      </c>
      <c r="S74" s="88">
        <f>'9.1 Posting'!R142</f>
        <v>0</v>
      </c>
      <c r="T74" s="88">
        <f>'9.1 Posting'!S142</f>
        <v>0</v>
      </c>
      <c r="U74" s="88">
        <f>'9.1 Posting'!T142</f>
        <v>0</v>
      </c>
      <c r="V74" s="88">
        <f>'9.1 Posting'!U142</f>
        <v>0</v>
      </c>
      <c r="W74" s="88">
        <f>'9.1 Posting'!V142</f>
        <v>0</v>
      </c>
      <c r="X74" s="88">
        <f>'9.1 Posting'!W142</f>
        <v>0</v>
      </c>
      <c r="Y74" s="88">
        <f>'9.1 Posting'!X142</f>
        <v>0</v>
      </c>
      <c r="Z74" s="88">
        <f>'9.1 Posting'!Y142</f>
        <v>0</v>
      </c>
      <c r="AA74" s="88">
        <f>'9.1 Posting'!Z142</f>
        <v>0</v>
      </c>
      <c r="AB74" s="88">
        <f>'9.1 Posting'!AA142</f>
        <v>0</v>
      </c>
      <c r="AC74" s="88">
        <f>'9.1 Posting'!AB142</f>
        <v>0</v>
      </c>
      <c r="AD74" s="88">
        <f>'9.1 Posting'!AC142</f>
        <v>0</v>
      </c>
      <c r="AE74" s="88">
        <f>'9.1 Posting'!AD142</f>
        <v>0</v>
      </c>
      <c r="AF74" s="88">
        <f>'9.1 Posting'!AE142</f>
        <v>0</v>
      </c>
      <c r="AG74" s="88">
        <f>'9.1 Posting'!AF142</f>
        <v>0</v>
      </c>
      <c r="AH74" s="88">
        <f>'9.1 Posting'!AG142</f>
        <v>0</v>
      </c>
      <c r="AI74" s="88">
        <f>'9.1 Posting'!AH142</f>
        <v>50</v>
      </c>
      <c r="AJ74" s="88">
        <f>'9.1 Posting'!AI142</f>
        <v>0</v>
      </c>
      <c r="AK74" s="88">
        <f>'9.1 Posting'!AJ142</f>
        <v>0</v>
      </c>
      <c r="AL74" s="88">
        <f>'9.1 Posting'!AK142</f>
        <v>0</v>
      </c>
      <c r="AM74" s="88">
        <f>'9.1 Posting'!AL142</f>
        <v>0</v>
      </c>
      <c r="AN74" s="88">
        <f>'9.1 Posting'!AM142</f>
        <v>0</v>
      </c>
      <c r="AO74" s="88">
        <f>'9.1 Posting'!AN142</f>
        <v>0</v>
      </c>
      <c r="AP74" s="88">
        <f>'9.1 Posting'!AO142</f>
        <v>0</v>
      </c>
      <c r="AQ74" s="88">
        <f>'9.1 Posting'!AP142</f>
        <v>0</v>
      </c>
      <c r="AR74" s="88">
        <f>'9.1 Posting'!AQ142</f>
        <v>0</v>
      </c>
      <c r="AS74" s="88">
        <f>'9.1 Posting'!AR142</f>
        <v>0</v>
      </c>
      <c r="AT74" s="88">
        <f>'9.1 Posting'!AS142</f>
        <v>0</v>
      </c>
      <c r="AU74" s="88">
        <f>'9.1 Posting'!AT142</f>
        <v>0</v>
      </c>
      <c r="AV74" s="88">
        <f>'9.1 Posting'!AU142</f>
        <v>0</v>
      </c>
      <c r="AW74" s="88">
        <f>'9.1 Posting'!AV142</f>
        <v>0</v>
      </c>
      <c r="AX74" s="88">
        <f>'9.1 Posting'!AW142</f>
        <v>0</v>
      </c>
      <c r="AY74" s="88">
        <f>'9.1 Posting'!AX142</f>
        <v>0</v>
      </c>
      <c r="AZ74" s="88">
        <f>'9.1 Posting'!AY142</f>
        <v>0</v>
      </c>
      <c r="BA74" s="88">
        <f>'9.1 Posting'!AZ142</f>
        <v>0</v>
      </c>
      <c r="BB74" s="88">
        <f>'9.1 Posting'!BA142</f>
        <v>0</v>
      </c>
      <c r="BC74" s="88">
        <f>'9.1 Posting'!BB142</f>
        <v>0</v>
      </c>
      <c r="BD74" s="88">
        <f>'9.1 Posting'!BC142</f>
        <v>0</v>
      </c>
      <c r="BE74" s="88">
        <f>'9.1 Posting'!BD142</f>
        <v>0</v>
      </c>
      <c r="BF74" s="88">
        <f>'9.1 Posting'!BE142</f>
        <v>0</v>
      </c>
      <c r="BG74" s="88">
        <f>'9.1 Posting'!BF142</f>
        <v>0</v>
      </c>
      <c r="BH74" s="88">
        <f>'9.1 Posting'!BG142</f>
        <v>0</v>
      </c>
      <c r="BI74" s="85">
        <f t="shared" si="5"/>
        <v>50</v>
      </c>
    </row>
    <row r="75" spans="1:66">
      <c r="A75" s="86"/>
      <c r="B75" s="128" t="s">
        <v>233</v>
      </c>
      <c r="C75" s="88">
        <f>'9.1 Posting'!B143</f>
        <v>263816.27</v>
      </c>
      <c r="D75" s="88">
        <f>'9.1 Posting'!C143</f>
        <v>92326.77</v>
      </c>
      <c r="E75" s="88">
        <f>'9.1 Posting'!D143</f>
        <v>121703</v>
      </c>
      <c r="F75" s="88">
        <f>'9.1 Posting'!E143</f>
        <v>14799.702819999993</v>
      </c>
      <c r="G75" s="88">
        <f>'9.1 Posting'!F143</f>
        <v>253856.93900000001</v>
      </c>
      <c r="H75" s="88">
        <f>'9.1 Posting'!G143</f>
        <v>0</v>
      </c>
      <c r="I75" s="88">
        <f>'9.1 Posting'!H143</f>
        <v>52516.6967</v>
      </c>
      <c r="J75" s="88">
        <f>'9.1 Posting'!I143</f>
        <v>3465</v>
      </c>
      <c r="K75" s="88">
        <f>'9.1 Posting'!J143</f>
        <v>4225.9552400000002</v>
      </c>
      <c r="L75" s="88">
        <f>'9.1 Posting'!K143</f>
        <v>24039.315399999999</v>
      </c>
      <c r="M75" s="88">
        <f>'9.1 Posting'!L143</f>
        <v>12766.08935</v>
      </c>
      <c r="N75" s="88">
        <f>'9.1 Posting'!M143</f>
        <v>34588.576359999999</v>
      </c>
      <c r="O75" s="88">
        <f>'9.1 Posting'!N143</f>
        <v>14503.936</v>
      </c>
      <c r="P75" s="88">
        <f>'9.1 Posting'!O143</f>
        <v>0</v>
      </c>
      <c r="Q75" s="88">
        <f>'9.1 Posting'!P143</f>
        <v>7400.8</v>
      </c>
      <c r="R75" s="88">
        <f>'9.1 Posting'!Q143</f>
        <v>840.06</v>
      </c>
      <c r="S75" s="88">
        <f>'9.1 Posting'!R143</f>
        <v>9000</v>
      </c>
      <c r="T75" s="88">
        <f>'9.1 Posting'!S143</f>
        <v>0</v>
      </c>
      <c r="U75" s="88">
        <f>'9.1 Posting'!T143</f>
        <v>3363.0822000000003</v>
      </c>
      <c r="V75" s="88">
        <f>'9.1 Posting'!U143</f>
        <v>4888.5453500000003</v>
      </c>
      <c r="W75" s="88">
        <f>'9.1 Posting'!V143</f>
        <v>9495</v>
      </c>
      <c r="X75" s="88">
        <f>'9.1 Posting'!W143</f>
        <v>14099.91</v>
      </c>
      <c r="Y75" s="88">
        <f>'9.1 Posting'!X143</f>
        <v>20096.272239999998</v>
      </c>
      <c r="Z75" s="88">
        <f>'9.1 Posting'!Y143</f>
        <v>8072.5470833675117</v>
      </c>
      <c r="AA75" s="88">
        <f>'9.1 Posting'!Z143</f>
        <v>5662.5298700000003</v>
      </c>
      <c r="AB75" s="88">
        <f>'9.1 Posting'!AA143</f>
        <v>15186.129660000001</v>
      </c>
      <c r="AC75" s="88">
        <f>'9.1 Posting'!AB143</f>
        <v>10901.387630000001</v>
      </c>
      <c r="AD75" s="88">
        <f>'9.1 Posting'!AC143</f>
        <v>45320.101619999994</v>
      </c>
      <c r="AE75" s="88">
        <f>'9.1 Posting'!AD143</f>
        <v>0</v>
      </c>
      <c r="AF75" s="88">
        <f>'9.1 Posting'!AE143</f>
        <v>8963</v>
      </c>
      <c r="AG75" s="88">
        <f>'9.1 Posting'!AF143</f>
        <v>2473.4140000000002</v>
      </c>
      <c r="AH75" s="88">
        <f>'9.1 Posting'!AG143</f>
        <v>29555.01</v>
      </c>
      <c r="AI75" s="88">
        <f>'9.1 Posting'!AH143</f>
        <v>150072.80367000002</v>
      </c>
      <c r="AJ75" s="88">
        <f>'9.1 Posting'!AI143</f>
        <v>231.01</v>
      </c>
      <c r="AK75" s="88">
        <f>'9.1 Posting'!AJ143</f>
        <v>6500</v>
      </c>
      <c r="AL75" s="88">
        <f>'9.1 Posting'!AK143</f>
        <v>12441.24891</v>
      </c>
      <c r="AM75" s="88">
        <f>'9.1 Posting'!AL143</f>
        <v>40933.163079999998</v>
      </c>
      <c r="AN75" s="88">
        <f>'9.1 Posting'!AM143</f>
        <v>973.01048000000003</v>
      </c>
      <c r="AO75" s="88">
        <f>'9.1 Posting'!AN143</f>
        <v>0</v>
      </c>
      <c r="AP75" s="88">
        <f>'9.1 Posting'!AO143</f>
        <v>547.31799999999998</v>
      </c>
      <c r="AQ75" s="88">
        <f>'9.1 Posting'!AP143</f>
        <v>2902.1397900000002</v>
      </c>
      <c r="AR75" s="88">
        <f>'9.1 Posting'!AQ143</f>
        <v>20</v>
      </c>
      <c r="AS75" s="88">
        <f>'9.1 Posting'!AR143</f>
        <v>12.53781</v>
      </c>
      <c r="AT75" s="88">
        <f>'9.1 Posting'!AS143</f>
        <v>79</v>
      </c>
      <c r="AU75" s="88">
        <f>'9.1 Posting'!AT143</f>
        <v>0</v>
      </c>
      <c r="AV75" s="88">
        <f>'9.1 Posting'!AU143</f>
        <v>0</v>
      </c>
      <c r="AW75" s="88">
        <f>'9.1 Posting'!AV143</f>
        <v>0</v>
      </c>
      <c r="AX75" s="88">
        <f>'9.1 Posting'!AW143</f>
        <v>104.90451</v>
      </c>
      <c r="AY75" s="88">
        <f>'9.1 Posting'!AX143</f>
        <v>0</v>
      </c>
      <c r="AZ75" s="88">
        <f>'9.1 Posting'!AY143</f>
        <v>2.5499999999999998</v>
      </c>
      <c r="BA75" s="88">
        <f>'9.1 Posting'!AZ143</f>
        <v>0</v>
      </c>
      <c r="BB75" s="88">
        <f>'9.1 Posting'!BA143</f>
        <v>0</v>
      </c>
      <c r="BC75" s="88">
        <f>'9.1 Posting'!BB143</f>
        <v>0</v>
      </c>
      <c r="BD75" s="88">
        <f>'9.1 Posting'!BC143</f>
        <v>0</v>
      </c>
      <c r="BE75" s="88">
        <f>'9.1 Posting'!BD143</f>
        <v>0</v>
      </c>
      <c r="BF75" s="88">
        <f>'9.1 Posting'!BE143</f>
        <v>0</v>
      </c>
      <c r="BG75" s="88">
        <f>'9.1 Posting'!BF143</f>
        <v>0</v>
      </c>
      <c r="BH75" s="88">
        <f>'9.1 Posting'!BG143</f>
        <v>0</v>
      </c>
      <c r="BI75" s="85">
        <f t="shared" si="5"/>
        <v>1302745.7267733675</v>
      </c>
    </row>
    <row r="76" spans="1:66">
      <c r="A76" s="97"/>
      <c r="B76" s="130" t="s">
        <v>234</v>
      </c>
      <c r="C76" s="100">
        <f>'9.1 Posting'!B144+'9.1 Posting'!B145</f>
        <v>323799.34999999998</v>
      </c>
      <c r="D76" s="100">
        <f>'9.1 Posting'!C144+'9.1 Posting'!C145</f>
        <v>9020.61</v>
      </c>
      <c r="E76" s="100">
        <f>'9.1 Posting'!D144+'9.1 Posting'!D145</f>
        <v>19664</v>
      </c>
      <c r="F76" s="100">
        <f>'9.1 Posting'!E144+'9.1 Posting'!E145</f>
        <v>1179.33349</v>
      </c>
      <c r="G76" s="100">
        <f>'9.1 Posting'!F144+'9.1 Posting'!F145</f>
        <v>7150.4561599999997</v>
      </c>
      <c r="H76" s="100">
        <f>'9.1 Posting'!G144+'9.1 Posting'!G145</f>
        <v>20835.73</v>
      </c>
      <c r="I76" s="100">
        <f>'9.1 Posting'!H144+'9.1 Posting'!H145</f>
        <v>14168.25318</v>
      </c>
      <c r="J76" s="100">
        <f>'9.1 Posting'!I144+'9.1 Posting'!I145</f>
        <v>718</v>
      </c>
      <c r="K76" s="100">
        <f>'9.1 Posting'!J144+'9.1 Posting'!J145</f>
        <v>909.01800000000003</v>
      </c>
      <c r="L76" s="100">
        <f>'9.1 Posting'!K144+'9.1 Posting'!K145</f>
        <v>3601.85052</v>
      </c>
      <c r="M76" s="100">
        <f>'9.1 Posting'!L144+'9.1 Posting'!L145</f>
        <v>2399.17</v>
      </c>
      <c r="N76" s="100">
        <f>'9.1 Posting'!M144+'9.1 Posting'!M145</f>
        <v>618.54038000000003</v>
      </c>
      <c r="O76" s="100">
        <f>'9.1 Posting'!N144+'9.1 Posting'!N145</f>
        <v>216.04292000000001</v>
      </c>
      <c r="P76" s="100">
        <f>'9.1 Posting'!O144+'9.1 Posting'!O145</f>
        <v>20113</v>
      </c>
      <c r="Q76" s="100">
        <f>'9.1 Posting'!P144+'9.1 Posting'!P145</f>
        <v>214.03233</v>
      </c>
      <c r="R76" s="100">
        <f>'9.1 Posting'!Q144+'9.1 Posting'!Q145</f>
        <v>588.6</v>
      </c>
      <c r="S76" s="100">
        <f>'9.1 Posting'!R144+'9.1 Posting'!R145</f>
        <v>282.62792999999999</v>
      </c>
      <c r="T76" s="100">
        <f>'9.1 Posting'!S144+'9.1 Posting'!S145</f>
        <v>38721.094660000002</v>
      </c>
      <c r="U76" s="100">
        <f>'9.1 Posting'!T144+'9.1 Posting'!T145</f>
        <v>26.717459999999999</v>
      </c>
      <c r="V76" s="100">
        <f>'9.1 Posting'!U144+'9.1 Posting'!U145</f>
        <v>2559.3396000000002</v>
      </c>
      <c r="W76" s="100">
        <f>'9.1 Posting'!V144+'9.1 Posting'!V145</f>
        <v>729.13</v>
      </c>
      <c r="X76" s="100">
        <f>'9.1 Posting'!W144+'9.1 Posting'!W145</f>
        <v>779.33</v>
      </c>
      <c r="Y76" s="100">
        <f>'9.1 Posting'!X144+'9.1 Posting'!X145</f>
        <v>148.37</v>
      </c>
      <c r="Z76" s="100">
        <f>'9.1 Posting'!Y144+'9.1 Posting'!Y145</f>
        <v>0</v>
      </c>
      <c r="AA76" s="100">
        <f>'9.1 Posting'!Z144+'9.1 Posting'!Z145</f>
        <v>922.42048</v>
      </c>
      <c r="AB76" s="100">
        <f>'9.1 Posting'!AA144+'9.1 Posting'!AA145</f>
        <v>1380.9919100000002</v>
      </c>
      <c r="AC76" s="100">
        <f>'9.1 Posting'!AB144+'9.1 Posting'!AB145</f>
        <v>9.75</v>
      </c>
      <c r="AD76" s="100">
        <f>'9.1 Posting'!AC144+'9.1 Posting'!AC145</f>
        <v>4041.3590800000002</v>
      </c>
      <c r="AE76" s="100">
        <f>'9.1 Posting'!AD144+'9.1 Posting'!AD145</f>
        <v>940.65598102062495</v>
      </c>
      <c r="AF76" s="100">
        <f>'9.1 Posting'!AE144+'9.1 Posting'!AE145</f>
        <v>0</v>
      </c>
      <c r="AG76" s="100">
        <f>'9.1 Posting'!AF144+'9.1 Posting'!AF145</f>
        <v>28296.82418</v>
      </c>
      <c r="AH76" s="100">
        <f>'9.1 Posting'!AG144+'9.1 Posting'!AG145</f>
        <v>752.69</v>
      </c>
      <c r="AI76" s="100">
        <f>'9.1 Posting'!AH144+'9.1 Posting'!AH145</f>
        <v>944987.50048000005</v>
      </c>
      <c r="AJ76" s="100">
        <f>'9.1 Posting'!AI144+'9.1 Posting'!AI145</f>
        <v>523.87300000000005</v>
      </c>
      <c r="AK76" s="100">
        <f>'9.1 Posting'!AJ144+'9.1 Posting'!AJ145</f>
        <v>382.03</v>
      </c>
      <c r="AL76" s="100">
        <f>'9.1 Posting'!AK144+'9.1 Posting'!AK145</f>
        <v>519.00002194999752</v>
      </c>
      <c r="AM76" s="100">
        <f>'9.1 Posting'!AL144+'9.1 Posting'!AL145</f>
        <v>613.43624999999997</v>
      </c>
      <c r="AN76" s="100">
        <f>'9.1 Posting'!AM144+'9.1 Posting'!AM145</f>
        <v>1086.6919599999999</v>
      </c>
      <c r="AO76" s="100">
        <f>'9.1 Posting'!AN144+'9.1 Posting'!AN145</f>
        <v>680.43940999999995</v>
      </c>
      <c r="AP76" s="100">
        <f>'9.1 Posting'!AO144+'9.1 Posting'!AO145</f>
        <v>8</v>
      </c>
      <c r="AQ76" s="100">
        <f>'9.1 Posting'!AP144+'9.1 Posting'!AP145</f>
        <v>768.48821999999996</v>
      </c>
      <c r="AR76" s="100">
        <f>'9.1 Posting'!AQ144+'9.1 Posting'!AQ145</f>
        <v>0</v>
      </c>
      <c r="AS76" s="100">
        <f>'9.1 Posting'!AR144+'9.1 Posting'!AR145</f>
        <v>223.53523000000001</v>
      </c>
      <c r="AT76" s="100">
        <f>'9.1 Posting'!AS144+'9.1 Posting'!AS145</f>
        <v>77.569999999999993</v>
      </c>
      <c r="AU76" s="100">
        <f>'9.1 Posting'!AT144+'9.1 Posting'!AT145</f>
        <v>14.1721</v>
      </c>
      <c r="AV76" s="100">
        <f>'9.1 Posting'!AU144+'9.1 Posting'!AU145</f>
        <v>198.95</v>
      </c>
      <c r="AW76" s="100">
        <f>'9.1 Posting'!AV144+'9.1 Posting'!AV145</f>
        <v>164.22187</v>
      </c>
      <c r="AX76" s="100">
        <f>'9.1 Posting'!AW144+'9.1 Posting'!AW145</f>
        <v>33.050539999999998</v>
      </c>
      <c r="AY76" s="100">
        <f>'9.1 Posting'!AX144+'9.1 Posting'!AX145</f>
        <v>6</v>
      </c>
      <c r="AZ76" s="100">
        <f>'9.1 Posting'!AY144+'9.1 Posting'!AY145</f>
        <v>10.75</v>
      </c>
      <c r="BA76" s="100">
        <f>'9.1 Posting'!AZ144+'9.1 Posting'!AZ145</f>
        <v>557.89453000000003</v>
      </c>
      <c r="BB76" s="100">
        <f>'9.1 Posting'!BA144+'9.1 Posting'!BA145</f>
        <v>0</v>
      </c>
      <c r="BC76" s="100">
        <f>'9.1 Posting'!BB144+'9.1 Posting'!BB145</f>
        <v>315.05</v>
      </c>
      <c r="BD76" s="100">
        <f>'9.1 Posting'!BC144+'9.1 Posting'!BC145</f>
        <v>0</v>
      </c>
      <c r="BE76" s="100">
        <f>'9.1 Posting'!BD144+'9.1 Posting'!BD145</f>
        <v>0</v>
      </c>
      <c r="BF76" s="100">
        <f>'9.1 Posting'!BE144+'9.1 Posting'!BE145</f>
        <v>0</v>
      </c>
      <c r="BG76" s="100">
        <f>'9.1 Posting'!BF144+'9.1 Posting'!BF145</f>
        <v>0</v>
      </c>
      <c r="BH76" s="100">
        <f>'9.1 Posting'!BG144+'9.1 Posting'!BG145</f>
        <v>0</v>
      </c>
      <c r="BI76" s="85">
        <f t="shared" si="5"/>
        <v>1455957.9418729707</v>
      </c>
    </row>
    <row r="77" spans="1:66">
      <c r="A77" s="118">
        <v>9</v>
      </c>
      <c r="B77" s="131" t="s">
        <v>235</v>
      </c>
      <c r="C77" s="111">
        <f>'9.1 Posting'!B146</f>
        <v>0</v>
      </c>
      <c r="D77" s="111">
        <f>'9.1 Posting'!C146</f>
        <v>0</v>
      </c>
      <c r="E77" s="111">
        <f>'9.1 Posting'!D146</f>
        <v>0</v>
      </c>
      <c r="F77" s="111">
        <f>'9.1 Posting'!E146</f>
        <v>0</v>
      </c>
      <c r="G77" s="111">
        <f>'9.1 Posting'!F146</f>
        <v>0</v>
      </c>
      <c r="H77" s="111">
        <f>'9.1 Posting'!G146</f>
        <v>0</v>
      </c>
      <c r="I77" s="111">
        <f>'9.1 Posting'!H146</f>
        <v>0</v>
      </c>
      <c r="J77" s="111">
        <f>'9.1 Posting'!I146</f>
        <v>0</v>
      </c>
      <c r="K77" s="111">
        <f>'9.1 Posting'!J146</f>
        <v>0</v>
      </c>
      <c r="L77" s="111">
        <f>'9.1 Posting'!K146</f>
        <v>0</v>
      </c>
      <c r="M77" s="111">
        <f>'9.1 Posting'!L146</f>
        <v>0</v>
      </c>
      <c r="N77" s="111">
        <f>'9.1 Posting'!M146</f>
        <v>0</v>
      </c>
      <c r="O77" s="111">
        <f>'9.1 Posting'!N144</f>
        <v>0</v>
      </c>
      <c r="P77" s="111">
        <f>'9.1 Posting'!O146</f>
        <v>0</v>
      </c>
      <c r="Q77" s="111">
        <f>'9.1 Posting'!P146</f>
        <v>0</v>
      </c>
      <c r="R77" s="111">
        <f>'9.1 Posting'!Q146</f>
        <v>0</v>
      </c>
      <c r="S77" s="111">
        <f>'9.1 Posting'!R146</f>
        <v>0</v>
      </c>
      <c r="T77" s="111">
        <f>'9.1 Posting'!S146</f>
        <v>0</v>
      </c>
      <c r="U77" s="111">
        <f>'9.1 Posting'!T146</f>
        <v>0</v>
      </c>
      <c r="V77" s="111">
        <f>'9.1 Posting'!U146</f>
        <v>0</v>
      </c>
      <c r="W77" s="111">
        <f>'9.1 Posting'!V146</f>
        <v>1115.1199999999999</v>
      </c>
      <c r="X77" s="111">
        <f>'9.1 Posting'!W146</f>
        <v>0</v>
      </c>
      <c r="Y77" s="111">
        <f>'9.1 Posting'!X146</f>
        <v>1169.1315</v>
      </c>
      <c r="Z77" s="111">
        <f>'9.1 Posting'!Y146</f>
        <v>0</v>
      </c>
      <c r="AA77" s="111">
        <f>'9.1 Posting'!Z146</f>
        <v>0</v>
      </c>
      <c r="AB77" s="111">
        <f>'9.1 Posting'!AA146</f>
        <v>0</v>
      </c>
      <c r="AC77" s="111">
        <f>'9.1 Posting'!AB146</f>
        <v>0</v>
      </c>
      <c r="AD77" s="111">
        <f>'9.1 Posting'!AC146</f>
        <v>0</v>
      </c>
      <c r="AE77" s="111">
        <f>'9.1 Posting'!AD146</f>
        <v>0</v>
      </c>
      <c r="AF77" s="111">
        <f>'9.1 Posting'!AE146</f>
        <v>4214</v>
      </c>
      <c r="AG77" s="111">
        <f>'9.1 Posting'!AF146</f>
        <v>0</v>
      </c>
      <c r="AH77" s="111">
        <f>'9.1 Posting'!AG146</f>
        <v>0</v>
      </c>
      <c r="AI77" s="111">
        <f>'9.1 Posting'!AH146</f>
        <v>0</v>
      </c>
      <c r="AJ77" s="111">
        <f>'9.1 Posting'!AI146</f>
        <v>92.263000000000005</v>
      </c>
      <c r="AK77" s="111">
        <f>'9.1 Posting'!AJ146</f>
        <v>0</v>
      </c>
      <c r="AL77" s="111">
        <f>'9.1 Posting'!AK146</f>
        <v>0</v>
      </c>
      <c r="AM77" s="111">
        <f>'9.1 Posting'!AL146</f>
        <v>0</v>
      </c>
      <c r="AN77" s="111">
        <f>'9.1 Posting'!AM146</f>
        <v>130.56899999999999</v>
      </c>
      <c r="AO77" s="111">
        <f>'9.1 Posting'!AN146</f>
        <v>0</v>
      </c>
      <c r="AP77" s="111">
        <f>'9.1 Posting'!AO146</f>
        <v>189.148</v>
      </c>
      <c r="AQ77" s="111">
        <f>'9.1 Posting'!AP146</f>
        <v>250.69358</v>
      </c>
      <c r="AR77" s="111">
        <f>'9.1 Posting'!AQ146</f>
        <v>2596</v>
      </c>
      <c r="AS77" s="111">
        <f>'9.1 Posting'!AR146</f>
        <v>0</v>
      </c>
      <c r="AT77" s="111">
        <f>'9.1 Posting'!AS146</f>
        <v>0</v>
      </c>
      <c r="AU77" s="111">
        <f>'9.1 Posting'!AT146</f>
        <v>399.29701</v>
      </c>
      <c r="AV77" s="111">
        <f>'9.1 Posting'!AU146</f>
        <v>0</v>
      </c>
      <c r="AW77" s="111">
        <f>'9.1 Posting'!AV146</f>
        <v>0</v>
      </c>
      <c r="AX77" s="111">
        <f>'9.1 Posting'!AW146</f>
        <v>43.392000000000003</v>
      </c>
      <c r="AY77" s="111">
        <f>'9.1 Posting'!AX146</f>
        <v>0</v>
      </c>
      <c r="AZ77" s="111">
        <f>'9.1 Posting'!AY146</f>
        <v>0</v>
      </c>
      <c r="BA77" s="111">
        <f>'9.1 Posting'!AZ146</f>
        <v>967.14300000000003</v>
      </c>
      <c r="BB77" s="111">
        <f>'9.1 Posting'!BA146</f>
        <v>0</v>
      </c>
      <c r="BC77" s="111">
        <f>'9.1 Posting'!BB146</f>
        <v>0</v>
      </c>
      <c r="BD77" s="111">
        <f>'9.1 Posting'!BC146</f>
        <v>0</v>
      </c>
      <c r="BE77" s="111">
        <f>'9.1 Posting'!BD146</f>
        <v>0</v>
      </c>
      <c r="BF77" s="111">
        <f>'9.1 Posting'!BE146</f>
        <v>0</v>
      </c>
      <c r="BG77" s="111">
        <f>'9.1 Posting'!BF146</f>
        <v>0</v>
      </c>
      <c r="BH77" s="111">
        <f>'9.1 Posting'!BG146</f>
        <v>0</v>
      </c>
      <c r="BI77" s="85">
        <f t="shared" si="5"/>
        <v>11166.757090000001</v>
      </c>
    </row>
    <row r="78" spans="1:66">
      <c r="A78" s="118">
        <v>10</v>
      </c>
      <c r="B78" s="132" t="s">
        <v>236</v>
      </c>
      <c r="C78" s="111">
        <f>'9.1 Posting'!B150</f>
        <v>0</v>
      </c>
      <c r="D78" s="111">
        <f>'9.1 Posting'!C150</f>
        <v>0</v>
      </c>
      <c r="E78" s="111">
        <f>'9.1 Posting'!D150</f>
        <v>0</v>
      </c>
      <c r="F78" s="111">
        <f>'9.1 Posting'!E150</f>
        <v>0</v>
      </c>
      <c r="G78" s="111">
        <f>'9.1 Posting'!F150</f>
        <v>0</v>
      </c>
      <c r="H78" s="111">
        <f>'9.1 Posting'!G150</f>
        <v>0</v>
      </c>
      <c r="I78" s="111">
        <f>'9.1 Posting'!H150</f>
        <v>0</v>
      </c>
      <c r="J78" s="111">
        <f>'9.1 Posting'!I150</f>
        <v>0</v>
      </c>
      <c r="K78" s="111">
        <f>'9.1 Posting'!J150</f>
        <v>0</v>
      </c>
      <c r="L78" s="111">
        <f>'9.1 Posting'!K150</f>
        <v>0</v>
      </c>
      <c r="M78" s="111">
        <f>'9.1 Posting'!L150</f>
        <v>0</v>
      </c>
      <c r="N78" s="111">
        <f>'9.1 Posting'!M150</f>
        <v>0</v>
      </c>
      <c r="O78" s="111">
        <f>'9.1 Posting'!N150</f>
        <v>0</v>
      </c>
      <c r="P78" s="111">
        <f>'9.1 Posting'!O150</f>
        <v>0</v>
      </c>
      <c r="Q78" s="111">
        <f>'9.1 Posting'!P150</f>
        <v>0</v>
      </c>
      <c r="R78" s="111">
        <f>'9.1 Posting'!Q150</f>
        <v>0</v>
      </c>
      <c r="S78" s="111">
        <f>'9.1 Posting'!R150</f>
        <v>0</v>
      </c>
      <c r="T78" s="111">
        <f>'9.1 Posting'!S150</f>
        <v>0</v>
      </c>
      <c r="U78" s="111">
        <f>'9.1 Posting'!T150</f>
        <v>0</v>
      </c>
      <c r="V78" s="111">
        <f>'9.1 Posting'!U150</f>
        <v>0</v>
      </c>
      <c r="W78" s="111">
        <f>'9.1 Posting'!V150</f>
        <v>0</v>
      </c>
      <c r="X78" s="111">
        <f>'9.1 Posting'!W150</f>
        <v>0</v>
      </c>
      <c r="Y78" s="111">
        <f>'9.1 Posting'!X150</f>
        <v>0</v>
      </c>
      <c r="Z78" s="111">
        <f>'9.1 Posting'!Y150</f>
        <v>0</v>
      </c>
      <c r="AA78" s="111">
        <f>'9.1 Posting'!Z150</f>
        <v>0</v>
      </c>
      <c r="AB78" s="111">
        <f>'9.1 Posting'!AA150</f>
        <v>0</v>
      </c>
      <c r="AC78" s="111">
        <f>'9.1 Posting'!AB150</f>
        <v>0</v>
      </c>
      <c r="AD78" s="111">
        <f>'9.1 Posting'!AC150</f>
        <v>0</v>
      </c>
      <c r="AE78" s="111">
        <f>'9.1 Posting'!AD150</f>
        <v>0</v>
      </c>
      <c r="AF78" s="111">
        <f>'9.1 Posting'!AE150</f>
        <v>0</v>
      </c>
      <c r="AG78" s="111">
        <f>'9.1 Posting'!AF150</f>
        <v>0</v>
      </c>
      <c r="AH78" s="111">
        <f>'9.1 Posting'!AG150</f>
        <v>0</v>
      </c>
      <c r="AI78" s="111">
        <f>'9.1 Posting'!AH150</f>
        <v>0</v>
      </c>
      <c r="AJ78" s="111">
        <f>'9.1 Posting'!AI150</f>
        <v>0</v>
      </c>
      <c r="AK78" s="111">
        <f>'9.1 Posting'!AJ150</f>
        <v>0</v>
      </c>
      <c r="AL78" s="111">
        <f>'9.1 Posting'!AK150</f>
        <v>0</v>
      </c>
      <c r="AM78" s="111">
        <f>'9.1 Posting'!AL150</f>
        <v>0</v>
      </c>
      <c r="AN78" s="111">
        <f>'9.1 Posting'!AM150</f>
        <v>0</v>
      </c>
      <c r="AO78" s="111">
        <f>'9.1 Posting'!AN150</f>
        <v>0</v>
      </c>
      <c r="AP78" s="111">
        <f>'9.1 Posting'!AO150</f>
        <v>0</v>
      </c>
      <c r="AQ78" s="111">
        <f>'9.1 Posting'!AP150</f>
        <v>0</v>
      </c>
      <c r="AR78" s="111">
        <f>'9.1 Posting'!AQ150</f>
        <v>0</v>
      </c>
      <c r="AS78" s="111">
        <f>'9.1 Posting'!AR150</f>
        <v>0</v>
      </c>
      <c r="AT78" s="111">
        <f>'9.1 Posting'!AS150</f>
        <v>0</v>
      </c>
      <c r="AU78" s="111">
        <f>'9.1 Posting'!AT150</f>
        <v>0</v>
      </c>
      <c r="AV78" s="111">
        <f>'9.1 Posting'!AU150</f>
        <v>0</v>
      </c>
      <c r="AW78" s="111">
        <f>'9.1 Posting'!AV150</f>
        <v>0</v>
      </c>
      <c r="AX78" s="111">
        <f>'9.1 Posting'!AW150</f>
        <v>0</v>
      </c>
      <c r="AY78" s="111">
        <f>'9.1 Posting'!AX150</f>
        <v>0</v>
      </c>
      <c r="AZ78" s="111">
        <f>'9.1 Posting'!AY150</f>
        <v>0</v>
      </c>
      <c r="BA78" s="111">
        <f>'9.1 Posting'!AZ150</f>
        <v>0</v>
      </c>
      <c r="BB78" s="111">
        <f>'9.1 Posting'!BA150</f>
        <v>0</v>
      </c>
      <c r="BC78" s="111">
        <f>'9.1 Posting'!BB150</f>
        <v>0</v>
      </c>
      <c r="BD78" s="111">
        <f>'9.1 Posting'!BC150</f>
        <v>0</v>
      </c>
      <c r="BE78" s="111">
        <f>'9.1 Posting'!BD150</f>
        <v>0</v>
      </c>
      <c r="BF78" s="111">
        <f>'9.1 Posting'!BE150</f>
        <v>0</v>
      </c>
      <c r="BG78" s="111">
        <f>'9.1 Posting'!BF150</f>
        <v>0</v>
      </c>
      <c r="BH78" s="111">
        <f>'9.1 Posting'!BG150</f>
        <v>0</v>
      </c>
      <c r="BI78" s="85">
        <f t="shared" si="5"/>
        <v>0</v>
      </c>
    </row>
    <row r="79" spans="1:66">
      <c r="A79" s="118">
        <v>11</v>
      </c>
      <c r="B79" s="132" t="s">
        <v>237</v>
      </c>
      <c r="C79" s="111">
        <f>'9.1 Posting'!B151</f>
        <v>0</v>
      </c>
      <c r="D79" s="111">
        <f>'9.1 Posting'!C151</f>
        <v>0</v>
      </c>
      <c r="E79" s="111">
        <f>'9.1 Posting'!D151</f>
        <v>0</v>
      </c>
      <c r="F79" s="111">
        <f>'9.1 Posting'!E151</f>
        <v>2944087.8973999997</v>
      </c>
      <c r="G79" s="111">
        <f>'9.1 Posting'!F151</f>
        <v>5787.4176799990237</v>
      </c>
      <c r="H79" s="111">
        <f>'9.1 Posting'!G151</f>
        <v>4.5999999999999996</v>
      </c>
      <c r="I79" s="111">
        <f>'9.1 Posting'!H151</f>
        <v>1787692.9201199999</v>
      </c>
      <c r="J79" s="111">
        <f>'9.1 Posting'!I151</f>
        <v>0</v>
      </c>
      <c r="K79" s="111">
        <f>'9.1 Posting'!J151</f>
        <v>11519.140669999999</v>
      </c>
      <c r="L79" s="111">
        <f>'9.1 Posting'!K151</f>
        <v>589850.58218999999</v>
      </c>
      <c r="M79" s="111">
        <f>'9.1 Posting'!L151</f>
        <v>0</v>
      </c>
      <c r="N79" s="111">
        <f>'9.1 Posting'!M151</f>
        <v>0</v>
      </c>
      <c r="O79" s="111">
        <f>'9.1 Posting'!N151</f>
        <v>0</v>
      </c>
      <c r="P79" s="111">
        <f>'9.1 Posting'!O151</f>
        <v>0</v>
      </c>
      <c r="Q79" s="111">
        <f>'9.1 Posting'!P151</f>
        <v>512.38626999990083</v>
      </c>
      <c r="R79" s="111">
        <f>'9.1 Posting'!Q151</f>
        <v>0</v>
      </c>
      <c r="S79" s="111">
        <f>'9.1 Posting'!R151</f>
        <v>0</v>
      </c>
      <c r="T79" s="111">
        <f>'9.1 Posting'!S151</f>
        <v>0</v>
      </c>
      <c r="U79" s="111">
        <f>'9.1 Posting'!T151</f>
        <v>0</v>
      </c>
      <c r="V79" s="111">
        <f>'9.1 Posting'!U151</f>
        <v>3.3007300000000002</v>
      </c>
      <c r="W79" s="111">
        <f>'9.1 Posting'!V151</f>
        <v>0</v>
      </c>
      <c r="X79" s="111">
        <f>'9.1 Posting'!W151</f>
        <v>0</v>
      </c>
      <c r="Y79" s="111">
        <f>'9.1 Posting'!X151</f>
        <v>0</v>
      </c>
      <c r="Z79" s="111">
        <f>'9.1 Posting'!Y151</f>
        <v>27638.658440000534</v>
      </c>
      <c r="AA79" s="111">
        <f>'9.1 Posting'!Z151</f>
        <v>0</v>
      </c>
      <c r="AB79" s="111">
        <f>'9.1 Posting'!AA151</f>
        <v>0</v>
      </c>
      <c r="AC79" s="111">
        <f>'9.1 Posting'!AB151</f>
        <v>0</v>
      </c>
      <c r="AD79" s="111">
        <f>'9.1 Posting'!AC151</f>
        <v>0</v>
      </c>
      <c r="AE79" s="111">
        <f>'9.1 Posting'!AD151</f>
        <v>0</v>
      </c>
      <c r="AF79" s="111">
        <f>'9.1 Posting'!AE151</f>
        <v>0</v>
      </c>
      <c r="AG79" s="111">
        <f>'9.1 Posting'!AF151</f>
        <v>363390.74129999999</v>
      </c>
      <c r="AH79" s="111">
        <f>'9.1 Posting'!AG151</f>
        <v>0</v>
      </c>
      <c r="AI79" s="111">
        <f>'9.1 Posting'!AH151</f>
        <v>0</v>
      </c>
      <c r="AJ79" s="111">
        <f>'9.1 Posting'!AI151</f>
        <v>0</v>
      </c>
      <c r="AK79" s="111">
        <f>'9.1 Posting'!AJ151</f>
        <v>0</v>
      </c>
      <c r="AL79" s="111">
        <f>'9.1 Posting'!AK151</f>
        <v>0</v>
      </c>
      <c r="AM79" s="111">
        <f>'9.1 Posting'!AL151</f>
        <v>0</v>
      </c>
      <c r="AN79" s="111">
        <f>'9.1 Posting'!AM151</f>
        <v>0</v>
      </c>
      <c r="AO79" s="111">
        <f>'9.1 Posting'!AN151</f>
        <v>0</v>
      </c>
      <c r="AP79" s="111">
        <f>'9.1 Posting'!AO151</f>
        <v>0</v>
      </c>
      <c r="AQ79" s="111">
        <f>'9.1 Posting'!AP151</f>
        <v>0</v>
      </c>
      <c r="AR79" s="111">
        <f>'9.1 Posting'!AQ151</f>
        <v>0</v>
      </c>
      <c r="AS79" s="111">
        <f>'9.1 Posting'!AR151</f>
        <v>0</v>
      </c>
      <c r="AT79" s="111">
        <f>'9.1 Posting'!AS151</f>
        <v>174454.40652000002</v>
      </c>
      <c r="AU79" s="111">
        <f>'9.1 Posting'!AT151</f>
        <v>0</v>
      </c>
      <c r="AV79" s="111">
        <f>'9.1 Posting'!AU151</f>
        <v>0</v>
      </c>
      <c r="AW79" s="111">
        <f>'9.1 Posting'!AV151</f>
        <v>0</v>
      </c>
      <c r="AX79" s="111">
        <f>'9.1 Posting'!AW151</f>
        <v>0</v>
      </c>
      <c r="AY79" s="111">
        <f>'9.1 Posting'!AX151</f>
        <v>0</v>
      </c>
      <c r="AZ79" s="111">
        <f>'9.1 Posting'!AY151</f>
        <v>0</v>
      </c>
      <c r="BA79" s="111">
        <f>'9.1 Posting'!AZ151</f>
        <v>0</v>
      </c>
      <c r="BB79" s="111">
        <f>'9.1 Posting'!BA151</f>
        <v>0</v>
      </c>
      <c r="BC79" s="111">
        <f>'9.1 Posting'!BB151</f>
        <v>0.09</v>
      </c>
      <c r="BD79" s="111">
        <f>'9.1 Posting'!BC151</f>
        <v>0</v>
      </c>
      <c r="BE79" s="111">
        <f>'9.1 Posting'!BD151</f>
        <v>0</v>
      </c>
      <c r="BF79" s="111">
        <f>'9.1 Posting'!BE151</f>
        <v>0</v>
      </c>
      <c r="BG79" s="111">
        <f>'9.1 Posting'!BF151</f>
        <v>0</v>
      </c>
      <c r="BH79" s="111">
        <f>'9.1 Posting'!BG151</f>
        <v>0</v>
      </c>
      <c r="BI79" s="85">
        <f>SUM(C79:BH79)</f>
        <v>5904942.1413199976</v>
      </c>
    </row>
    <row r="80" spans="1:66">
      <c r="A80" s="118">
        <v>12</v>
      </c>
      <c r="B80" s="131" t="s">
        <v>198</v>
      </c>
      <c r="C80" s="111">
        <f>'9.1 Posting'!B154</f>
        <v>0</v>
      </c>
      <c r="D80" s="111">
        <f>'9.1 Posting'!C154</f>
        <v>0</v>
      </c>
      <c r="E80" s="111">
        <f>'9.1 Posting'!D154</f>
        <v>0</v>
      </c>
      <c r="F80" s="111">
        <f>'9.1 Posting'!E154</f>
        <v>0</v>
      </c>
      <c r="G80" s="111">
        <f>'9.1 Posting'!F154</f>
        <v>0</v>
      </c>
      <c r="H80" s="111">
        <f>'9.1 Posting'!G154</f>
        <v>0</v>
      </c>
      <c r="I80" s="111">
        <f>'9.1 Posting'!H154</f>
        <v>0</v>
      </c>
      <c r="J80" s="111">
        <f>'9.1 Posting'!I154</f>
        <v>0</v>
      </c>
      <c r="K80" s="111">
        <f>'9.1 Posting'!J154</f>
        <v>0</v>
      </c>
      <c r="L80" s="111">
        <f>'9.1 Posting'!K154</f>
        <v>0</v>
      </c>
      <c r="M80" s="111">
        <f>'9.1 Posting'!L154</f>
        <v>0</v>
      </c>
      <c r="N80" s="111">
        <f>'9.1 Posting'!M154</f>
        <v>0</v>
      </c>
      <c r="O80" s="111">
        <f>'9.1 Posting'!N154</f>
        <v>0</v>
      </c>
      <c r="P80" s="111">
        <f>'9.1 Posting'!O154</f>
        <v>0</v>
      </c>
      <c r="Q80" s="111">
        <f>'9.1 Posting'!P154</f>
        <v>0</v>
      </c>
      <c r="R80" s="111">
        <f>'9.1 Posting'!Q154</f>
        <v>0</v>
      </c>
      <c r="S80" s="111">
        <f>'9.1 Posting'!R154</f>
        <v>0</v>
      </c>
      <c r="T80" s="111">
        <f>'9.1 Posting'!S154</f>
        <v>0</v>
      </c>
      <c r="U80" s="111">
        <f>'9.1 Posting'!T154</f>
        <v>0</v>
      </c>
      <c r="V80" s="111">
        <f>'9.1 Posting'!U154</f>
        <v>0</v>
      </c>
      <c r="W80" s="111">
        <f>'9.1 Posting'!V154</f>
        <v>8136.57</v>
      </c>
      <c r="X80" s="111">
        <f>'9.1 Posting'!W154</f>
        <v>7532.65</v>
      </c>
      <c r="Y80" s="111">
        <f>'9.1 Posting'!X154</f>
        <v>0</v>
      </c>
      <c r="Z80" s="111">
        <f>'9.1 Posting'!Y154</f>
        <v>0</v>
      </c>
      <c r="AA80" s="111">
        <f>'9.1 Posting'!Z154</f>
        <v>0</v>
      </c>
      <c r="AB80" s="111">
        <f>'9.1 Posting'!AA154</f>
        <v>0</v>
      </c>
      <c r="AC80" s="111">
        <f>'9.1 Posting'!AB154</f>
        <v>0</v>
      </c>
      <c r="AD80" s="111">
        <f>'9.1 Posting'!AC154</f>
        <v>0</v>
      </c>
      <c r="AE80" s="111">
        <f>'9.1 Posting'!AD154</f>
        <v>0</v>
      </c>
      <c r="AF80" s="111">
        <f>'9.1 Posting'!AE154</f>
        <v>0</v>
      </c>
      <c r="AG80" s="111">
        <f>'9.1 Posting'!AF154</f>
        <v>0</v>
      </c>
      <c r="AH80" s="111">
        <f>'9.1 Posting'!AG154</f>
        <v>0</v>
      </c>
      <c r="AI80" s="111">
        <f>'9.1 Posting'!AH154</f>
        <v>0</v>
      </c>
      <c r="AJ80" s="111">
        <f>'9.1 Posting'!AI154</f>
        <v>0</v>
      </c>
      <c r="AK80" s="111">
        <f>'9.1 Posting'!AJ154</f>
        <v>0</v>
      </c>
      <c r="AL80" s="111">
        <f>'9.1 Posting'!AK154</f>
        <v>0</v>
      </c>
      <c r="AM80" s="111">
        <f>'9.1 Posting'!AL154</f>
        <v>0</v>
      </c>
      <c r="AN80" s="111">
        <f>'9.1 Posting'!AM154</f>
        <v>0</v>
      </c>
      <c r="AO80" s="111">
        <f>'9.1 Posting'!AN154</f>
        <v>0</v>
      </c>
      <c r="AP80" s="111">
        <f>'9.1 Posting'!AO154</f>
        <v>0</v>
      </c>
      <c r="AQ80" s="111">
        <f>'9.1 Posting'!AP154</f>
        <v>0</v>
      </c>
      <c r="AR80" s="111">
        <f>'9.1 Posting'!AQ154</f>
        <v>0</v>
      </c>
      <c r="AS80" s="111">
        <f>'9.1 Posting'!AR154</f>
        <v>12824.71312</v>
      </c>
      <c r="AT80" s="111">
        <f>'9.1 Posting'!AS154</f>
        <v>5098.5431100000005</v>
      </c>
      <c r="AU80" s="111">
        <f>'9.1 Posting'!AT154</f>
        <v>2961.5914100000082</v>
      </c>
      <c r="AV80" s="111">
        <f>'9.1 Posting'!AU154</f>
        <v>0</v>
      </c>
      <c r="AW80" s="111">
        <f>'9.1 Posting'!AV154</f>
        <v>6948.6260000000002</v>
      </c>
      <c r="AX80" s="111">
        <f>'9.1 Posting'!AW154</f>
        <v>11916.194320000001</v>
      </c>
      <c r="AY80" s="111">
        <f>'9.1 Posting'!AX154</f>
        <v>5622.12</v>
      </c>
      <c r="AZ80" s="111">
        <f>'9.1 Posting'!AY154</f>
        <v>5660.58</v>
      </c>
      <c r="BA80" s="111">
        <f>'9.1 Posting'!AZ154</f>
        <v>2933.6366200000002</v>
      </c>
      <c r="BB80" s="111">
        <f>'9.1 Posting'!BA154</f>
        <v>0</v>
      </c>
      <c r="BC80" s="111">
        <f>'9.1 Posting'!BB154</f>
        <v>0</v>
      </c>
      <c r="BD80" s="111">
        <f>'9.1 Posting'!BC154</f>
        <v>0</v>
      </c>
      <c r="BE80" s="111">
        <f>'9.1 Posting'!BD154</f>
        <v>0</v>
      </c>
      <c r="BF80" s="111">
        <f>'9.1 Posting'!BE154</f>
        <v>0</v>
      </c>
      <c r="BG80" s="111">
        <f>'9.1 Posting'!BF154</f>
        <v>0</v>
      </c>
      <c r="BH80" s="111">
        <f>'9.1 Posting'!BG154</f>
        <v>0</v>
      </c>
      <c r="BI80" s="85">
        <f>SUM(C80:BH80)</f>
        <v>69635.224580000024</v>
      </c>
    </row>
    <row r="81" spans="1:61">
      <c r="A81" s="688" t="s">
        <v>238</v>
      </c>
      <c r="B81" s="688"/>
      <c r="C81" s="121">
        <f t="shared" ref="C81:AI81" si="35">C42+C43+C49+C50+C55+C58+C61+C68+C77+C78+C79+C80</f>
        <v>15961358.99</v>
      </c>
      <c r="D81" s="121">
        <f t="shared" si="35"/>
        <v>7241266.879999999</v>
      </c>
      <c r="E81" s="121">
        <f t="shared" si="35"/>
        <v>6329608</v>
      </c>
      <c r="F81" s="121">
        <f t="shared" si="35"/>
        <v>18586640.352189999</v>
      </c>
      <c r="G81" s="121">
        <f t="shared" si="35"/>
        <v>10260932.137050001</v>
      </c>
      <c r="H81" s="121">
        <f t="shared" si="35"/>
        <v>14941844.590000002</v>
      </c>
      <c r="I81" s="121">
        <f t="shared" si="35"/>
        <v>5615364.39824</v>
      </c>
      <c r="J81" s="121">
        <f t="shared" si="35"/>
        <v>249496</v>
      </c>
      <c r="K81" s="121">
        <f t="shared" si="35"/>
        <v>493352.98659000004</v>
      </c>
      <c r="L81" s="121">
        <f t="shared" si="35"/>
        <v>1849833.79578</v>
      </c>
      <c r="M81" s="121">
        <f t="shared" si="35"/>
        <v>1432596.06125</v>
      </c>
      <c r="N81" s="121">
        <f t="shared" si="35"/>
        <v>3863333.5756200003</v>
      </c>
      <c r="O81" s="121">
        <f t="shared" si="35"/>
        <v>783307.80358000007</v>
      </c>
      <c r="P81" s="121">
        <f t="shared" si="35"/>
        <v>922314</v>
      </c>
      <c r="Q81" s="121">
        <f t="shared" si="35"/>
        <v>1081405.2673999998</v>
      </c>
      <c r="R81" s="121">
        <f t="shared" si="35"/>
        <v>671147.8600000001</v>
      </c>
      <c r="S81" s="121">
        <f>S42+S43+S49+S50+S55+S58+S61+S68</f>
        <v>742361.31719000009</v>
      </c>
      <c r="T81" s="121">
        <f t="shared" si="35"/>
        <v>2468734.8499099999</v>
      </c>
      <c r="U81" s="121">
        <f t="shared" si="35"/>
        <v>433446.87972999999</v>
      </c>
      <c r="V81" s="121">
        <f t="shared" si="35"/>
        <v>666195.0660600001</v>
      </c>
      <c r="W81" s="121">
        <f t="shared" si="35"/>
        <v>829459.01999999979</v>
      </c>
      <c r="X81" s="121">
        <f t="shared" si="35"/>
        <v>1076333.7116599998</v>
      </c>
      <c r="Y81" s="121">
        <f t="shared" si="35"/>
        <v>2215641.3988200002</v>
      </c>
      <c r="Z81" s="121">
        <f t="shared" si="35"/>
        <v>7048290.72245437</v>
      </c>
      <c r="AA81" s="121">
        <f t="shared" si="35"/>
        <v>731387.57944</v>
      </c>
      <c r="AB81" s="121">
        <f t="shared" si="35"/>
        <v>1436053.88588</v>
      </c>
      <c r="AC81" s="121">
        <f t="shared" si="35"/>
        <v>781404.33195999998</v>
      </c>
      <c r="AD81" s="121">
        <f t="shared" si="35"/>
        <v>2789320.26082</v>
      </c>
      <c r="AE81" s="121">
        <f t="shared" si="35"/>
        <v>436605.52794102055</v>
      </c>
      <c r="AF81" s="121">
        <f t="shared" si="35"/>
        <v>944632</v>
      </c>
      <c r="AG81" s="121">
        <f t="shared" si="35"/>
        <v>1025965.28718</v>
      </c>
      <c r="AH81" s="121">
        <f t="shared" si="35"/>
        <v>2027319.9</v>
      </c>
      <c r="AI81" s="121">
        <f t="shared" si="35"/>
        <v>9750595.1271499991</v>
      </c>
      <c r="AJ81" s="121">
        <f t="shared" ref="AJ81:AP81" si="36">AJ42+AJ43+AJ49+AJ50+AJ55+AJ58+AJ61+AJ68+AJ77+AJ78+AJ79+AJ80</f>
        <v>222601.38308</v>
      </c>
      <c r="AK81" s="121">
        <f t="shared" si="36"/>
        <v>704265.24999999988</v>
      </c>
      <c r="AL81" s="121">
        <f t="shared" si="36"/>
        <v>1600047.0420119499</v>
      </c>
      <c r="AM81" s="121">
        <f t="shared" si="36"/>
        <v>2262626.1472549215</v>
      </c>
      <c r="AN81" s="121">
        <f t="shared" si="36"/>
        <v>320701.12239999999</v>
      </c>
      <c r="AO81" s="121">
        <f t="shared" si="36"/>
        <v>360099.20905999996</v>
      </c>
      <c r="AP81" s="121">
        <f t="shared" si="36"/>
        <v>254849.15978999998</v>
      </c>
      <c r="AQ81" s="121">
        <f t="shared" ref="AQ81:BH81" si="37">AQ42+AQ43+AQ49+AQ50+AQ55+AQ58+AQ61+AQ68+AQ77+AQ78+AQ79+AQ80</f>
        <v>438556.74021000002</v>
      </c>
      <c r="AR81" s="121">
        <f t="shared" si="37"/>
        <v>31613</v>
      </c>
      <c r="AS81" s="121">
        <f t="shared" si="37"/>
        <v>487030.30359000002</v>
      </c>
      <c r="AT81" s="121">
        <f t="shared" si="37"/>
        <v>408913.38963000005</v>
      </c>
      <c r="AU81" s="121">
        <f t="shared" si="37"/>
        <v>48848.385980000006</v>
      </c>
      <c r="AV81" s="121">
        <f t="shared" si="37"/>
        <v>53463.1</v>
      </c>
      <c r="AW81" s="121">
        <f t="shared" si="37"/>
        <v>194242.64744</v>
      </c>
      <c r="AX81" s="121">
        <f t="shared" si="37"/>
        <v>251843.99431000001</v>
      </c>
      <c r="AY81" s="121">
        <f t="shared" si="37"/>
        <v>207040.40160000001</v>
      </c>
      <c r="AZ81" s="121">
        <f t="shared" si="37"/>
        <v>114519.51999999999</v>
      </c>
      <c r="BA81" s="121">
        <f t="shared" si="37"/>
        <v>94752.56630999998</v>
      </c>
      <c r="BB81" s="121">
        <f t="shared" si="37"/>
        <v>56000</v>
      </c>
      <c r="BC81" s="121">
        <f t="shared" si="37"/>
        <v>114186.23</v>
      </c>
      <c r="BD81" s="121">
        <f t="shared" si="37"/>
        <v>0</v>
      </c>
      <c r="BE81" s="121">
        <f t="shared" si="37"/>
        <v>0</v>
      </c>
      <c r="BF81" s="121">
        <f t="shared" si="37"/>
        <v>0</v>
      </c>
      <c r="BG81" s="121">
        <f t="shared" si="37"/>
        <v>0</v>
      </c>
      <c r="BH81" s="121">
        <f t="shared" si="37"/>
        <v>0</v>
      </c>
      <c r="BI81" s="85">
        <f>SUM(C81:BH81)</f>
        <v>133913749.15656227</v>
      </c>
    </row>
    <row r="82" spans="1:61">
      <c r="A82" s="133"/>
      <c r="B82" s="128"/>
      <c r="C82" s="134">
        <f t="shared" ref="C82:BI82" si="38">C41-C81</f>
        <v>0</v>
      </c>
      <c r="D82" s="134">
        <f t="shared" si="38"/>
        <v>0</v>
      </c>
      <c r="E82" s="134">
        <f t="shared" si="38"/>
        <v>0</v>
      </c>
      <c r="F82" s="134">
        <f t="shared" si="38"/>
        <v>2.8982758522033691E-6</v>
      </c>
      <c r="G82" s="134">
        <f t="shared" si="38"/>
        <v>0</v>
      </c>
      <c r="H82" s="134">
        <f t="shared" si="38"/>
        <v>0</v>
      </c>
      <c r="I82" s="134">
        <f t="shared" si="38"/>
        <v>0</v>
      </c>
      <c r="J82" s="134">
        <f t="shared" si="38"/>
        <v>0</v>
      </c>
      <c r="K82" s="134">
        <f t="shared" si="38"/>
        <v>0</v>
      </c>
      <c r="L82" s="134">
        <f t="shared" si="38"/>
        <v>0</v>
      </c>
      <c r="M82" s="134">
        <f t="shared" si="38"/>
        <v>9.3000009655952454E-5</v>
      </c>
      <c r="N82" s="134">
        <f t="shared" si="38"/>
        <v>0</v>
      </c>
      <c r="O82" s="134">
        <f t="shared" si="38"/>
        <v>8.9999521151185036E-6</v>
      </c>
      <c r="P82" s="134">
        <f t="shared" si="38"/>
        <v>0</v>
      </c>
      <c r="Q82" s="134">
        <f t="shared" si="38"/>
        <v>0</v>
      </c>
      <c r="R82" s="134">
        <f t="shared" si="38"/>
        <v>1.999999862164259E-3</v>
      </c>
      <c r="S82" s="134">
        <f t="shared" si="38"/>
        <v>0</v>
      </c>
      <c r="T82" s="134">
        <f t="shared" si="38"/>
        <v>0</v>
      </c>
      <c r="U82" s="134">
        <f t="shared" si="38"/>
        <v>1.6105636022984982E-3</v>
      </c>
      <c r="V82" s="134">
        <f t="shared" si="38"/>
        <v>0</v>
      </c>
      <c r="W82" s="134">
        <f t="shared" si="38"/>
        <v>-9.9999969825148582E-4</v>
      </c>
      <c r="X82" s="134">
        <f t="shared" si="38"/>
        <v>8.8000018149614334E-4</v>
      </c>
      <c r="Y82" s="134">
        <f t="shared" si="38"/>
        <v>-1.5145461075007915E-3</v>
      </c>
      <c r="Z82" s="134">
        <f t="shared" si="38"/>
        <v>3.316439688205719E-6</v>
      </c>
      <c r="AA82" s="134">
        <f t="shared" si="38"/>
        <v>2.0000035874545574E-5</v>
      </c>
      <c r="AB82" s="134">
        <f t="shared" si="38"/>
        <v>0</v>
      </c>
      <c r="AC82" s="134">
        <f t="shared" si="38"/>
        <v>-3.9999978616833687E-4</v>
      </c>
      <c r="AD82" s="134">
        <f t="shared" si="38"/>
        <v>-1.920000184327364E-3</v>
      </c>
      <c r="AE82" s="134">
        <f t="shared" si="38"/>
        <v>-1.0205549187958241E-6</v>
      </c>
      <c r="AF82" s="134">
        <f t="shared" si="38"/>
        <v>0</v>
      </c>
      <c r="AG82" s="134">
        <f t="shared" si="38"/>
        <v>0</v>
      </c>
      <c r="AH82" s="134">
        <f t="shared" ref="AH82:AP82" si="39">AH41-AH81</f>
        <v>0</v>
      </c>
      <c r="AI82" s="134">
        <f t="shared" si="39"/>
        <v>0</v>
      </c>
      <c r="AJ82" s="134">
        <f t="shared" si="39"/>
        <v>-1.4400000218302011E-3</v>
      </c>
      <c r="AK82" s="134">
        <f t="shared" si="39"/>
        <v>0</v>
      </c>
      <c r="AL82" s="134">
        <f t="shared" si="39"/>
        <v>-3.5919502843171358E-3</v>
      </c>
      <c r="AM82" s="134">
        <f t="shared" si="39"/>
        <v>-1.4421530067920685E-6</v>
      </c>
      <c r="AN82" s="134">
        <f t="shared" si="39"/>
        <v>-5.3040000493638217E-3</v>
      </c>
      <c r="AO82" s="134">
        <f t="shared" si="39"/>
        <v>0</v>
      </c>
      <c r="AP82" s="134">
        <f t="shared" si="39"/>
        <v>-1.6600000089965761E-3</v>
      </c>
      <c r="AQ82" s="134">
        <f>AQ41-AQ81</f>
        <v>1.0000017937272787E-5</v>
      </c>
      <c r="AR82" s="134">
        <f>AR41-AR81</f>
        <v>0</v>
      </c>
      <c r="AS82" s="134">
        <f>AS41-AS81</f>
        <v>0</v>
      </c>
      <c r="AT82" s="134">
        <f>AT41-AT81</f>
        <v>-4.4299999717622995E-3</v>
      </c>
      <c r="AU82" s="134">
        <f t="shared" ref="AU82:BH82" si="40">AU41-AU81</f>
        <v>7.3399999964749441E-3</v>
      </c>
      <c r="AV82" s="134">
        <f t="shared" si="40"/>
        <v>0</v>
      </c>
      <c r="AW82" s="134">
        <f t="shared" si="40"/>
        <v>0</v>
      </c>
      <c r="AX82" s="134">
        <f t="shared" si="40"/>
        <v>-2.0000000076834112E-3</v>
      </c>
      <c r="AY82" s="134">
        <f t="shared" si="40"/>
        <v>6.0999998822808266E-4</v>
      </c>
      <c r="AZ82" s="134">
        <f t="shared" si="40"/>
        <v>0</v>
      </c>
      <c r="BA82" s="134">
        <f t="shared" si="40"/>
        <v>8.4000000788364559E-4</v>
      </c>
      <c r="BB82" s="134">
        <f t="shared" si="40"/>
        <v>0</v>
      </c>
      <c r="BC82" s="134">
        <f t="shared" si="40"/>
        <v>1.0000000009313226E-2</v>
      </c>
      <c r="BD82" s="134">
        <f t="shared" si="40"/>
        <v>0</v>
      </c>
      <c r="BE82" s="134">
        <f t="shared" si="40"/>
        <v>0</v>
      </c>
      <c r="BF82" s="134">
        <f t="shared" si="40"/>
        <v>0</v>
      </c>
      <c r="BG82" s="134">
        <f t="shared" si="40"/>
        <v>0</v>
      </c>
      <c r="BH82" s="134">
        <f t="shared" si="40"/>
        <v>0</v>
      </c>
      <c r="BI82" s="134">
        <f t="shared" si="38"/>
        <v>1.5583634376525879E-4</v>
      </c>
    </row>
    <row r="88" spans="1:61" ht="15">
      <c r="B88" s="135" t="s">
        <v>239</v>
      </c>
      <c r="C88" s="136">
        <f t="shared" ref="C88:BI88" si="41">C58/C14*100</f>
        <v>180.29446599755491</v>
      </c>
      <c r="D88" s="136">
        <f t="shared" si="41"/>
        <v>115.26867931536999</v>
      </c>
      <c r="E88" s="136">
        <f t="shared" si="41"/>
        <v>180.04105173423397</v>
      </c>
      <c r="F88" s="136">
        <f t="shared" si="41"/>
        <v>318.39563365077333</v>
      </c>
      <c r="G88" s="136">
        <f t="shared" si="41"/>
        <v>203.17462991069578</v>
      </c>
      <c r="H88" s="136">
        <f t="shared" si="41"/>
        <v>117.11741783708899</v>
      </c>
      <c r="I88" s="136">
        <f t="shared" si="41"/>
        <v>187.770716779433</v>
      </c>
      <c r="J88" s="136">
        <f t="shared" si="41"/>
        <v>142.84446197849888</v>
      </c>
      <c r="K88" s="136">
        <f t="shared" si="41"/>
        <v>169.37078133845213</v>
      </c>
      <c r="L88" s="136">
        <f t="shared" si="41"/>
        <v>201.29843046648244</v>
      </c>
      <c r="M88" s="136">
        <f t="shared" si="41"/>
        <v>167.87586222943597</v>
      </c>
      <c r="N88" s="136">
        <f t="shared" si="41"/>
        <v>106.09361561135219</v>
      </c>
      <c r="O88" s="136">
        <f t="shared" si="41"/>
        <v>147.92656708077917</v>
      </c>
      <c r="P88" s="136">
        <f t="shared" si="41"/>
        <v>199.80098778646976</v>
      </c>
      <c r="Q88" s="136">
        <f t="shared" si="41"/>
        <v>108.87921863571147</v>
      </c>
      <c r="R88" s="136">
        <f t="shared" si="41"/>
        <v>129.56652010553756</v>
      </c>
      <c r="S88" s="136">
        <f t="shared" si="41"/>
        <v>204.60095067888355</v>
      </c>
      <c r="T88" s="136">
        <f t="shared" si="41"/>
        <v>168.45091299391692</v>
      </c>
      <c r="U88" s="136">
        <f t="shared" si="41"/>
        <v>168.43003257355218</v>
      </c>
      <c r="V88" s="136">
        <f t="shared" si="41"/>
        <v>115.20689950635304</v>
      </c>
      <c r="W88" s="136">
        <f t="shared" si="41"/>
        <v>103.26122395069947</v>
      </c>
      <c r="X88" s="136">
        <f t="shared" si="41"/>
        <v>134.22658111684368</v>
      </c>
      <c r="Y88" s="136">
        <f t="shared" si="41"/>
        <v>122.96621415883399</v>
      </c>
      <c r="Z88" s="136">
        <f t="shared" si="41"/>
        <v>181.1374822142532</v>
      </c>
      <c r="AA88" s="136">
        <f t="shared" si="41"/>
        <v>106.44095691888671</v>
      </c>
      <c r="AB88" s="136">
        <f t="shared" si="41"/>
        <v>240.29811719398398</v>
      </c>
      <c r="AC88" s="136">
        <f t="shared" si="41"/>
        <v>159.79424007855121</v>
      </c>
      <c r="AD88" s="136">
        <f t="shared" si="41"/>
        <v>138.8384857919265</v>
      </c>
      <c r="AE88" s="136">
        <f t="shared" si="41"/>
        <v>170.08139920707771</v>
      </c>
      <c r="AF88" s="136">
        <f t="shared" si="41"/>
        <v>116.80217611855377</v>
      </c>
      <c r="AG88" s="136">
        <f t="shared" si="41"/>
        <v>170.09495202747803</v>
      </c>
      <c r="AH88" s="136">
        <f t="shared" si="41"/>
        <v>121.23477459948965</v>
      </c>
      <c r="AI88" s="136">
        <f t="shared" si="41"/>
        <v>170.22469687289376</v>
      </c>
      <c r="AJ88" s="136">
        <f t="shared" si="41"/>
        <v>108.38614515432774</v>
      </c>
      <c r="AK88" s="136">
        <f t="shared" si="41"/>
        <v>124.57407240581821</v>
      </c>
      <c r="AL88" s="136">
        <f t="shared" si="41"/>
        <v>136.26971128020287</v>
      </c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>
        <f t="shared" si="41"/>
        <v>159.08945365136302</v>
      </c>
    </row>
  </sheetData>
  <mergeCells count="69">
    <mergeCell ref="BG7:BG8"/>
    <mergeCell ref="BH7:BH8"/>
    <mergeCell ref="BA7:BA8"/>
    <mergeCell ref="BB7:BB8"/>
    <mergeCell ref="BC7:BC8"/>
    <mergeCell ref="BD7:BD8"/>
    <mergeCell ref="BE7:BE8"/>
    <mergeCell ref="BF7:BF8"/>
    <mergeCell ref="AR7:AR8"/>
    <mergeCell ref="AS7:AS8"/>
    <mergeCell ref="AT7:AT8"/>
    <mergeCell ref="AZ7:AZ8"/>
    <mergeCell ref="AU7:AU8"/>
    <mergeCell ref="AV7:AV8"/>
    <mergeCell ref="AW7:AW8"/>
    <mergeCell ref="AX7:AX8"/>
    <mergeCell ref="AY7:AY8"/>
    <mergeCell ref="AM7:AM8"/>
    <mergeCell ref="BL12:BO12"/>
    <mergeCell ref="BI7:BI8"/>
    <mergeCell ref="AG7:AG8"/>
    <mergeCell ref="AH7:AH8"/>
    <mergeCell ref="AQ7:AQ8"/>
    <mergeCell ref="AN7:AN8"/>
    <mergeCell ref="AO7:AO8"/>
    <mergeCell ref="AP7:AP8"/>
    <mergeCell ref="BL11:BO11"/>
    <mergeCell ref="A81:B81"/>
    <mergeCell ref="O7:O8"/>
    <mergeCell ref="P7:P8"/>
    <mergeCell ref="K7:K8"/>
    <mergeCell ref="L7:L8"/>
    <mergeCell ref="M7:M8"/>
    <mergeCell ref="N7:N8"/>
    <mergeCell ref="H7:H8"/>
    <mergeCell ref="AK7:AK8"/>
    <mergeCell ref="V7:V8"/>
    <mergeCell ref="W7:W8"/>
    <mergeCell ref="X7:X8"/>
    <mergeCell ref="Y7:Y8"/>
    <mergeCell ref="AA7:AA8"/>
    <mergeCell ref="AB7:AB8"/>
    <mergeCell ref="AE7:AE8"/>
    <mergeCell ref="AF7:AF8"/>
    <mergeCell ref="AC7:AC8"/>
    <mergeCell ref="AD7:AD8"/>
    <mergeCell ref="C7:C8"/>
    <mergeCell ref="A41:B41"/>
    <mergeCell ref="E7:E8"/>
    <mergeCell ref="F7:F8"/>
    <mergeCell ref="I7:I8"/>
    <mergeCell ref="D7:D8"/>
    <mergeCell ref="G7:G8"/>
    <mergeCell ref="AL7:AL8"/>
    <mergeCell ref="U7:U8"/>
    <mergeCell ref="J7:J8"/>
    <mergeCell ref="Q7:Q8"/>
    <mergeCell ref="T7:T8"/>
    <mergeCell ref="AI7:AI8"/>
    <mergeCell ref="AJ7:AJ8"/>
    <mergeCell ref="R7:R8"/>
    <mergeCell ref="S7:S8"/>
    <mergeCell ref="Z7:Z8"/>
    <mergeCell ref="A5:B5"/>
    <mergeCell ref="A7:B8"/>
    <mergeCell ref="A1:B1"/>
    <mergeCell ref="A2:B2"/>
    <mergeCell ref="A3:B3"/>
    <mergeCell ref="A4:B4"/>
  </mergeCells>
  <phoneticPr fontId="1" type="noConversion"/>
  <pageMargins left="0.25" right="0.15" top="0.15" bottom="0.15" header="0.3" footer="0.3"/>
  <pageSetup orientation="portrait" horizontalDpi="300" verticalDpi="300" r:id="rId1"/>
  <headerFooter alignWithMargins="0"/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G490"/>
  <sheetViews>
    <sheetView topLeftCell="A13" workbookViewId="0">
      <selection activeCell="I21" sqref="I21"/>
    </sheetView>
  </sheetViews>
  <sheetFormatPr defaultRowHeight="14.25"/>
  <cols>
    <col min="1" max="1" width="28.7109375" style="291" customWidth="1"/>
    <col min="2" max="2" width="13.7109375" style="292" bestFit="1" customWidth="1"/>
    <col min="3" max="3" width="12.42578125" style="292" customWidth="1"/>
    <col min="4" max="4" width="12.140625" style="292" customWidth="1"/>
    <col min="5" max="5" width="15.42578125" style="292" customWidth="1"/>
    <col min="6" max="6" width="14.140625" style="292" customWidth="1"/>
    <col min="7" max="16384" width="9.140625" style="291"/>
  </cols>
  <sheetData>
    <row r="1" spans="1:7" s="297" customFormat="1" ht="9.75" customHeight="1">
      <c r="B1" s="298"/>
      <c r="C1" s="298"/>
      <c r="D1" s="298"/>
      <c r="E1" s="701"/>
      <c r="F1" s="701"/>
    </row>
    <row r="2" spans="1:7" s="297" customFormat="1" ht="29.25" customHeight="1">
      <c r="A2" s="692" t="s">
        <v>627</v>
      </c>
      <c r="B2" s="692"/>
      <c r="C2" s="692"/>
      <c r="D2" s="692"/>
      <c r="E2" s="692"/>
      <c r="F2" s="692"/>
    </row>
    <row r="3" spans="1:7" s="297" customFormat="1">
      <c r="B3" s="298"/>
      <c r="C3" s="298"/>
      <c r="D3" s="298"/>
      <c r="E3" s="298"/>
      <c r="F3" s="299" t="s">
        <v>425</v>
      </c>
      <c r="G3" s="300"/>
    </row>
    <row r="4" spans="1:7" s="297" customFormat="1">
      <c r="A4" s="715" t="s">
        <v>56</v>
      </c>
      <c r="B4" s="301" t="s">
        <v>595</v>
      </c>
      <c r="C4" s="301" t="s">
        <v>656</v>
      </c>
      <c r="D4" s="639" t="s">
        <v>749</v>
      </c>
      <c r="E4" s="695" t="s">
        <v>59</v>
      </c>
      <c r="F4" s="696"/>
    </row>
    <row r="5" spans="1:7" s="297" customFormat="1">
      <c r="A5" s="716"/>
      <c r="B5" s="638" t="s">
        <v>632</v>
      </c>
      <c r="C5" s="302" t="s">
        <v>632</v>
      </c>
      <c r="D5" s="638" t="s">
        <v>632</v>
      </c>
      <c r="E5" s="697"/>
      <c r="F5" s="698"/>
    </row>
    <row r="6" spans="1:7" s="297" customFormat="1" ht="15" customHeight="1">
      <c r="A6" s="718"/>
      <c r="B6" s="303" t="s">
        <v>114</v>
      </c>
      <c r="C6" s="303" t="s">
        <v>112</v>
      </c>
      <c r="D6" s="303" t="s">
        <v>113</v>
      </c>
      <c r="E6" s="303" t="s">
        <v>421</v>
      </c>
      <c r="F6" s="303" t="s">
        <v>422</v>
      </c>
    </row>
    <row r="7" spans="1:7" s="297" customFormat="1" ht="18.75">
      <c r="A7" s="304" t="s">
        <v>107</v>
      </c>
      <c r="B7" s="305">
        <f>'2072 Asar'!AV6/100</f>
        <v>39452.554895900001</v>
      </c>
      <c r="C7" s="305">
        <f>'2073 Asaar'!BK6/100</f>
        <v>54254.49470000001</v>
      </c>
      <c r="D7" s="305">
        <f>'2074 Asar'!BK6/100</f>
        <v>77397.869900000005</v>
      </c>
      <c r="E7" s="306">
        <f t="shared" ref="E7:E13" si="0">(D7-C7)/C7*100</f>
        <v>42.657065240347706</v>
      </c>
      <c r="F7" s="307">
        <f t="shared" ref="F7:F13" si="1">(D7-B7)/B7*100</f>
        <v>96.179613979938637</v>
      </c>
    </row>
    <row r="8" spans="1:7" s="297" customFormat="1" ht="18.75">
      <c r="A8" s="304" t="s">
        <v>60</v>
      </c>
      <c r="B8" s="305">
        <f>'2072 Asar'!AV7/100</f>
        <v>78312.262019849106</v>
      </c>
      <c r="C8" s="305">
        <f>'2073 Asaar'!BK7/100</f>
        <v>108229.73183027985</v>
      </c>
      <c r="D8" s="305">
        <f>'2074 Asar'!BK7/100</f>
        <v>148524.91139531793</v>
      </c>
      <c r="E8" s="306">
        <f t="shared" si="0"/>
        <v>37.231155324515498</v>
      </c>
      <c r="F8" s="307">
        <f t="shared" si="1"/>
        <v>89.657286821408206</v>
      </c>
    </row>
    <row r="9" spans="1:7" s="297" customFormat="1" ht="18">
      <c r="A9" s="308" t="s">
        <v>61</v>
      </c>
      <c r="B9" s="305">
        <f>'2072 Asar'!AV8/100</f>
        <v>84526.643942871538</v>
      </c>
      <c r="C9" s="305">
        <f>'2073 Asaar'!BK8/100</f>
        <v>116176.33337744909</v>
      </c>
      <c r="D9" s="305">
        <f>'2074 Asar'!BK8/100</f>
        <v>159939.91420773443</v>
      </c>
      <c r="E9" s="306">
        <f t="shared" si="0"/>
        <v>37.669962166993521</v>
      </c>
      <c r="F9" s="307">
        <f t="shared" si="1"/>
        <v>89.218341989103408</v>
      </c>
    </row>
    <row r="10" spans="1:7" s="297" customFormat="1" ht="18.75">
      <c r="A10" s="304" t="s">
        <v>62</v>
      </c>
      <c r="B10" s="305">
        <f>'2072 Asar'!AV9/100</f>
        <v>609147.05875245214</v>
      </c>
      <c r="C10" s="305">
        <f>'2073 Asaar'!BK9/100</f>
        <v>838060.11793345446</v>
      </c>
      <c r="D10" s="305">
        <f>'2074 Asar'!BK9/100</f>
        <v>1142894.5520016688</v>
      </c>
      <c r="E10" s="306">
        <f t="shared" si="0"/>
        <v>36.373814663785197</v>
      </c>
      <c r="F10" s="307">
        <f t="shared" si="1"/>
        <v>87.622107926178685</v>
      </c>
    </row>
    <row r="11" spans="1:7" s="297" customFormat="1" ht="35.25" customHeight="1">
      <c r="A11" s="309" t="s">
        <v>94</v>
      </c>
      <c r="B11" s="310">
        <f>B8/B10*100</f>
        <v>12.856051899886786</v>
      </c>
      <c r="C11" s="310">
        <f>C8/C10*100</f>
        <v>12.914315991692824</v>
      </c>
      <c r="D11" s="310">
        <f>D8/D10*100</f>
        <v>12.995504365226957</v>
      </c>
      <c r="E11" s="306">
        <f t="shared" si="0"/>
        <v>0.62866956009406338</v>
      </c>
      <c r="F11" s="307">
        <f t="shared" si="1"/>
        <v>1.0847223270886015</v>
      </c>
    </row>
    <row r="12" spans="1:7" s="297" customFormat="1" ht="36">
      <c r="A12" s="311" t="s">
        <v>93</v>
      </c>
      <c r="B12" s="310">
        <f>B9/B10*100</f>
        <v>13.876229512785326</v>
      </c>
      <c r="C12" s="310">
        <f>C9/C10*100</f>
        <v>13.862529774585214</v>
      </c>
      <c r="D12" s="310">
        <f>D9/D10*100</f>
        <v>13.994284418244465</v>
      </c>
      <c r="E12" s="306">
        <f t="shared" si="0"/>
        <v>0.95043722756002846</v>
      </c>
      <c r="F12" s="307">
        <f t="shared" si="1"/>
        <v>0.85077077566615444</v>
      </c>
    </row>
    <row r="13" spans="1:7" s="297" customFormat="1" ht="36">
      <c r="A13" s="661" t="s">
        <v>754</v>
      </c>
      <c r="B13" s="305">
        <v>39873</v>
      </c>
      <c r="C13" s="305">
        <v>54254</v>
      </c>
      <c r="D13" s="305">
        <v>80514</v>
      </c>
      <c r="E13" s="306">
        <f t="shared" si="0"/>
        <v>48.40196114572197</v>
      </c>
      <c r="F13" s="307">
        <f t="shared" si="1"/>
        <v>101.92611541644723</v>
      </c>
    </row>
    <row r="14" spans="1:7" s="297" customFormat="1">
      <c r="B14" s="298"/>
      <c r="C14" s="298"/>
      <c r="D14" s="298"/>
      <c r="E14" s="298"/>
      <c r="F14" s="298"/>
    </row>
    <row r="15" spans="1:7" s="297" customFormat="1">
      <c r="B15" s="298"/>
      <c r="C15" s="298"/>
      <c r="D15" s="298"/>
      <c r="E15" s="701"/>
      <c r="F15" s="701"/>
    </row>
    <row r="16" spans="1:7" s="297" customFormat="1" ht="24.75">
      <c r="A16" s="692" t="s">
        <v>628</v>
      </c>
      <c r="B16" s="692"/>
      <c r="C16" s="692"/>
      <c r="D16" s="692"/>
      <c r="E16" s="692"/>
      <c r="F16" s="692"/>
    </row>
    <row r="17" spans="1:6" s="297" customFormat="1">
      <c r="B17" s="298"/>
      <c r="C17" s="298"/>
      <c r="D17" s="298"/>
      <c r="E17" s="298"/>
      <c r="F17" s="298"/>
    </row>
    <row r="18" spans="1:6" s="297" customFormat="1">
      <c r="A18" s="715" t="s">
        <v>56</v>
      </c>
      <c r="B18" s="301" t="str">
        <f t="shared" ref="B18:D19" si="2">B4</f>
        <v xml:space="preserve"> @)&amp;@</v>
      </c>
      <c r="C18" s="301" t="str">
        <f t="shared" si="2"/>
        <v xml:space="preserve"> @)&amp;#</v>
      </c>
      <c r="D18" s="301" t="str">
        <f t="shared" si="2"/>
        <v xml:space="preserve"> @)&amp;$</v>
      </c>
      <c r="E18" s="695" t="s">
        <v>59</v>
      </c>
      <c r="F18" s="696"/>
    </row>
    <row r="19" spans="1:6" s="297" customFormat="1">
      <c r="A19" s="716"/>
      <c r="B19" s="302" t="str">
        <f t="shared" si="2"/>
        <v>c;f/</v>
      </c>
      <c r="C19" s="302" t="str">
        <f t="shared" si="2"/>
        <v>c;f/</v>
      </c>
      <c r="D19" s="302" t="str">
        <f t="shared" si="2"/>
        <v>c;f/</v>
      </c>
      <c r="E19" s="697"/>
      <c r="F19" s="698"/>
    </row>
    <row r="20" spans="1:6" s="297" customFormat="1" ht="15">
      <c r="A20" s="717"/>
      <c r="B20" s="303" t="s">
        <v>114</v>
      </c>
      <c r="C20" s="303" t="s">
        <v>57</v>
      </c>
      <c r="D20" s="303" t="s">
        <v>58</v>
      </c>
      <c r="E20" s="303" t="s">
        <v>667</v>
      </c>
      <c r="F20" s="640" t="s">
        <v>668</v>
      </c>
    </row>
    <row r="21" spans="1:6" s="297" customFormat="1" ht="18.75">
      <c r="A21" s="312" t="s">
        <v>63</v>
      </c>
      <c r="B21" s="313">
        <f>'2072 Asar'!AV14/100</f>
        <v>160580.217899371</v>
      </c>
      <c r="C21" s="305">
        <f>'2073 Asaar'!BK14/100</f>
        <v>240953.02926435004</v>
      </c>
      <c r="D21" s="305">
        <f>'2074 Asar'!BK14/100</f>
        <v>343962.59391207004</v>
      </c>
      <c r="E21" s="307">
        <f>(D21-C21)/C21*100</f>
        <v>42.750890064431601</v>
      </c>
      <c r="F21" s="307">
        <f>(D21-B21)/B21*100</f>
        <v>114.19985500805412</v>
      </c>
    </row>
    <row r="22" spans="1:6" s="297" customFormat="1" ht="18.75">
      <c r="A22" s="312" t="s">
        <v>64</v>
      </c>
      <c r="B22" s="313">
        <f>'2072 Asar'!AV15/100</f>
        <v>384943.78361259995</v>
      </c>
      <c r="C22" s="305">
        <f>'2073 Asaar'!BK15/100</f>
        <v>524314.1320454001</v>
      </c>
      <c r="D22" s="305">
        <f>'2074 Asar'!BK15/100</f>
        <v>668789.92596700008</v>
      </c>
      <c r="E22" s="307">
        <f>(D22-C22)/C22*100</f>
        <v>27.555197369558961</v>
      </c>
      <c r="F22" s="307">
        <f>(D22-B22)/B22*100</f>
        <v>73.737037572233518</v>
      </c>
    </row>
    <row r="23" spans="1:6" s="297" customFormat="1" ht="21.75" customHeight="1">
      <c r="A23" s="314" t="s">
        <v>65</v>
      </c>
      <c r="B23" s="315">
        <f>B21+B22</f>
        <v>545524.001511971</v>
      </c>
      <c r="C23" s="316">
        <f>C21+C22</f>
        <v>765267.16130975017</v>
      </c>
      <c r="D23" s="316">
        <f>D21+D22</f>
        <v>1012752.5198790701</v>
      </c>
      <c r="E23" s="307">
        <f>(D23-C23)/C23*100</f>
        <v>32.339733243714555</v>
      </c>
      <c r="F23" s="307">
        <f>(D23-B23)/B23*100</f>
        <v>85.647655661736493</v>
      </c>
    </row>
    <row r="24" spans="1:6" s="297" customFormat="1" ht="20.25" customHeight="1">
      <c r="A24" s="312" t="s">
        <v>580</v>
      </c>
      <c r="B24" s="313">
        <f>'2072 Asar'!AV56/100</f>
        <v>67749.935777757622</v>
      </c>
      <c r="C24" s="305">
        <f>'2073 Asaar'!BK56/100</f>
        <v>98710.25</v>
      </c>
      <c r="D24" s="305">
        <f>'2074 Asar'!BK56/100</f>
        <v>125818.11104444772</v>
      </c>
      <c r="E24" s="693"/>
      <c r="F24" s="694"/>
    </row>
    <row r="25" spans="1:6" s="297" customFormat="1" ht="36.75" customHeight="1">
      <c r="A25" s="312" t="s">
        <v>66</v>
      </c>
      <c r="B25" s="317">
        <f>B23/B24</f>
        <v>8.052022415216328</v>
      </c>
      <c r="C25" s="317">
        <f>C23/C24</f>
        <v>7.7526615656403477</v>
      </c>
      <c r="D25" s="317">
        <f>D23/D24</f>
        <v>8.0493381395727308</v>
      </c>
      <c r="E25" s="699"/>
      <c r="F25" s="700"/>
    </row>
    <row r="26" spans="1:6" s="297" customFormat="1" ht="18.75">
      <c r="A26" s="318"/>
      <c r="B26" s="319"/>
      <c r="C26" s="319"/>
      <c r="D26" s="319"/>
      <c r="E26" s="320"/>
      <c r="F26" s="321"/>
    </row>
    <row r="27" spans="1:6" s="297" customFormat="1">
      <c r="B27" s="298"/>
      <c r="C27" s="298"/>
      <c r="D27" s="298"/>
      <c r="E27" s="701"/>
      <c r="F27" s="701"/>
    </row>
    <row r="28" spans="1:6" s="297" customFormat="1" ht="24.75">
      <c r="A28" s="692" t="s">
        <v>629</v>
      </c>
      <c r="B28" s="692"/>
      <c r="C28" s="692"/>
      <c r="D28" s="692"/>
      <c r="E28" s="692"/>
      <c r="F28" s="692"/>
    </row>
    <row r="29" spans="1:6" s="297" customFormat="1">
      <c r="B29" s="298"/>
      <c r="C29" s="298"/>
      <c r="D29" s="298"/>
      <c r="E29" s="298"/>
      <c r="F29" s="298"/>
    </row>
    <row r="30" spans="1:6" s="297" customFormat="1">
      <c r="A30" s="719" t="s">
        <v>67</v>
      </c>
      <c r="B30" s="322" t="str">
        <f t="shared" ref="B30:D32" si="3">B4</f>
        <v xml:space="preserve"> @)&amp;@</v>
      </c>
      <c r="C30" s="322" t="str">
        <f t="shared" si="3"/>
        <v xml:space="preserve"> @)&amp;#</v>
      </c>
      <c r="D30" s="322" t="str">
        <f t="shared" si="3"/>
        <v xml:space="preserve"> @)&amp;$</v>
      </c>
      <c r="E30" s="695" t="s">
        <v>59</v>
      </c>
      <c r="F30" s="696"/>
    </row>
    <row r="31" spans="1:6" s="297" customFormat="1">
      <c r="A31" s="720"/>
      <c r="B31" s="323" t="str">
        <f t="shared" si="3"/>
        <v>c;f/</v>
      </c>
      <c r="C31" s="323" t="str">
        <f t="shared" si="3"/>
        <v>c;f/</v>
      </c>
      <c r="D31" s="323" t="str">
        <f t="shared" si="3"/>
        <v>c;f/</v>
      </c>
      <c r="E31" s="697"/>
      <c r="F31" s="698"/>
    </row>
    <row r="32" spans="1:6" s="297" customFormat="1" ht="16.5" customHeight="1">
      <c r="A32" s="721"/>
      <c r="B32" s="324" t="str">
        <f t="shared" si="3"/>
        <v xml:space="preserve"> -!_</v>
      </c>
      <c r="C32" s="324" t="str">
        <f t="shared" si="3"/>
        <v xml:space="preserve"> -@_</v>
      </c>
      <c r="D32" s="324" t="str">
        <f t="shared" si="3"/>
        <v xml:space="preserve"> -#_</v>
      </c>
      <c r="E32" s="303" t="s">
        <v>421</v>
      </c>
      <c r="F32" s="303" t="s">
        <v>422</v>
      </c>
    </row>
    <row r="33" spans="1:6" s="297" customFormat="1" ht="18.75">
      <c r="A33" s="312" t="s">
        <v>68</v>
      </c>
      <c r="B33" s="305">
        <f>'2072 Asar'!AV20/100</f>
        <v>550063.97026867012</v>
      </c>
      <c r="C33" s="305">
        <f>'2073 Asaar'!BK20/100</f>
        <v>765688.58035742526</v>
      </c>
      <c r="D33" s="305">
        <f>'2074 Asar'!BK20/100</f>
        <v>1056973.2405979021</v>
      </c>
      <c r="E33" s="325">
        <f>(D33-C33)/C33*100</f>
        <v>38.042184213391877</v>
      </c>
      <c r="F33" s="325">
        <f>(D33-B33)/B33*100</f>
        <v>92.154603414879205</v>
      </c>
    </row>
    <row r="34" spans="1:6" s="297" customFormat="1" ht="18.75">
      <c r="A34" s="312" t="s">
        <v>69</v>
      </c>
      <c r="B34" s="305">
        <f>'2072 Asar'!AV21/100</f>
        <v>5115.1859135539989</v>
      </c>
      <c r="C34" s="305">
        <f>'2073 Asaar'!BK21/100</f>
        <v>6640.3405814349999</v>
      </c>
      <c r="D34" s="305">
        <f>'2074 Asar'!BK21/100</f>
        <v>7656.8838092000015</v>
      </c>
      <c r="E34" s="325">
        <f>(D34-C34)/C34*100+0.01</f>
        <v>15.318600745676259</v>
      </c>
      <c r="F34" s="325">
        <f>(D34-B34)/B34*100</f>
        <v>49.68925741117485</v>
      </c>
    </row>
    <row r="35" spans="1:6" s="297" customFormat="1" ht="18.75">
      <c r="A35" s="314" t="s">
        <v>70</v>
      </c>
      <c r="B35" s="316">
        <f>B33+B34</f>
        <v>555179.15618222416</v>
      </c>
      <c r="C35" s="316">
        <f>C33+C34</f>
        <v>772328.92093886028</v>
      </c>
      <c r="D35" s="316">
        <f>D33+D34</f>
        <v>1064630.1244071021</v>
      </c>
      <c r="E35" s="325">
        <f>(D35-C35)/C35*100</f>
        <v>37.846725086108904</v>
      </c>
      <c r="F35" s="325">
        <f>(D35-B35)/B35*100</f>
        <v>91.763345678933049</v>
      </c>
    </row>
    <row r="36" spans="1:6" s="297" customFormat="1" ht="18.75">
      <c r="A36" s="326" t="s">
        <v>71</v>
      </c>
      <c r="B36" s="327">
        <f>B34/B35*100</f>
        <v>0.92135770167046083</v>
      </c>
      <c r="C36" s="327">
        <f>C34/C35*100</f>
        <v>0.85978142231976151</v>
      </c>
      <c r="D36" s="327">
        <f>D34/D35*100</f>
        <v>0.71920600720030903</v>
      </c>
      <c r="E36" s="328"/>
      <c r="F36" s="328"/>
    </row>
    <row r="37" spans="1:6" s="297" customFormat="1" ht="18.75">
      <c r="A37" s="318"/>
      <c r="B37" s="329"/>
      <c r="C37" s="329"/>
      <c r="D37" s="329"/>
      <c r="E37" s="328"/>
      <c r="F37" s="328"/>
    </row>
    <row r="38" spans="1:6" s="297" customFormat="1" ht="18.75">
      <c r="A38" s="318"/>
      <c r="B38" s="329"/>
      <c r="C38" s="329"/>
      <c r="D38" s="329"/>
      <c r="E38" s="701"/>
      <c r="F38" s="701"/>
    </row>
    <row r="39" spans="1:6" s="297" customFormat="1" ht="24.75">
      <c r="A39" s="692" t="s">
        <v>92</v>
      </c>
      <c r="B39" s="692"/>
      <c r="C39" s="692"/>
      <c r="D39" s="692"/>
      <c r="E39" s="692"/>
      <c r="F39" s="692"/>
    </row>
    <row r="40" spans="1:6" s="297" customFormat="1">
      <c r="B40" s="298"/>
      <c r="C40" s="298"/>
      <c r="D40" s="298"/>
      <c r="E40" s="298"/>
      <c r="F40" s="298"/>
    </row>
    <row r="41" spans="1:6" s="297" customFormat="1">
      <c r="A41" s="706" t="s">
        <v>67</v>
      </c>
      <c r="B41" s="322" t="str">
        <f t="shared" ref="B41:D43" si="4">B30</f>
        <v xml:space="preserve"> @)&amp;@</v>
      </c>
      <c r="C41" s="322" t="str">
        <f t="shared" si="4"/>
        <v xml:space="preserve"> @)&amp;#</v>
      </c>
      <c r="D41" s="322" t="str">
        <f t="shared" si="4"/>
        <v xml:space="preserve"> @)&amp;$</v>
      </c>
      <c r="E41" s="695" t="s">
        <v>59</v>
      </c>
      <c r="F41" s="696"/>
    </row>
    <row r="42" spans="1:6" s="297" customFormat="1">
      <c r="A42" s="707"/>
      <c r="B42" s="323" t="str">
        <f t="shared" si="4"/>
        <v>c;f/</v>
      </c>
      <c r="C42" s="323" t="str">
        <f t="shared" si="4"/>
        <v>c;f/</v>
      </c>
      <c r="D42" s="323" t="str">
        <f t="shared" si="4"/>
        <v>c;f/</v>
      </c>
      <c r="E42" s="697"/>
      <c r="F42" s="698"/>
    </row>
    <row r="43" spans="1:6" s="297" customFormat="1" ht="28.5">
      <c r="A43" s="708"/>
      <c r="B43" s="324" t="str">
        <f t="shared" si="4"/>
        <v xml:space="preserve"> -!_</v>
      </c>
      <c r="C43" s="324" t="str">
        <f t="shared" si="4"/>
        <v xml:space="preserve"> -@_</v>
      </c>
      <c r="D43" s="324" t="str">
        <f t="shared" si="4"/>
        <v xml:space="preserve"> -#_</v>
      </c>
      <c r="E43" s="303" t="s">
        <v>421</v>
      </c>
      <c r="F43" s="303" t="s">
        <v>422</v>
      </c>
    </row>
    <row r="44" spans="1:6" s="297" customFormat="1" ht="18.75">
      <c r="A44" s="312" t="s">
        <v>72</v>
      </c>
      <c r="B44" s="305">
        <f>'2072 Asar'!AV25/100</f>
        <v>5490.9527254157028</v>
      </c>
      <c r="C44" s="305">
        <f>'2073 Asaar'!BK25/100</f>
        <v>7464.3701489096493</v>
      </c>
      <c r="D44" s="305">
        <f>'2074 Asar'!BK25/100</f>
        <v>10080.223737651999</v>
      </c>
      <c r="E44" s="325">
        <f>(D44-C44)/C44*100</f>
        <v>35.044532044334083</v>
      </c>
      <c r="F44" s="325">
        <f>(D44-B44)/B44*100+0.02</f>
        <v>83.598774790650864</v>
      </c>
    </row>
    <row r="45" spans="1:6" s="297" customFormat="1" ht="18.75">
      <c r="A45" s="312" t="s">
        <v>73</v>
      </c>
      <c r="B45" s="305">
        <f>'2072 Asar'!AV26/100</f>
        <v>4133.4334238789997</v>
      </c>
      <c r="C45" s="305">
        <f>'2072 Chait'!BK26/100</f>
        <v>6079.7244901710001</v>
      </c>
      <c r="D45" s="305">
        <f>'2074 Asar'!BK26/100</f>
        <v>6880.7631515280009</v>
      </c>
      <c r="E45" s="325">
        <f>(D45-C45)/C45*100-0.01</f>
        <v>13.165575022388401</v>
      </c>
      <c r="F45" s="325">
        <f>(D45-B45)/B45*100</f>
        <v>66.466045195685851</v>
      </c>
    </row>
    <row r="46" spans="1:6" s="297" customFormat="1" ht="18.75">
      <c r="A46" s="314" t="s">
        <v>74</v>
      </c>
      <c r="B46" s="316">
        <f>B45+B44</f>
        <v>9624.3861492947035</v>
      </c>
      <c r="C46" s="316">
        <f>C45+C44</f>
        <v>13544.094639080649</v>
      </c>
      <c r="D46" s="316">
        <f>D45+D44</f>
        <v>16960.98688918</v>
      </c>
      <c r="E46" s="325">
        <f>(D46-C46)/C46*100</f>
        <v>25.2279118032749</v>
      </c>
      <c r="F46" s="325">
        <f>(D46-B46)/B46*100-0.01</f>
        <v>76.219284923516284</v>
      </c>
    </row>
    <row r="47" spans="1:6" s="297" customFormat="1">
      <c r="B47" s="298"/>
      <c r="C47" s="298"/>
      <c r="D47" s="298"/>
      <c r="E47" s="298"/>
      <c r="F47" s="298"/>
    </row>
    <row r="48" spans="1:6" s="297" customFormat="1">
      <c r="B48" s="298"/>
      <c r="C48" s="298"/>
      <c r="D48" s="298"/>
      <c r="E48" s="298"/>
      <c r="F48" s="298"/>
    </row>
    <row r="49" spans="1:6" s="297" customFormat="1" ht="12" customHeight="1">
      <c r="B49" s="298"/>
      <c r="C49" s="298"/>
      <c r="D49" s="298"/>
      <c r="E49" s="298"/>
      <c r="F49" s="298"/>
    </row>
    <row r="50" spans="1:6" s="297" customFormat="1" ht="12" customHeight="1">
      <c r="B50" s="298"/>
      <c r="C50" s="298"/>
      <c r="D50" s="298"/>
      <c r="E50" s="298"/>
      <c r="F50" s="298"/>
    </row>
    <row r="51" spans="1:6" s="297" customFormat="1" ht="18" customHeight="1">
      <c r="B51" s="298"/>
      <c r="C51" s="298"/>
      <c r="D51" s="298"/>
      <c r="E51" s="701"/>
      <c r="F51" s="701"/>
    </row>
    <row r="52" spans="1:6" s="297" customFormat="1" ht="15" customHeight="1">
      <c r="A52" s="692" t="s">
        <v>95</v>
      </c>
      <c r="B52" s="692"/>
      <c r="C52" s="692"/>
      <c r="D52" s="692"/>
      <c r="E52" s="692"/>
      <c r="F52" s="692"/>
    </row>
    <row r="53" spans="1:6" s="297" customFormat="1">
      <c r="B53" s="298"/>
      <c r="C53" s="298"/>
      <c r="D53" s="298"/>
      <c r="E53" s="298"/>
      <c r="F53" s="302" t="s">
        <v>425</v>
      </c>
    </row>
    <row r="54" spans="1:6" s="297" customFormat="1">
      <c r="A54" s="706" t="s">
        <v>56</v>
      </c>
      <c r="B54" s="322" t="str">
        <f t="shared" ref="B54:D56" si="5">B41</f>
        <v xml:space="preserve"> @)&amp;@</v>
      </c>
      <c r="C54" s="322" t="str">
        <f t="shared" si="5"/>
        <v xml:space="preserve"> @)&amp;#</v>
      </c>
      <c r="D54" s="322" t="str">
        <f t="shared" si="5"/>
        <v xml:space="preserve"> @)&amp;$</v>
      </c>
      <c r="E54" s="695" t="s">
        <v>59</v>
      </c>
      <c r="F54" s="696"/>
    </row>
    <row r="55" spans="1:6" s="297" customFormat="1">
      <c r="A55" s="707"/>
      <c r="B55" s="323" t="str">
        <f t="shared" si="5"/>
        <v>c;f/</v>
      </c>
      <c r="C55" s="323" t="str">
        <f t="shared" si="5"/>
        <v>c;f/</v>
      </c>
      <c r="D55" s="323" t="str">
        <f t="shared" si="5"/>
        <v>c;f/</v>
      </c>
      <c r="E55" s="697"/>
      <c r="F55" s="698"/>
    </row>
    <row r="56" spans="1:6" s="297" customFormat="1" ht="28.5">
      <c r="A56" s="709"/>
      <c r="B56" s="324" t="str">
        <f t="shared" si="5"/>
        <v xml:space="preserve"> -!_</v>
      </c>
      <c r="C56" s="324" t="str">
        <f t="shared" si="5"/>
        <v xml:space="preserve"> -@_</v>
      </c>
      <c r="D56" s="324" t="str">
        <f t="shared" si="5"/>
        <v xml:space="preserve"> -#_</v>
      </c>
      <c r="E56" s="303" t="s">
        <v>421</v>
      </c>
      <c r="F56" s="303" t="s">
        <v>422</v>
      </c>
    </row>
    <row r="57" spans="1:6" s="297" customFormat="1" ht="18.75">
      <c r="A57" s="312" t="s">
        <v>96</v>
      </c>
      <c r="B57" s="305">
        <f>'2072 Asar'!AV40/100</f>
        <v>1161.73</v>
      </c>
      <c r="C57" s="305">
        <f>'2073 Asaar'!BK40/100</f>
        <v>774.5</v>
      </c>
      <c r="D57" s="305">
        <f>'2074 Asar'!BK40/100</f>
        <v>427.25</v>
      </c>
      <c r="E57" s="325">
        <f>(D57-C57)/C57*100</f>
        <v>-44.835377663008394</v>
      </c>
      <c r="F57" s="325">
        <f>(D57-B57)/B57*100</f>
        <v>-63.222951976793226</v>
      </c>
    </row>
    <row r="58" spans="1:6" s="297" customFormat="1" ht="18.75">
      <c r="A58" s="312" t="s">
        <v>75</v>
      </c>
      <c r="B58" s="305">
        <f>'2072 Asar'!AV41/100</f>
        <v>768.27059999999994</v>
      </c>
      <c r="C58" s="305">
        <f>'2073 Asaar'!BK41/100</f>
        <v>1602.5197999999998</v>
      </c>
      <c r="D58" s="305">
        <f>'2074 Asar'!BK41/100</f>
        <v>1091.5465499999998</v>
      </c>
      <c r="E58" s="325">
        <f>(D58-C58)/C58*100+0.01</f>
        <v>-31.875612271374123</v>
      </c>
      <c r="F58" s="325">
        <f>(D58-B58)/B58*100+0.06</f>
        <v>42.138396596199293</v>
      </c>
    </row>
    <row r="59" spans="1:6" s="297" customFormat="1" ht="18.75">
      <c r="A59" s="312" t="s">
        <v>76</v>
      </c>
      <c r="B59" s="305">
        <f>('2072 Asar'!AV42+'2072 Asar'!AV43)/100</f>
        <v>22850.605001899999</v>
      </c>
      <c r="C59" s="305">
        <f>('2073 Asaar'!BK42+'2073 Asaar'!BK43)/100</f>
        <v>54493.888454299995</v>
      </c>
      <c r="D59" s="305">
        <f>'2074 Asar'!BK42/100</f>
        <v>20450</v>
      </c>
      <c r="E59" s="325">
        <f>(D59-C59)/C59*100</f>
        <v>-62.472855984300132</v>
      </c>
      <c r="F59" s="325">
        <f>(D59-B59)/B59*100</f>
        <v>-10.505651827163403</v>
      </c>
    </row>
    <row r="60" spans="1:6" s="297" customFormat="1" ht="18.75">
      <c r="A60" s="314" t="s">
        <v>77</v>
      </c>
      <c r="B60" s="316">
        <f>SUM(B57:B59)</f>
        <v>24780.605601899999</v>
      </c>
      <c r="C60" s="316">
        <f>SUM(C57:C59)</f>
        <v>56870.908254299997</v>
      </c>
      <c r="D60" s="316">
        <f>SUM(D57:D59)</f>
        <v>21968.796549999999</v>
      </c>
      <c r="E60" s="325">
        <f>(D60-C60)/C60*100</f>
        <v>-61.370765432889065</v>
      </c>
      <c r="F60" s="325">
        <f>(D60-B60)/B60*100</f>
        <v>-11.346813298559621</v>
      </c>
    </row>
    <row r="61" spans="1:6" s="297" customFormat="1">
      <c r="B61" s="298"/>
      <c r="C61" s="298"/>
      <c r="D61" s="298"/>
      <c r="E61" s="298"/>
      <c r="F61" s="298"/>
    </row>
    <row r="62" spans="1:6" s="297" customFormat="1">
      <c r="B62" s="298"/>
      <c r="C62" s="298"/>
      <c r="D62" s="298"/>
      <c r="E62" s="298"/>
      <c r="F62" s="298"/>
    </row>
    <row r="63" spans="1:6" s="297" customFormat="1">
      <c r="B63" s="298"/>
      <c r="C63" s="298"/>
      <c r="D63" s="298"/>
      <c r="E63" s="701"/>
      <c r="F63" s="701"/>
    </row>
    <row r="64" spans="1:6" s="297" customFormat="1" ht="24.75">
      <c r="A64" s="692" t="s">
        <v>630</v>
      </c>
      <c r="B64" s="692"/>
      <c r="C64" s="692"/>
      <c r="D64" s="692"/>
      <c r="E64" s="692"/>
      <c r="F64" s="692"/>
    </row>
    <row r="65" spans="1:6" s="297" customFormat="1">
      <c r="B65" s="298"/>
      <c r="C65" s="298"/>
      <c r="D65" s="298"/>
      <c r="E65" s="298"/>
      <c r="F65" s="298"/>
    </row>
    <row r="66" spans="1:6" s="297" customFormat="1">
      <c r="A66" s="706" t="s">
        <v>56</v>
      </c>
      <c r="B66" s="322" t="str">
        <f t="shared" ref="B66:D68" si="6">B54</f>
        <v xml:space="preserve"> @)&amp;@</v>
      </c>
      <c r="C66" s="322" t="str">
        <f t="shared" si="6"/>
        <v xml:space="preserve"> @)&amp;#</v>
      </c>
      <c r="D66" s="322" t="str">
        <f t="shared" si="6"/>
        <v xml:space="preserve"> @)&amp;$</v>
      </c>
      <c r="E66" s="695" t="s">
        <v>59</v>
      </c>
      <c r="F66" s="696"/>
    </row>
    <row r="67" spans="1:6" s="297" customFormat="1">
      <c r="A67" s="707"/>
      <c r="B67" s="323" t="str">
        <f t="shared" si="6"/>
        <v>c;f/</v>
      </c>
      <c r="C67" s="323" t="str">
        <f t="shared" si="6"/>
        <v>c;f/</v>
      </c>
      <c r="D67" s="323" t="str">
        <f t="shared" si="6"/>
        <v>c;f/</v>
      </c>
      <c r="E67" s="697"/>
      <c r="F67" s="698"/>
    </row>
    <row r="68" spans="1:6" s="297" customFormat="1" ht="28.5">
      <c r="A68" s="708"/>
      <c r="B68" s="324" t="str">
        <f t="shared" si="6"/>
        <v xml:space="preserve"> -!_</v>
      </c>
      <c r="C68" s="324" t="str">
        <f t="shared" si="6"/>
        <v xml:space="preserve"> -@_</v>
      </c>
      <c r="D68" s="324" t="str">
        <f t="shared" si="6"/>
        <v xml:space="preserve"> -#_</v>
      </c>
      <c r="E68" s="303" t="s">
        <v>421</v>
      </c>
      <c r="F68" s="303" t="s">
        <v>422</v>
      </c>
    </row>
    <row r="69" spans="1:6" s="297" customFormat="1" ht="18.75">
      <c r="A69" s="304" t="s">
        <v>78</v>
      </c>
      <c r="B69" s="305">
        <f>'2072 Asar'!AV10/100</f>
        <v>682924.88983110036</v>
      </c>
      <c r="C69" s="305">
        <f>'2073 Asaar'!BK10/100</f>
        <v>947963.62244176026</v>
      </c>
      <c r="D69" s="305">
        <f>'2074 Asar'!BK10/100</f>
        <v>1267871.10667069</v>
      </c>
      <c r="E69" s="325">
        <f>(D69-C69)/C69*100</f>
        <v>33.746810178740141</v>
      </c>
      <c r="F69" s="325">
        <f>(D69-B69)/B69*100</f>
        <v>85.653082139714869</v>
      </c>
    </row>
    <row r="70" spans="1:6" s="297" customFormat="1" ht="18.75">
      <c r="A70" s="304" t="s">
        <v>62</v>
      </c>
      <c r="B70" s="305">
        <f>'2072 Asar'!AV9/100</f>
        <v>609147.05875245214</v>
      </c>
      <c r="C70" s="305">
        <f>'2073 Asaar'!BK9/100</f>
        <v>838060.11793345446</v>
      </c>
      <c r="D70" s="305">
        <f>'2074 Asar'!BK9/100</f>
        <v>1142894.5520016688</v>
      </c>
      <c r="E70" s="325">
        <f>(D70-C70)/C70*100</f>
        <v>36.373814663785197</v>
      </c>
      <c r="F70" s="325">
        <f>(D70-B70)/B70*100</f>
        <v>87.622107926178685</v>
      </c>
    </row>
    <row r="71" spans="1:6" s="297" customFormat="1" ht="17.25" customHeight="1">
      <c r="A71" s="330" t="s">
        <v>97</v>
      </c>
      <c r="B71" s="310">
        <f>B70/B69*100</f>
        <v>89.19678691211638</v>
      </c>
      <c r="C71" s="310">
        <f>C70/C69*100</f>
        <v>88.406358439660707</v>
      </c>
      <c r="D71" s="310">
        <f>D70/D69*100</f>
        <v>90.142802843958023</v>
      </c>
      <c r="E71" s="331"/>
      <c r="F71" s="332"/>
    </row>
    <row r="72" spans="1:6" s="297" customFormat="1" ht="17.25" customHeight="1">
      <c r="A72" s="333"/>
      <c r="B72" s="329"/>
      <c r="C72" s="329"/>
      <c r="D72" s="329"/>
      <c r="E72" s="320"/>
      <c r="F72" s="320"/>
    </row>
    <row r="73" spans="1:6" s="297" customFormat="1" ht="21.75" customHeight="1">
      <c r="B73" s="298"/>
      <c r="C73" s="298"/>
      <c r="D73" s="298"/>
      <c r="E73" s="701"/>
      <c r="F73" s="701"/>
    </row>
    <row r="74" spans="1:6" s="297" customFormat="1" ht="24.75">
      <c r="A74" s="692" t="s">
        <v>104</v>
      </c>
      <c r="B74" s="692"/>
      <c r="C74" s="692"/>
      <c r="D74" s="692"/>
      <c r="E74" s="692"/>
      <c r="F74" s="692"/>
    </row>
    <row r="75" spans="1:6" s="297" customFormat="1">
      <c r="B75" s="298"/>
      <c r="C75" s="298"/>
      <c r="D75" s="298"/>
      <c r="E75" s="298"/>
      <c r="F75" s="298"/>
    </row>
    <row r="76" spans="1:6" s="297" customFormat="1">
      <c r="A76" s="706" t="s">
        <v>56</v>
      </c>
      <c r="B76" s="322" t="str">
        <f t="shared" ref="B76:D78" si="7">B66</f>
        <v xml:space="preserve"> @)&amp;@</v>
      </c>
      <c r="C76" s="322" t="str">
        <f t="shared" si="7"/>
        <v xml:space="preserve"> @)&amp;#</v>
      </c>
      <c r="D76" s="322" t="str">
        <f t="shared" si="7"/>
        <v xml:space="preserve"> @)&amp;$</v>
      </c>
      <c r="E76" s="695" t="s">
        <v>59</v>
      </c>
      <c r="F76" s="696"/>
    </row>
    <row r="77" spans="1:6" s="297" customFormat="1">
      <c r="A77" s="707"/>
      <c r="B77" s="323" t="str">
        <f t="shared" si="7"/>
        <v>c;f/</v>
      </c>
      <c r="C77" s="323" t="str">
        <f t="shared" si="7"/>
        <v>c;f/</v>
      </c>
      <c r="D77" s="323" t="str">
        <f t="shared" si="7"/>
        <v>c;f/</v>
      </c>
      <c r="E77" s="697"/>
      <c r="F77" s="698"/>
    </row>
    <row r="78" spans="1:6" s="297" customFormat="1" ht="28.5">
      <c r="A78" s="709"/>
      <c r="B78" s="324" t="str">
        <f t="shared" si="7"/>
        <v xml:space="preserve"> -!_</v>
      </c>
      <c r="C78" s="324" t="str">
        <f t="shared" si="7"/>
        <v xml:space="preserve"> -@_</v>
      </c>
      <c r="D78" s="324" t="str">
        <f t="shared" si="7"/>
        <v xml:space="preserve"> -#_</v>
      </c>
      <c r="E78" s="303" t="s">
        <v>421</v>
      </c>
      <c r="F78" s="303" t="s">
        <v>422</v>
      </c>
    </row>
    <row r="79" spans="1:6" s="297" customFormat="1" ht="18.75">
      <c r="A79" s="312" t="s">
        <v>79</v>
      </c>
      <c r="B79" s="313">
        <f>'2072 Asar'!AV46</f>
        <v>0</v>
      </c>
      <c r="C79" s="313">
        <f>'2073 Asaar'!BK46</f>
        <v>0</v>
      </c>
      <c r="D79" s="313">
        <f>'2074 Asar'!BK46/100</f>
        <v>0</v>
      </c>
      <c r="E79" s="334">
        <v>0</v>
      </c>
      <c r="F79" s="334">
        <v>0</v>
      </c>
    </row>
    <row r="80" spans="1:6" s="297" customFormat="1" ht="36">
      <c r="A80" s="312" t="s">
        <v>80</v>
      </c>
      <c r="B80" s="313">
        <f>'2072 Asar'!AV47</f>
        <v>0</v>
      </c>
      <c r="C80" s="313">
        <f>'2073 Asaar'!BK47</f>
        <v>0</v>
      </c>
      <c r="D80" s="313">
        <f>'2074 Asar'!BK47/100</f>
        <v>0</v>
      </c>
      <c r="E80" s="334">
        <v>0</v>
      </c>
      <c r="F80" s="334">
        <v>0</v>
      </c>
    </row>
    <row r="81" spans="1:6" s="297" customFormat="1" ht="18.75">
      <c r="A81" s="312" t="s">
        <v>78</v>
      </c>
      <c r="B81" s="335">
        <f>B69</f>
        <v>682924.88983110036</v>
      </c>
      <c r="C81" s="335">
        <f>C69</f>
        <v>947963.62244176026</v>
      </c>
      <c r="D81" s="335">
        <f>D69</f>
        <v>1267871.10667069</v>
      </c>
      <c r="E81" s="325">
        <f>(D81-C81)/C81*100</f>
        <v>33.746810178740141</v>
      </c>
      <c r="F81" s="325">
        <f>(D81-B81)/B81*100</f>
        <v>85.653082139714869</v>
      </c>
    </row>
    <row r="82" spans="1:6" s="297" customFormat="1" ht="18.75" customHeight="1">
      <c r="A82" s="312" t="s">
        <v>81</v>
      </c>
      <c r="B82" s="336">
        <v>0</v>
      </c>
      <c r="C82" s="336">
        <v>0</v>
      </c>
      <c r="D82" s="336">
        <v>0</v>
      </c>
      <c r="E82" s="328"/>
      <c r="F82" s="328"/>
    </row>
    <row r="83" spans="1:6" s="297" customFormat="1" ht="36">
      <c r="A83" s="312" t="s">
        <v>99</v>
      </c>
      <c r="B83" s="336">
        <v>0</v>
      </c>
      <c r="C83" s="336">
        <v>0</v>
      </c>
      <c r="D83" s="336">
        <v>0</v>
      </c>
      <c r="E83" s="328"/>
      <c r="F83" s="328"/>
    </row>
    <row r="84" spans="1:6" s="297" customFormat="1" ht="18.75">
      <c r="A84" s="318"/>
      <c r="B84" s="337"/>
      <c r="C84" s="337"/>
      <c r="D84" s="337"/>
      <c r="E84" s="328"/>
      <c r="F84" s="328"/>
    </row>
    <row r="85" spans="1:6" s="297" customFormat="1" ht="30" customHeight="1">
      <c r="B85" s="298"/>
      <c r="C85" s="298"/>
      <c r="D85" s="298"/>
      <c r="E85" s="701"/>
      <c r="F85" s="701"/>
    </row>
    <row r="86" spans="1:6" s="297" customFormat="1" ht="24.75">
      <c r="A86" s="710" t="s">
        <v>98</v>
      </c>
      <c r="B86" s="711"/>
      <c r="C86" s="710"/>
      <c r="D86" s="710"/>
      <c r="E86" s="710"/>
      <c r="F86" s="710"/>
    </row>
    <row r="87" spans="1:6" s="297" customFormat="1">
      <c r="A87" s="706" t="s">
        <v>56</v>
      </c>
      <c r="B87" s="322" t="str">
        <f t="shared" ref="B87:D89" si="8">B76</f>
        <v xml:space="preserve"> @)&amp;@</v>
      </c>
      <c r="C87" s="322" t="str">
        <f t="shared" si="8"/>
        <v xml:space="preserve"> @)&amp;#</v>
      </c>
      <c r="D87" s="322" t="str">
        <f t="shared" si="8"/>
        <v xml:space="preserve"> @)&amp;$</v>
      </c>
      <c r="E87" s="713" t="s">
        <v>59</v>
      </c>
      <c r="F87" s="703"/>
    </row>
    <row r="88" spans="1:6" s="297" customFormat="1">
      <c r="A88" s="707"/>
      <c r="B88" s="323" t="str">
        <f t="shared" si="8"/>
        <v>c;f/</v>
      </c>
      <c r="C88" s="323" t="str">
        <f t="shared" si="8"/>
        <v>c;f/</v>
      </c>
      <c r="D88" s="323" t="str">
        <f t="shared" si="8"/>
        <v>c;f/</v>
      </c>
      <c r="E88" s="714"/>
      <c r="F88" s="705"/>
    </row>
    <row r="89" spans="1:6" s="297" customFormat="1" ht="28.5">
      <c r="A89" s="709"/>
      <c r="B89" s="324" t="str">
        <f t="shared" si="8"/>
        <v xml:space="preserve"> -!_</v>
      </c>
      <c r="C89" s="324" t="str">
        <f t="shared" si="8"/>
        <v xml:space="preserve"> -@_</v>
      </c>
      <c r="D89" s="324" t="str">
        <f t="shared" si="8"/>
        <v xml:space="preserve"> -#_</v>
      </c>
      <c r="E89" s="303" t="s">
        <v>421</v>
      </c>
      <c r="F89" s="303" t="s">
        <v>422</v>
      </c>
    </row>
    <row r="90" spans="1:6" s="297" customFormat="1" ht="18.75">
      <c r="A90" s="312" t="s">
        <v>130</v>
      </c>
      <c r="B90" s="305">
        <f>B23</f>
        <v>545524.001511971</v>
      </c>
      <c r="C90" s="305">
        <f>C23</f>
        <v>765267.16130975017</v>
      </c>
      <c r="D90" s="305">
        <f>'2074 Asar'!BK14/100+'2074 Asar'!BK15/100</f>
        <v>1012752.5198790701</v>
      </c>
      <c r="E90" s="325">
        <f>(D90-C90)/C90*100</f>
        <v>32.339733243714555</v>
      </c>
      <c r="F90" s="325">
        <f>(D90-B90)/B90*100</f>
        <v>85.647655661736493</v>
      </c>
    </row>
    <row r="91" spans="1:6" s="297" customFormat="1" ht="18.75">
      <c r="A91" s="312" t="s">
        <v>631</v>
      </c>
      <c r="B91" s="305">
        <f>B35</f>
        <v>555179.15618222416</v>
      </c>
      <c r="C91" s="305">
        <f>C35</f>
        <v>772328.92093886028</v>
      </c>
      <c r="D91" s="305">
        <f>'2074 Asar'!BK22/100</f>
        <v>1064630.1244071019</v>
      </c>
      <c r="E91" s="325">
        <f>(D91-C91)/C91*100</f>
        <v>37.846725086108876</v>
      </c>
      <c r="F91" s="325">
        <f>(D91-B91)/B91*100</f>
        <v>91.763345678933007</v>
      </c>
    </row>
    <row r="92" spans="1:6" s="297" customFormat="1" ht="18.75">
      <c r="A92" s="312" t="s">
        <v>100</v>
      </c>
      <c r="B92" s="310">
        <f>B91/B90*100</f>
        <v>101.76988631911574</v>
      </c>
      <c r="C92" s="310">
        <f>C91/C90*100</f>
        <v>100.92278356973058</v>
      </c>
      <c r="D92" s="310">
        <f>D91/D90*100</f>
        <v>105.1224364797657</v>
      </c>
      <c r="E92" s="328"/>
      <c r="F92" s="328"/>
    </row>
    <row r="93" spans="1:6" s="297" customFormat="1" ht="18.75">
      <c r="A93" s="318"/>
      <c r="B93" s="329"/>
      <c r="C93" s="329"/>
      <c r="D93" s="329"/>
      <c r="E93" s="328"/>
      <c r="F93" s="328"/>
    </row>
    <row r="94" spans="1:6" s="297" customFormat="1" ht="18.75">
      <c r="A94" s="318"/>
      <c r="B94" s="329"/>
      <c r="C94" s="329"/>
      <c r="D94" s="329"/>
      <c r="E94" s="328"/>
      <c r="F94" s="328"/>
    </row>
    <row r="95" spans="1:6" s="297" customFormat="1" ht="18.75">
      <c r="A95" s="318"/>
      <c r="B95" s="329"/>
      <c r="C95" s="329"/>
      <c r="D95" s="329"/>
      <c r="E95" s="328"/>
      <c r="F95" s="328"/>
    </row>
    <row r="96" spans="1:6" s="297" customFormat="1" ht="18.75">
      <c r="A96" s="318"/>
      <c r="B96" s="329"/>
      <c r="C96" s="329"/>
      <c r="D96" s="329"/>
      <c r="E96" s="328"/>
      <c r="F96" s="328"/>
    </row>
    <row r="97" spans="1:6" s="297" customFormat="1" ht="18.75">
      <c r="A97" s="318"/>
      <c r="B97" s="329"/>
      <c r="C97" s="329"/>
      <c r="D97" s="329"/>
      <c r="E97" s="328"/>
      <c r="F97" s="328"/>
    </row>
    <row r="98" spans="1:6" s="297" customFormat="1" ht="30" customHeight="1">
      <c r="B98" s="298"/>
      <c r="C98" s="298"/>
      <c r="D98" s="298"/>
      <c r="E98" s="701"/>
      <c r="F98" s="701"/>
    </row>
    <row r="99" spans="1:6" s="297" customFormat="1" ht="24.75">
      <c r="A99" s="692" t="s">
        <v>105</v>
      </c>
      <c r="B99" s="692"/>
      <c r="C99" s="692"/>
      <c r="D99" s="692"/>
      <c r="E99" s="692"/>
      <c r="F99" s="692"/>
    </row>
    <row r="100" spans="1:6" s="297" customFormat="1">
      <c r="B100" s="298"/>
      <c r="C100" s="298"/>
      <c r="D100" s="298"/>
      <c r="E100" s="298"/>
      <c r="F100" s="298"/>
    </row>
    <row r="101" spans="1:6" s="297" customFormat="1">
      <c r="A101" s="706" t="s">
        <v>56</v>
      </c>
      <c r="B101" s="338" t="str">
        <f>B87</f>
        <v xml:space="preserve"> @)&amp;@</v>
      </c>
      <c r="C101" s="338" t="str">
        <f t="shared" ref="C101:D103" si="9">C87</f>
        <v xml:space="preserve"> @)&amp;#</v>
      </c>
      <c r="D101" s="322" t="str">
        <f t="shared" si="9"/>
        <v xml:space="preserve"> @)&amp;$</v>
      </c>
      <c r="E101" s="702" t="s">
        <v>59</v>
      </c>
      <c r="F101" s="703"/>
    </row>
    <row r="102" spans="1:6" s="297" customFormat="1">
      <c r="A102" s="707"/>
      <c r="B102" s="339" t="str">
        <f>B5</f>
        <v>c;f/</v>
      </c>
      <c r="C102" s="339" t="str">
        <f t="shared" si="9"/>
        <v>c;f/</v>
      </c>
      <c r="D102" s="323" t="str">
        <f t="shared" si="9"/>
        <v>c;f/</v>
      </c>
      <c r="E102" s="704"/>
      <c r="F102" s="705"/>
    </row>
    <row r="103" spans="1:6" s="297" customFormat="1" ht="28.5">
      <c r="A103" s="708"/>
      <c r="B103" s="340" t="str">
        <f>B89</f>
        <v xml:space="preserve"> -!_</v>
      </c>
      <c r="C103" s="340" t="str">
        <f t="shared" si="9"/>
        <v xml:space="preserve"> -@_</v>
      </c>
      <c r="D103" s="324" t="str">
        <f t="shared" si="9"/>
        <v xml:space="preserve"> -#_</v>
      </c>
      <c r="E103" s="303" t="s">
        <v>421</v>
      </c>
      <c r="F103" s="303" t="s">
        <v>422</v>
      </c>
    </row>
    <row r="104" spans="1:6" s="297" customFormat="1" ht="18.75">
      <c r="A104" s="326" t="s">
        <v>83</v>
      </c>
      <c r="B104" s="305">
        <f>'2072 Asar'!AV50/100</f>
        <v>81548.145084500022</v>
      </c>
      <c r="C104" s="305">
        <f>'2073 Asaar'!BK50/100</f>
        <v>116385.45875944995</v>
      </c>
      <c r="D104" s="305">
        <f>'2074 Asar'!BK50/100</f>
        <v>157382.7355719</v>
      </c>
      <c r="E104" s="325">
        <f>(D104-C104)/C104*100</f>
        <v>35.22542871716032</v>
      </c>
      <c r="F104" s="325">
        <f>(D104-B104)/B104*100</f>
        <v>92.993642478097243</v>
      </c>
    </row>
    <row r="105" spans="1:6" s="297" customFormat="1" ht="18.75">
      <c r="A105" s="326" t="s">
        <v>84</v>
      </c>
      <c r="B105" s="305">
        <f>'2072 Asar'!AV51/100</f>
        <v>24736.439011330007</v>
      </c>
      <c r="C105" s="305">
        <f>'2073 Asaar'!BK51/100</f>
        <v>35090.236423989998</v>
      </c>
      <c r="D105" s="305">
        <f>'2074 Asar'!BK51/100</f>
        <v>60357.718537770801</v>
      </c>
      <c r="E105" s="325">
        <f>(D105-C105)/C105*100</f>
        <v>72.007158368720155</v>
      </c>
      <c r="F105" s="325">
        <f>(D105-B105)/B105*100</f>
        <v>144.00326380901151</v>
      </c>
    </row>
    <row r="106" spans="1:6" s="297" customFormat="1" ht="18.75">
      <c r="A106" s="326" t="s">
        <v>85</v>
      </c>
      <c r="B106" s="305">
        <f>'2072 Asar'!AV52/100</f>
        <v>28703.156239009993</v>
      </c>
      <c r="C106" s="305">
        <f>'2073 Asaar'!BK52/100</f>
        <v>43764.423154341021</v>
      </c>
      <c r="D106" s="305">
        <f>'2074 Asar'!BK52/100</f>
        <v>53699.405798903601</v>
      </c>
      <c r="E106" s="325">
        <f>(D106-C106)/C106*100</f>
        <v>22.701047856898633</v>
      </c>
      <c r="F106" s="325">
        <f>(D106-B106)/B106*100</f>
        <v>87.085369120214068</v>
      </c>
    </row>
    <row r="107" spans="1:6" s="297" customFormat="1" ht="18.75">
      <c r="A107" s="312" t="s">
        <v>86</v>
      </c>
      <c r="B107" s="305">
        <f>'2072 Asar'!AV53/100</f>
        <v>20877.67122371454</v>
      </c>
      <c r="C107" s="305">
        <f>'2073 Asaar'!BK53/100</f>
        <v>29300.452389235481</v>
      </c>
      <c r="D107" s="305">
        <f>'2074 Asar'!BK53/100</f>
        <v>35792.651055820883</v>
      </c>
      <c r="E107" s="325">
        <f>(D107-C107)/C107*100</f>
        <v>22.157332522860749</v>
      </c>
      <c r="F107" s="325">
        <f>(D107-B107)/B107*100</f>
        <v>71.439863537867708</v>
      </c>
    </row>
    <row r="108" spans="1:6" s="297" customFormat="1" ht="27.75" hidden="1" customHeight="1">
      <c r="A108" s="318"/>
      <c r="B108" s="341"/>
      <c r="C108" s="341"/>
      <c r="D108" s="341"/>
      <c r="E108" s="342">
        <f>D107-C107</f>
        <v>6492.198666585402</v>
      </c>
      <c r="F108" s="343">
        <f>E108/C107*100</f>
        <v>22.157332522860749</v>
      </c>
    </row>
    <row r="109" spans="1:6" s="297" customFormat="1" ht="27.75" customHeight="1">
      <c r="A109" s="318"/>
      <c r="B109" s="341"/>
      <c r="C109" s="341"/>
      <c r="D109" s="341"/>
      <c r="E109" s="701"/>
      <c r="F109" s="701"/>
    </row>
    <row r="110" spans="1:6" s="297" customFormat="1" ht="24.75">
      <c r="A110" s="712" t="s">
        <v>101</v>
      </c>
      <c r="B110" s="712"/>
      <c r="C110" s="712"/>
      <c r="D110" s="712"/>
      <c r="E110" s="712"/>
      <c r="F110" s="712"/>
    </row>
    <row r="111" spans="1:6" s="297" customFormat="1">
      <c r="B111" s="298"/>
      <c r="C111" s="298"/>
      <c r="D111" s="298"/>
      <c r="E111" s="298"/>
      <c r="F111" s="302" t="s">
        <v>425</v>
      </c>
    </row>
    <row r="112" spans="1:6" s="297" customFormat="1">
      <c r="A112" s="706" t="s">
        <v>56</v>
      </c>
      <c r="B112" s="322" t="str">
        <f>B101</f>
        <v xml:space="preserve"> @)&amp;@</v>
      </c>
      <c r="C112" s="322" t="str">
        <f>C101</f>
        <v xml:space="preserve"> @)&amp;#</v>
      </c>
      <c r="D112" s="322" t="str">
        <f>D101</f>
        <v xml:space="preserve"> @)&amp;$</v>
      </c>
      <c r="E112" s="713" t="s">
        <v>59</v>
      </c>
      <c r="F112" s="703"/>
    </row>
    <row r="113" spans="1:6" s="297" customFormat="1">
      <c r="A113" s="707"/>
      <c r="B113" s="323" t="str">
        <f>B88</f>
        <v>c;f/</v>
      </c>
      <c r="C113" s="323" t="str">
        <f>C88</f>
        <v>c;f/</v>
      </c>
      <c r="D113" s="323" t="str">
        <f>D88</f>
        <v>c;f/</v>
      </c>
      <c r="E113" s="714"/>
      <c r="F113" s="705"/>
    </row>
    <row r="114" spans="1:6" s="297" customFormat="1" ht="28.5">
      <c r="A114" s="708"/>
      <c r="B114" s="324" t="str">
        <f>B103</f>
        <v xml:space="preserve"> -!_</v>
      </c>
      <c r="C114" s="324" t="str">
        <f>C103</f>
        <v xml:space="preserve"> -@_</v>
      </c>
      <c r="D114" s="324" t="str">
        <f>D103</f>
        <v xml:space="preserve"> -#_</v>
      </c>
      <c r="E114" s="303" t="s">
        <v>421</v>
      </c>
      <c r="F114" s="303" t="s">
        <v>422</v>
      </c>
    </row>
    <row r="115" spans="1:6" s="297" customFormat="1" ht="18.75">
      <c r="A115" s="326" t="s">
        <v>87</v>
      </c>
      <c r="B115" s="305">
        <f>'2072 Asar'!AV32/100</f>
        <v>717.23218118300019</v>
      </c>
      <c r="C115" s="305">
        <f>'2073 Asaar'!BK32/100</f>
        <v>1509.4434611799998</v>
      </c>
      <c r="D115" s="305">
        <f>'2074 Asar'!BK32/100</f>
        <v>1123.1918003000001</v>
      </c>
      <c r="E115" s="325">
        <f>(D115-C115)/C115*100-0.04</f>
        <v>-25.62901150083816</v>
      </c>
      <c r="F115" s="325">
        <f>(D115-B115)/B115*100-0.01</f>
        <v>56.590865070974864</v>
      </c>
    </row>
    <row r="116" spans="1:6" s="297" customFormat="1" ht="18.75">
      <c r="A116" s="326" t="s">
        <v>88</v>
      </c>
      <c r="B116" s="305">
        <f>'2072 Asar'!AV33/100</f>
        <v>4972.2376760000006</v>
      </c>
      <c r="C116" s="305">
        <f>'2073 Asaar'!BK33/100</f>
        <v>8550.2968082000007</v>
      </c>
      <c r="D116" s="305">
        <f>'2074 Asar'!BK33/100</f>
        <v>7815.9845585999983</v>
      </c>
      <c r="E116" s="325">
        <f>(D116-C116)/C116*100+0.03</f>
        <v>-8.5581492312146885</v>
      </c>
      <c r="F116" s="325">
        <f t="shared" ref="F116:F121" si="10">(D116-B116)/B116*100</f>
        <v>57.192496978296035</v>
      </c>
    </row>
    <row r="117" spans="1:6" s="297" customFormat="1" ht="18.75">
      <c r="A117" s="326" t="s">
        <v>103</v>
      </c>
      <c r="B117" s="305">
        <f>'2072 Asar'!AV34/100</f>
        <v>62813.200587970001</v>
      </c>
      <c r="C117" s="305">
        <f>'2073 Asaar'!BK34/100</f>
        <v>213596.15315799997</v>
      </c>
      <c r="D117" s="305">
        <f>'2074 Asar'!BK34/100</f>
        <v>123686.40225010004</v>
      </c>
      <c r="E117" s="325">
        <f>(D117-C117)/C117*100</f>
        <v>-42.093338095556646</v>
      </c>
      <c r="F117" s="325">
        <f t="shared" si="10"/>
        <v>96.911478944425085</v>
      </c>
    </row>
    <row r="118" spans="1:6" s="297" customFormat="1" ht="18.75">
      <c r="A118" s="312" t="s">
        <v>89</v>
      </c>
      <c r="B118" s="305">
        <f>'2072 Asar'!AV35/100</f>
        <v>1161.73</v>
      </c>
      <c r="C118" s="305">
        <f>'2073 Asaar'!BK35/100</f>
        <v>774.5</v>
      </c>
      <c r="D118" s="305">
        <f>'2074 Asar'!BK35/100</f>
        <v>427.25</v>
      </c>
      <c r="E118" s="325">
        <f>(D118-C118)/C118*100</f>
        <v>-44.835377663008394</v>
      </c>
      <c r="F118" s="325">
        <f t="shared" si="10"/>
        <v>-63.222951976793226</v>
      </c>
    </row>
    <row r="119" spans="1:6" s="297" customFormat="1" ht="18.75">
      <c r="A119" s="314" t="s">
        <v>90</v>
      </c>
      <c r="B119" s="316">
        <f>SUM(B115:B118)</f>
        <v>69664.400445152991</v>
      </c>
      <c r="C119" s="316">
        <f>SUM(C115:C118)</f>
        <v>224430.39342737998</v>
      </c>
      <c r="D119" s="316">
        <f>SUM(D115:D118)</f>
        <v>133052.82860900005</v>
      </c>
      <c r="E119" s="325">
        <f>(D119-C119)/C119*100</f>
        <v>-40.715325327782494</v>
      </c>
      <c r="F119" s="325">
        <f t="shared" si="10"/>
        <v>90.991134293552093</v>
      </c>
    </row>
    <row r="120" spans="1:6" s="297" customFormat="1" ht="18.75">
      <c r="A120" s="312" t="s">
        <v>672</v>
      </c>
      <c r="B120" s="305">
        <f>'2072 Asar'!AV58/100</f>
        <v>20435.751317860006</v>
      </c>
      <c r="C120" s="305">
        <f>'2073 Asaar'!BK58/100</f>
        <v>214869.43783170008</v>
      </c>
      <c r="D120" s="305">
        <f>'2074 Asar'!BK58/100</f>
        <v>286529.16451123997</v>
      </c>
      <c r="E120" s="325">
        <f>(D120-C120)/C120*100</f>
        <v>33.35035796745953</v>
      </c>
      <c r="F120" s="325">
        <f t="shared" si="10"/>
        <v>1302.0975302279458</v>
      </c>
    </row>
    <row r="121" spans="1:6" s="297" customFormat="1" ht="18.75">
      <c r="A121" s="312" t="s">
        <v>671</v>
      </c>
      <c r="B121" s="305">
        <f>B130</f>
        <v>36193</v>
      </c>
      <c r="C121" s="305">
        <f>C130</f>
        <v>49122</v>
      </c>
      <c r="D121" s="305">
        <f>D130</f>
        <v>63539</v>
      </c>
      <c r="E121" s="325">
        <f>(D121-C121)/C121*100</f>
        <v>29.349375025446843</v>
      </c>
      <c r="F121" s="325">
        <f t="shared" si="10"/>
        <v>75.556046749371433</v>
      </c>
    </row>
    <row r="122" spans="1:6" s="297" customFormat="1" ht="36">
      <c r="A122" s="655" t="s">
        <v>750</v>
      </c>
      <c r="B122" s="310">
        <f>B119/B120*100</f>
        <v>340.89473570892972</v>
      </c>
      <c r="C122" s="310">
        <f>C119/C120*100</f>
        <v>104.44965821671144</v>
      </c>
      <c r="D122" s="310">
        <f>D119/D120*100</f>
        <v>46.43605087669205</v>
      </c>
      <c r="E122" s="328"/>
      <c r="F122" s="328"/>
    </row>
    <row r="123" spans="1:6" s="297" customFormat="1" ht="36">
      <c r="A123" s="655" t="s">
        <v>751</v>
      </c>
      <c r="B123" s="310">
        <f>B119/(B120+B121)*100</f>
        <v>123.01948890612692</v>
      </c>
      <c r="C123" s="310">
        <f>C119/(C120+C121)*100</f>
        <v>85.01426988342665</v>
      </c>
      <c r="D123" s="310">
        <f>D119/(D120+D121)*100</f>
        <v>38.007691671925222</v>
      </c>
      <c r="E123" s="298"/>
      <c r="F123" s="298"/>
    </row>
    <row r="124" spans="1:6" s="297" customFormat="1" ht="18.75">
      <c r="A124" s="344" t="s">
        <v>680</v>
      </c>
      <c r="B124" s="345">
        <f>'2072 Asar'!AV37</f>
        <v>0.91146084539249905</v>
      </c>
      <c r="C124" s="345">
        <f>'2073 Asaar'!BK37</f>
        <v>1.1172956635910289</v>
      </c>
      <c r="D124" s="345">
        <f>'2074 Asar'!BK37</f>
        <v>0.77175661429440723</v>
      </c>
      <c r="E124" s="298"/>
      <c r="F124" s="298"/>
    </row>
    <row r="125" spans="1:6" s="297" customFormat="1" ht="41.25" customHeight="1">
      <c r="B125" s="298"/>
      <c r="C125" s="298"/>
      <c r="D125" s="298"/>
      <c r="E125" s="701"/>
      <c r="F125" s="701"/>
    </row>
    <row r="126" spans="1:6" s="297" customFormat="1" ht="24.75">
      <c r="A126" s="710" t="s">
        <v>102</v>
      </c>
      <c r="B126" s="711"/>
      <c r="C126" s="710"/>
      <c r="D126" s="710"/>
      <c r="E126" s="710"/>
      <c r="F126" s="710"/>
    </row>
    <row r="127" spans="1:6" s="297" customFormat="1">
      <c r="A127" s="706" t="s">
        <v>56</v>
      </c>
      <c r="B127" s="322" t="str">
        <f t="shared" ref="B127:D129" si="11">B112</f>
        <v xml:space="preserve"> @)&amp;@</v>
      </c>
      <c r="C127" s="322" t="str">
        <f t="shared" si="11"/>
        <v xml:space="preserve"> @)&amp;#</v>
      </c>
      <c r="D127" s="322" t="str">
        <f t="shared" si="11"/>
        <v xml:space="preserve"> @)&amp;$</v>
      </c>
      <c r="E127" s="713" t="s">
        <v>59</v>
      </c>
      <c r="F127" s="703"/>
    </row>
    <row r="128" spans="1:6" s="297" customFormat="1">
      <c r="A128" s="707"/>
      <c r="B128" s="323" t="str">
        <f t="shared" si="11"/>
        <v>c;f/</v>
      </c>
      <c r="C128" s="323" t="str">
        <f t="shared" si="11"/>
        <v>c;f/</v>
      </c>
      <c r="D128" s="323" t="str">
        <f t="shared" si="11"/>
        <v>c;f/</v>
      </c>
      <c r="E128" s="714"/>
      <c r="F128" s="705"/>
    </row>
    <row r="129" spans="1:6" s="297" customFormat="1" ht="19.5" customHeight="1">
      <c r="A129" s="709"/>
      <c r="B129" s="324" t="str">
        <f t="shared" si="11"/>
        <v xml:space="preserve"> -!_</v>
      </c>
      <c r="C129" s="324" t="str">
        <f t="shared" si="11"/>
        <v xml:space="preserve"> -@_</v>
      </c>
      <c r="D129" s="324" t="str">
        <f t="shared" si="11"/>
        <v xml:space="preserve"> -#_</v>
      </c>
      <c r="E129" s="303" t="s">
        <v>421</v>
      </c>
      <c r="F129" s="303" t="s">
        <v>422</v>
      </c>
    </row>
    <row r="130" spans="1:6" s="297" customFormat="1" ht="36">
      <c r="A130" s="312" t="s">
        <v>670</v>
      </c>
      <c r="B130" s="346">
        <v>36193</v>
      </c>
      <c r="C130" s="346">
        <v>49122</v>
      </c>
      <c r="D130" s="346">
        <v>63539</v>
      </c>
      <c r="E130" s="325">
        <f>(D130-C130)/C130*100</f>
        <v>29.349375025446843</v>
      </c>
      <c r="F130" s="325">
        <f>(D130-B130)/B130*100</f>
        <v>75.556046749371433</v>
      </c>
    </row>
    <row r="131" spans="1:6" s="297" customFormat="1" ht="18.75">
      <c r="A131" s="312" t="s">
        <v>106</v>
      </c>
      <c r="B131" s="305">
        <f>B91/10</f>
        <v>55517.915618222418</v>
      </c>
      <c r="C131" s="305">
        <f>C91/10</f>
        <v>77232.892093886025</v>
      </c>
      <c r="D131" s="305">
        <f>D91/10</f>
        <v>106463.01244071018</v>
      </c>
      <c r="E131" s="325">
        <f>(D131-C131)/C131*100</f>
        <v>37.846725086108876</v>
      </c>
      <c r="F131" s="325">
        <f>(D131-B131)/B131*100</f>
        <v>91.763345678932993</v>
      </c>
    </row>
    <row r="132" spans="1:6" s="297" customFormat="1" ht="18.75">
      <c r="A132" s="312" t="s">
        <v>669</v>
      </c>
      <c r="B132" s="310">
        <f>B131/B130*100</f>
        <v>153.39406962181201</v>
      </c>
      <c r="C132" s="310">
        <f>C131/C130*100</f>
        <v>157.22668477237497</v>
      </c>
      <c r="D132" s="310">
        <f>D131/D130*100</f>
        <v>167.5553792799858</v>
      </c>
      <c r="E132" s="328"/>
      <c r="F132" s="328"/>
    </row>
    <row r="133" spans="1:6" s="297" customFormat="1" ht="18.75">
      <c r="A133" s="318"/>
      <c r="B133" s="329"/>
      <c r="C133" s="329"/>
      <c r="D133" s="329"/>
      <c r="E133" s="328"/>
      <c r="F133" s="328"/>
    </row>
    <row r="134" spans="1:6" s="297" customFormat="1" ht="24.75">
      <c r="A134" s="710" t="s">
        <v>676</v>
      </c>
      <c r="B134" s="711"/>
      <c r="C134" s="710"/>
      <c r="D134" s="710"/>
      <c r="E134" s="710"/>
      <c r="F134" s="710"/>
    </row>
    <row r="135" spans="1:6" s="297" customFormat="1">
      <c r="A135" s="706" t="s">
        <v>56</v>
      </c>
      <c r="B135" s="322" t="str">
        <f t="shared" ref="B135:D137" si="12">B127</f>
        <v xml:space="preserve"> @)&amp;@</v>
      </c>
      <c r="C135" s="322" t="str">
        <f t="shared" si="12"/>
        <v xml:space="preserve"> @)&amp;#</v>
      </c>
      <c r="D135" s="322" t="str">
        <f t="shared" si="12"/>
        <v xml:space="preserve"> @)&amp;$</v>
      </c>
      <c r="E135" s="713" t="s">
        <v>59</v>
      </c>
      <c r="F135" s="703"/>
    </row>
    <row r="136" spans="1:6" s="297" customFormat="1">
      <c r="A136" s="707"/>
      <c r="B136" s="323" t="str">
        <f t="shared" si="12"/>
        <v>c;f/</v>
      </c>
      <c r="C136" s="323" t="str">
        <f t="shared" si="12"/>
        <v>c;f/</v>
      </c>
      <c r="D136" s="323" t="str">
        <f t="shared" si="12"/>
        <v>c;f/</v>
      </c>
      <c r="E136" s="714"/>
      <c r="F136" s="705"/>
    </row>
    <row r="137" spans="1:6" s="297" customFormat="1" ht="28.5">
      <c r="A137" s="709"/>
      <c r="B137" s="324" t="str">
        <f t="shared" si="12"/>
        <v xml:space="preserve"> -!_</v>
      </c>
      <c r="C137" s="324" t="str">
        <f t="shared" si="12"/>
        <v xml:space="preserve"> -@_</v>
      </c>
      <c r="D137" s="324" t="str">
        <f t="shared" si="12"/>
        <v xml:space="preserve"> -#_</v>
      </c>
      <c r="E137" s="303" t="s">
        <v>421</v>
      </c>
      <c r="F137" s="303" t="s">
        <v>422</v>
      </c>
    </row>
    <row r="138" spans="1:6" s="297" customFormat="1" ht="18.75">
      <c r="A138" s="312" t="s">
        <v>677</v>
      </c>
      <c r="B138" s="346">
        <f>'2072 Asar'!AV23/100</f>
        <v>59837.329261999985</v>
      </c>
      <c r="C138" s="346">
        <f>'2073 Asaar'!BK23/100</f>
        <v>71566.872455799996</v>
      </c>
      <c r="D138" s="346">
        <f>'2074 Asar'!BK23/100</f>
        <v>103587.53673999998</v>
      </c>
      <c r="E138" s="325">
        <f>(D138-C138)/C138*100</f>
        <v>44.742299314499299</v>
      </c>
      <c r="F138" s="325">
        <f>(D138-B138)/B138*100</f>
        <v>73.115240966785251</v>
      </c>
    </row>
    <row r="139" spans="1:6" s="297" customFormat="1" ht="18.75">
      <c r="A139" s="312" t="s">
        <v>678</v>
      </c>
      <c r="B139" s="305">
        <f>B131</f>
        <v>55517.915618222418</v>
      </c>
      <c r="C139" s="305">
        <f>C131</f>
        <v>77232.892093886025</v>
      </c>
      <c r="D139" s="305">
        <f>D131</f>
        <v>106463.01244071018</v>
      </c>
      <c r="E139" s="325">
        <f>(D139-C139)/C139*100</f>
        <v>37.846725086108876</v>
      </c>
      <c r="F139" s="325">
        <f>(D139-B139)/B139*100</f>
        <v>91.763345678932993</v>
      </c>
    </row>
    <row r="140" spans="1:6" s="297" customFormat="1" ht="18.75">
      <c r="A140" s="312" t="s">
        <v>679</v>
      </c>
      <c r="B140" s="310">
        <f>B138/B139*100</f>
        <v>107.78021580183356</v>
      </c>
      <c r="C140" s="310">
        <f>C138/C139*100</f>
        <v>92.663722043195946</v>
      </c>
      <c r="D140" s="310">
        <f>D138/D139*100</f>
        <v>97.299084785608926</v>
      </c>
      <c r="E140" s="328"/>
      <c r="F140" s="328"/>
    </row>
    <row r="141" spans="1:6" s="297" customFormat="1" ht="18.75">
      <c r="A141" s="318"/>
      <c r="B141" s="329"/>
      <c r="C141" s="329"/>
      <c r="D141" s="329"/>
      <c r="E141" s="328"/>
      <c r="F141" s="328"/>
    </row>
    <row r="142" spans="1:6" s="297" customFormat="1" ht="18.75">
      <c r="A142" s="318"/>
      <c r="B142" s="329"/>
      <c r="C142" s="329"/>
      <c r="D142" s="329"/>
      <c r="E142" s="328"/>
      <c r="F142" s="328"/>
    </row>
    <row r="143" spans="1:6" s="297" customFormat="1" ht="18.75">
      <c r="A143" s="318"/>
      <c r="B143" s="329"/>
      <c r="C143" s="329"/>
      <c r="D143" s="329"/>
      <c r="E143" s="328"/>
      <c r="F143" s="328"/>
    </row>
    <row r="144" spans="1:6" s="297" customFormat="1" ht="18.75">
      <c r="A144" s="318"/>
      <c r="B144" s="329"/>
      <c r="C144" s="329"/>
      <c r="D144" s="329"/>
      <c r="E144" s="328"/>
      <c r="F144" s="328"/>
    </row>
    <row r="145" spans="1:6" s="297" customFormat="1" ht="18.75">
      <c r="A145" s="318"/>
      <c r="B145" s="329"/>
      <c r="C145" s="329"/>
      <c r="D145" s="329"/>
      <c r="E145" s="328"/>
      <c r="F145" s="328"/>
    </row>
    <row r="146" spans="1:6" s="297" customFormat="1" ht="18.75">
      <c r="A146" s="318"/>
      <c r="B146" s="329"/>
      <c r="C146" s="329"/>
      <c r="D146" s="329"/>
      <c r="E146" s="328"/>
      <c r="F146" s="328"/>
    </row>
    <row r="147" spans="1:6" s="297" customFormat="1" ht="18.75">
      <c r="A147" s="318"/>
      <c r="B147" s="329"/>
      <c r="C147" s="329"/>
      <c r="D147" s="329"/>
      <c r="E147" s="328"/>
      <c r="F147" s="328"/>
    </row>
    <row r="148" spans="1:6" s="297" customFormat="1" ht="18.75">
      <c r="A148" s="318"/>
      <c r="B148" s="329"/>
      <c r="C148" s="329"/>
      <c r="D148" s="329"/>
      <c r="E148" s="328"/>
      <c r="F148" s="328"/>
    </row>
    <row r="149" spans="1:6" s="297" customFormat="1" ht="18.75">
      <c r="A149" s="318"/>
      <c r="B149" s="329"/>
      <c r="C149" s="329"/>
      <c r="D149" s="329"/>
      <c r="E149" s="328"/>
      <c r="F149" s="328"/>
    </row>
    <row r="150" spans="1:6" s="297" customFormat="1" ht="18.75">
      <c r="A150" s="318"/>
      <c r="B150" s="329"/>
      <c r="C150" s="329"/>
      <c r="D150" s="329"/>
      <c r="E150" s="328"/>
      <c r="F150" s="328"/>
    </row>
    <row r="151" spans="1:6" s="297" customFormat="1" ht="18.75">
      <c r="A151" s="318"/>
      <c r="B151" s="329"/>
      <c r="C151" s="329"/>
      <c r="D151" s="329"/>
      <c r="E151" s="328"/>
      <c r="F151" s="328"/>
    </row>
    <row r="152" spans="1:6" s="297" customFormat="1" ht="18.75">
      <c r="A152" s="318"/>
      <c r="B152" s="329"/>
      <c r="C152" s="329"/>
      <c r="D152" s="329"/>
      <c r="E152" s="328"/>
      <c r="F152" s="328"/>
    </row>
    <row r="153" spans="1:6" s="297" customFormat="1" ht="18.75">
      <c r="A153" s="318"/>
      <c r="B153" s="329"/>
      <c r="C153" s="329"/>
      <c r="D153" s="329"/>
      <c r="E153" s="328"/>
      <c r="F153" s="328"/>
    </row>
    <row r="154" spans="1:6" s="297" customFormat="1" ht="18.75">
      <c r="A154" s="318"/>
      <c r="B154" s="329"/>
      <c r="C154" s="329"/>
      <c r="D154" s="329"/>
      <c r="E154" s="328"/>
      <c r="F154" s="328"/>
    </row>
    <row r="155" spans="1:6" s="297" customFormat="1" ht="18.75">
      <c r="A155" s="318"/>
      <c r="B155" s="329"/>
      <c r="C155" s="329"/>
      <c r="D155" s="329"/>
      <c r="E155" s="328"/>
      <c r="F155" s="328"/>
    </row>
    <row r="156" spans="1:6" s="297" customFormat="1">
      <c r="B156" s="298"/>
      <c r="C156" s="298"/>
      <c r="D156" s="298"/>
      <c r="E156" s="298"/>
      <c r="F156" s="298"/>
    </row>
    <row r="157" spans="1:6" s="297" customFormat="1">
      <c r="B157" s="298"/>
      <c r="C157" s="298"/>
      <c r="D157" s="298"/>
      <c r="E157" s="298"/>
      <c r="F157" s="298"/>
    </row>
    <row r="158" spans="1:6" s="297" customFormat="1">
      <c r="B158" s="298"/>
      <c r="C158" s="298"/>
      <c r="D158" s="298"/>
      <c r="E158" s="298"/>
      <c r="F158" s="298"/>
    </row>
    <row r="159" spans="1:6" s="297" customFormat="1" ht="24.75">
      <c r="A159" s="710" t="s">
        <v>599</v>
      </c>
      <c r="B159" s="710"/>
      <c r="C159" s="710"/>
      <c r="D159" s="710"/>
      <c r="E159" s="710"/>
      <c r="F159" s="710"/>
    </row>
    <row r="160" spans="1:6" s="297" customFormat="1" ht="25.5" thickBot="1">
      <c r="A160" s="347"/>
      <c r="B160" s="348" t="s">
        <v>600</v>
      </c>
      <c r="C160" s="348" t="s">
        <v>601</v>
      </c>
      <c r="D160" s="347"/>
      <c r="E160" s="347"/>
      <c r="F160" s="347"/>
    </row>
    <row r="161" spans="1:6" s="297" customFormat="1" ht="20.25" thickBot="1">
      <c r="A161" s="349" t="s">
        <v>596</v>
      </c>
      <c r="B161" s="350">
        <v>36</v>
      </c>
      <c r="C161" s="350">
        <v>36</v>
      </c>
      <c r="D161" s="350">
        <f>B161-C161</f>
        <v>0</v>
      </c>
      <c r="E161" s="298"/>
      <c r="F161" s="298"/>
    </row>
    <row r="162" spans="1:6" s="297" customFormat="1" ht="20.25" thickBot="1">
      <c r="A162" s="351" t="s">
        <v>117</v>
      </c>
      <c r="B162" s="352" t="e">
        <f>'2074 Asar'!BK65</f>
        <v>#REF!</v>
      </c>
      <c r="C162" s="353">
        <v>1062</v>
      </c>
      <c r="D162" s="350" t="e">
        <f t="shared" ref="D162:D170" si="13">B162-C162</f>
        <v>#REF!</v>
      </c>
      <c r="E162" s="298"/>
      <c r="F162" s="298"/>
    </row>
    <row r="163" spans="1:6" s="297" customFormat="1" ht="20.25" thickBot="1">
      <c r="A163" s="351" t="s">
        <v>118</v>
      </c>
      <c r="B163" s="353">
        <v>75</v>
      </c>
      <c r="C163" s="353">
        <v>73</v>
      </c>
      <c r="D163" s="350">
        <f t="shared" si="13"/>
        <v>2</v>
      </c>
      <c r="E163" s="298"/>
      <c r="F163" s="298"/>
    </row>
    <row r="164" spans="1:6" s="297" customFormat="1" ht="20.25" thickBot="1">
      <c r="A164" s="351" t="s">
        <v>119</v>
      </c>
      <c r="B164" s="352" t="e">
        <f>'2074 Asar'!BK67</f>
        <v>#REF!</v>
      </c>
      <c r="C164" s="353">
        <v>73076</v>
      </c>
      <c r="D164" s="354" t="e">
        <f t="shared" si="13"/>
        <v>#REF!</v>
      </c>
      <c r="E164" s="298"/>
      <c r="F164" s="298"/>
    </row>
    <row r="165" spans="1:6" s="297" customFormat="1" ht="20.25" thickBot="1">
      <c r="A165" s="351" t="s">
        <v>120</v>
      </c>
      <c r="B165" s="352" t="e">
        <f>'2074 Asar'!BK68</f>
        <v>#REF!</v>
      </c>
      <c r="C165" s="353">
        <v>290368</v>
      </c>
      <c r="D165" s="350" t="e">
        <f t="shared" si="13"/>
        <v>#REF!</v>
      </c>
      <c r="E165" s="298"/>
      <c r="F165" s="298"/>
    </row>
    <row r="166" spans="1:6" s="297" customFormat="1" ht="20.25" thickBot="1">
      <c r="A166" s="351" t="s">
        <v>121</v>
      </c>
      <c r="B166" s="352" t="e">
        <f>'2074 Asar'!BK69</f>
        <v>#REF!</v>
      </c>
      <c r="C166" s="353">
        <v>1476637</v>
      </c>
      <c r="D166" s="350" t="e">
        <f t="shared" si="13"/>
        <v>#REF!</v>
      </c>
      <c r="E166" s="298"/>
      <c r="F166" s="298"/>
    </row>
    <row r="167" spans="1:6" s="297" customFormat="1" ht="20.25" thickBot="1">
      <c r="A167" s="351" t="s">
        <v>122</v>
      </c>
      <c r="B167" s="352" t="e">
        <f>'2074 Asar'!BK70</f>
        <v>#REF!</v>
      </c>
      <c r="C167" s="353">
        <v>1030914</v>
      </c>
      <c r="D167" s="350" t="e">
        <f t="shared" si="13"/>
        <v>#REF!</v>
      </c>
      <c r="E167" s="298"/>
      <c r="F167" s="298"/>
    </row>
    <row r="168" spans="1:6" s="297" customFormat="1" ht="20.25" thickBot="1">
      <c r="A168" s="351" t="s">
        <v>246</v>
      </c>
      <c r="B168" s="352" t="e">
        <f>'2074 Asar'!BK72</f>
        <v>#REF!</v>
      </c>
      <c r="C168" s="353">
        <v>5715</v>
      </c>
      <c r="D168" s="350" t="e">
        <f t="shared" si="13"/>
        <v>#REF!</v>
      </c>
      <c r="E168" s="298"/>
      <c r="F168" s="298"/>
    </row>
    <row r="169" spans="1:6" s="297" customFormat="1" ht="20.25" thickBot="1">
      <c r="A169" s="351" t="s">
        <v>597</v>
      </c>
      <c r="B169" s="353">
        <v>16</v>
      </c>
      <c r="C169" s="353">
        <v>16</v>
      </c>
      <c r="D169" s="350">
        <f t="shared" si="13"/>
        <v>0</v>
      </c>
      <c r="E169" s="298"/>
      <c r="F169" s="298"/>
    </row>
    <row r="170" spans="1:6" s="297" customFormat="1" ht="20.25" thickBot="1">
      <c r="A170" s="351" t="s">
        <v>598</v>
      </c>
      <c r="B170" s="353">
        <v>20</v>
      </c>
      <c r="C170" s="353">
        <v>20</v>
      </c>
      <c r="D170" s="350">
        <f t="shared" si="13"/>
        <v>0</v>
      </c>
      <c r="E170" s="298"/>
      <c r="F170" s="298"/>
    </row>
    <row r="171" spans="1:6" s="297" customFormat="1">
      <c r="B171" s="298"/>
      <c r="C171" s="298"/>
      <c r="D171" s="298"/>
      <c r="E171" s="298"/>
      <c r="F171" s="298"/>
    </row>
    <row r="172" spans="1:6" s="297" customFormat="1">
      <c r="B172" s="298"/>
      <c r="C172" s="298"/>
      <c r="D172" s="298"/>
      <c r="E172" s="298"/>
      <c r="F172" s="298"/>
    </row>
    <row r="173" spans="1:6" s="297" customFormat="1" ht="20.25">
      <c r="A173" s="355" t="s">
        <v>666</v>
      </c>
      <c r="B173" s="298"/>
      <c r="C173" s="298"/>
      <c r="D173" s="298"/>
      <c r="E173" s="298"/>
      <c r="F173" s="298"/>
    </row>
    <row r="174" spans="1:6" s="297" customFormat="1">
      <c r="B174" s="298"/>
      <c r="C174" s="298"/>
      <c r="D174" s="298"/>
      <c r="E174" s="298"/>
      <c r="F174" s="298"/>
    </row>
    <row r="175" spans="1:6" s="297" customFormat="1">
      <c r="B175" s="298"/>
      <c r="C175" s="298"/>
      <c r="D175" s="298"/>
      <c r="E175" s="298"/>
      <c r="F175" s="298"/>
    </row>
    <row r="176" spans="1:6" s="297" customFormat="1">
      <c r="B176" s="298"/>
      <c r="C176" s="298"/>
      <c r="D176" s="298"/>
      <c r="E176" s="298"/>
      <c r="F176" s="298"/>
    </row>
    <row r="177" spans="2:6" s="297" customFormat="1">
      <c r="B177" s="298"/>
      <c r="C177" s="298"/>
      <c r="D177" s="298"/>
      <c r="E177" s="298"/>
      <c r="F177" s="298"/>
    </row>
    <row r="178" spans="2:6" s="297" customFormat="1">
      <c r="B178" s="298"/>
      <c r="C178" s="298"/>
      <c r="D178" s="298"/>
      <c r="E178" s="298"/>
      <c r="F178" s="298"/>
    </row>
    <row r="179" spans="2:6" s="297" customFormat="1">
      <c r="B179" s="298"/>
      <c r="C179" s="298"/>
      <c r="D179" s="298"/>
      <c r="E179" s="298"/>
      <c r="F179" s="298"/>
    </row>
    <row r="180" spans="2:6" s="297" customFormat="1">
      <c r="B180" s="298"/>
      <c r="C180" s="298"/>
      <c r="D180" s="298"/>
      <c r="E180" s="298"/>
      <c r="F180" s="298"/>
    </row>
    <row r="181" spans="2:6" s="297" customFormat="1">
      <c r="B181" s="298"/>
      <c r="C181" s="298"/>
      <c r="D181" s="298"/>
      <c r="E181" s="298"/>
      <c r="F181" s="298"/>
    </row>
    <row r="182" spans="2:6" s="297" customFormat="1">
      <c r="B182" s="298"/>
      <c r="C182" s="298"/>
      <c r="D182" s="298"/>
      <c r="E182" s="298"/>
      <c r="F182" s="298"/>
    </row>
    <row r="183" spans="2:6" s="297" customFormat="1">
      <c r="B183" s="298"/>
      <c r="C183" s="298"/>
      <c r="D183" s="298"/>
      <c r="E183" s="298"/>
      <c r="F183" s="298"/>
    </row>
    <row r="184" spans="2:6" s="297" customFormat="1">
      <c r="B184" s="298"/>
      <c r="C184" s="298"/>
      <c r="D184" s="298"/>
      <c r="E184" s="298"/>
      <c r="F184" s="298"/>
    </row>
    <row r="185" spans="2:6" s="297" customFormat="1">
      <c r="B185" s="298"/>
      <c r="C185" s="298"/>
      <c r="D185" s="298"/>
      <c r="E185" s="298"/>
      <c r="F185" s="298"/>
    </row>
    <row r="186" spans="2:6" s="297" customFormat="1">
      <c r="B186" s="298"/>
      <c r="C186" s="298"/>
      <c r="D186" s="298"/>
      <c r="E186" s="298"/>
      <c r="F186" s="298"/>
    </row>
    <row r="187" spans="2:6" s="297" customFormat="1">
      <c r="B187" s="298"/>
      <c r="C187" s="298"/>
      <c r="D187" s="298"/>
      <c r="E187" s="298"/>
      <c r="F187" s="298"/>
    </row>
    <row r="188" spans="2:6" s="297" customFormat="1">
      <c r="B188" s="298"/>
      <c r="C188" s="298"/>
      <c r="D188" s="298"/>
      <c r="E188" s="298"/>
      <c r="F188" s="298"/>
    </row>
    <row r="189" spans="2:6" s="297" customFormat="1">
      <c r="B189" s="298"/>
      <c r="C189" s="298"/>
      <c r="D189" s="298"/>
      <c r="E189" s="298"/>
      <c r="F189" s="298"/>
    </row>
    <row r="190" spans="2:6" s="297" customFormat="1">
      <c r="B190" s="298"/>
      <c r="C190" s="298"/>
      <c r="D190" s="298"/>
      <c r="E190" s="298"/>
      <c r="F190" s="298"/>
    </row>
    <row r="191" spans="2:6" s="297" customFormat="1">
      <c r="B191" s="298"/>
      <c r="C191" s="298"/>
      <c r="D191" s="298"/>
      <c r="E191" s="298"/>
      <c r="F191" s="298"/>
    </row>
    <row r="192" spans="2:6" s="297" customFormat="1">
      <c r="B192" s="298"/>
      <c r="C192" s="298"/>
      <c r="D192" s="298"/>
      <c r="E192" s="298"/>
      <c r="F192" s="298"/>
    </row>
    <row r="193" spans="2:6" s="297" customFormat="1">
      <c r="B193" s="298"/>
      <c r="C193" s="298"/>
      <c r="D193" s="298"/>
      <c r="E193" s="298"/>
      <c r="F193" s="298"/>
    </row>
    <row r="194" spans="2:6" s="297" customFormat="1">
      <c r="B194" s="298"/>
      <c r="C194" s="298"/>
      <c r="D194" s="298"/>
      <c r="E194" s="298"/>
      <c r="F194" s="298"/>
    </row>
    <row r="195" spans="2:6" s="297" customFormat="1">
      <c r="B195" s="298"/>
      <c r="C195" s="298"/>
      <c r="D195" s="298"/>
      <c r="E195" s="298"/>
      <c r="F195" s="298"/>
    </row>
    <row r="196" spans="2:6" s="297" customFormat="1">
      <c r="B196" s="298"/>
      <c r="C196" s="298"/>
      <c r="D196" s="298"/>
      <c r="E196" s="298"/>
      <c r="F196" s="298"/>
    </row>
    <row r="197" spans="2:6" s="297" customFormat="1">
      <c r="B197" s="298"/>
      <c r="C197" s="298"/>
      <c r="D197" s="298"/>
      <c r="E197" s="298"/>
      <c r="F197" s="298"/>
    </row>
    <row r="198" spans="2:6" s="297" customFormat="1">
      <c r="B198" s="298"/>
      <c r="C198" s="298"/>
      <c r="D198" s="298"/>
      <c r="E198" s="298"/>
      <c r="F198" s="298"/>
    </row>
    <row r="199" spans="2:6" s="297" customFormat="1">
      <c r="B199" s="298"/>
      <c r="C199" s="298"/>
      <c r="D199" s="298"/>
      <c r="E199" s="298"/>
      <c r="F199" s="298"/>
    </row>
    <row r="200" spans="2:6" s="297" customFormat="1">
      <c r="B200" s="298"/>
      <c r="C200" s="298"/>
      <c r="D200" s="298"/>
      <c r="E200" s="298"/>
      <c r="F200" s="298"/>
    </row>
    <row r="201" spans="2:6" s="297" customFormat="1">
      <c r="B201" s="298"/>
      <c r="C201" s="298"/>
      <c r="D201" s="298"/>
      <c r="E201" s="298"/>
      <c r="F201" s="298"/>
    </row>
    <row r="202" spans="2:6" s="297" customFormat="1">
      <c r="B202" s="298"/>
      <c r="C202" s="298"/>
      <c r="D202" s="298"/>
      <c r="E202" s="298"/>
      <c r="F202" s="298"/>
    </row>
    <row r="203" spans="2:6" s="297" customFormat="1">
      <c r="B203" s="298"/>
      <c r="C203" s="298"/>
      <c r="D203" s="298"/>
      <c r="E203" s="298"/>
      <c r="F203" s="298"/>
    </row>
    <row r="204" spans="2:6" s="297" customFormat="1">
      <c r="B204" s="298"/>
      <c r="C204" s="298"/>
      <c r="D204" s="298"/>
      <c r="E204" s="298"/>
      <c r="F204" s="298"/>
    </row>
    <row r="205" spans="2:6" s="297" customFormat="1">
      <c r="B205" s="298"/>
      <c r="C205" s="298"/>
      <c r="D205" s="298"/>
      <c r="E205" s="298"/>
      <c r="F205" s="298"/>
    </row>
    <row r="206" spans="2:6" s="297" customFormat="1">
      <c r="B206" s="298"/>
      <c r="C206" s="298"/>
      <c r="D206" s="298"/>
      <c r="E206" s="298"/>
      <c r="F206" s="298"/>
    </row>
    <row r="207" spans="2:6" s="297" customFormat="1">
      <c r="B207" s="298"/>
      <c r="C207" s="298"/>
      <c r="D207" s="298"/>
      <c r="E207" s="298"/>
      <c r="F207" s="298"/>
    </row>
    <row r="208" spans="2:6" s="297" customFormat="1">
      <c r="B208" s="298"/>
      <c r="C208" s="298"/>
      <c r="D208" s="298"/>
      <c r="E208" s="298"/>
      <c r="F208" s="298"/>
    </row>
    <row r="209" spans="2:6" s="297" customFormat="1">
      <c r="B209" s="298"/>
      <c r="C209" s="298"/>
      <c r="D209" s="298"/>
      <c r="E209" s="298"/>
      <c r="F209" s="298"/>
    </row>
    <row r="210" spans="2:6" s="297" customFormat="1">
      <c r="B210" s="298"/>
      <c r="C210" s="298"/>
      <c r="D210" s="298"/>
      <c r="E210" s="298"/>
      <c r="F210" s="298"/>
    </row>
    <row r="211" spans="2:6" s="297" customFormat="1">
      <c r="B211" s="298"/>
      <c r="C211" s="298"/>
      <c r="D211" s="298"/>
      <c r="E211" s="298"/>
      <c r="F211" s="298"/>
    </row>
    <row r="212" spans="2:6" s="297" customFormat="1">
      <c r="B212" s="298"/>
      <c r="C212" s="298"/>
      <c r="D212" s="298"/>
      <c r="E212" s="298"/>
      <c r="F212" s="298"/>
    </row>
    <row r="213" spans="2:6" s="297" customFormat="1">
      <c r="B213" s="298"/>
      <c r="C213" s="298"/>
      <c r="D213" s="298"/>
      <c r="E213" s="298"/>
      <c r="F213" s="298"/>
    </row>
    <row r="214" spans="2:6" s="297" customFormat="1">
      <c r="B214" s="298"/>
      <c r="C214" s="298"/>
      <c r="D214" s="298"/>
      <c r="E214" s="298"/>
      <c r="F214" s="298"/>
    </row>
    <row r="215" spans="2:6" s="297" customFormat="1">
      <c r="B215" s="298"/>
      <c r="C215" s="298"/>
      <c r="D215" s="298"/>
      <c r="E215" s="298"/>
      <c r="F215" s="298"/>
    </row>
    <row r="216" spans="2:6" s="297" customFormat="1">
      <c r="B216" s="298"/>
      <c r="C216" s="298"/>
      <c r="D216" s="298"/>
      <c r="E216" s="298"/>
      <c r="F216" s="298"/>
    </row>
    <row r="217" spans="2:6" s="297" customFormat="1">
      <c r="B217" s="298"/>
      <c r="C217" s="298"/>
      <c r="D217" s="298"/>
      <c r="E217" s="298"/>
      <c r="F217" s="298"/>
    </row>
    <row r="218" spans="2:6" s="297" customFormat="1">
      <c r="B218" s="298"/>
      <c r="C218" s="298"/>
      <c r="D218" s="298"/>
      <c r="E218" s="298"/>
      <c r="F218" s="298"/>
    </row>
    <row r="219" spans="2:6" s="297" customFormat="1">
      <c r="B219" s="298"/>
      <c r="C219" s="298"/>
      <c r="D219" s="298"/>
      <c r="E219" s="298"/>
      <c r="F219" s="298"/>
    </row>
    <row r="220" spans="2:6" s="297" customFormat="1">
      <c r="B220" s="298"/>
      <c r="C220" s="298"/>
      <c r="D220" s="298"/>
      <c r="E220" s="298"/>
      <c r="F220" s="298"/>
    </row>
    <row r="221" spans="2:6" s="297" customFormat="1">
      <c r="B221" s="298"/>
      <c r="C221" s="298"/>
      <c r="D221" s="298"/>
      <c r="E221" s="298"/>
      <c r="F221" s="298"/>
    </row>
    <row r="222" spans="2:6" s="297" customFormat="1">
      <c r="B222" s="298"/>
      <c r="C222" s="298"/>
      <c r="D222" s="298"/>
      <c r="E222" s="298"/>
      <c r="F222" s="298"/>
    </row>
    <row r="223" spans="2:6" s="297" customFormat="1">
      <c r="B223" s="298"/>
      <c r="C223" s="298"/>
      <c r="D223" s="298"/>
      <c r="E223" s="298"/>
      <c r="F223" s="298"/>
    </row>
    <row r="224" spans="2:6" s="297" customFormat="1">
      <c r="B224" s="298"/>
      <c r="C224" s="298"/>
      <c r="D224" s="298"/>
      <c r="E224" s="298"/>
      <c r="F224" s="298"/>
    </row>
    <row r="225" spans="2:6" s="297" customFormat="1">
      <c r="B225" s="298"/>
      <c r="C225" s="298"/>
      <c r="D225" s="298"/>
      <c r="E225" s="298"/>
      <c r="F225" s="298"/>
    </row>
    <row r="226" spans="2:6" s="297" customFormat="1">
      <c r="B226" s="298"/>
      <c r="C226" s="298"/>
      <c r="D226" s="298"/>
      <c r="E226" s="298"/>
      <c r="F226" s="298"/>
    </row>
    <row r="227" spans="2:6" s="297" customFormat="1">
      <c r="B227" s="298"/>
      <c r="C227" s="298"/>
      <c r="D227" s="298"/>
      <c r="E227" s="298"/>
      <c r="F227" s="298"/>
    </row>
    <row r="228" spans="2:6" s="297" customFormat="1">
      <c r="B228" s="298"/>
      <c r="C228" s="298"/>
      <c r="D228" s="298"/>
      <c r="E228" s="298"/>
      <c r="F228" s="298"/>
    </row>
    <row r="229" spans="2:6" s="297" customFormat="1">
      <c r="B229" s="298"/>
      <c r="C229" s="298"/>
      <c r="D229" s="298"/>
      <c r="E229" s="298"/>
      <c r="F229" s="298"/>
    </row>
    <row r="230" spans="2:6" s="297" customFormat="1">
      <c r="B230" s="298"/>
      <c r="C230" s="298"/>
      <c r="D230" s="298"/>
      <c r="E230" s="298"/>
      <c r="F230" s="298"/>
    </row>
    <row r="231" spans="2:6" s="297" customFormat="1">
      <c r="B231" s="298"/>
      <c r="C231" s="298"/>
      <c r="D231" s="298"/>
      <c r="E231" s="298"/>
      <c r="F231" s="298"/>
    </row>
    <row r="232" spans="2:6" s="297" customFormat="1">
      <c r="B232" s="298"/>
      <c r="C232" s="298"/>
      <c r="D232" s="298"/>
      <c r="E232" s="298"/>
      <c r="F232" s="298"/>
    </row>
    <row r="233" spans="2:6" s="297" customFormat="1">
      <c r="B233" s="298"/>
      <c r="C233" s="298"/>
      <c r="D233" s="298"/>
      <c r="E233" s="298"/>
      <c r="F233" s="298"/>
    </row>
    <row r="234" spans="2:6" s="297" customFormat="1">
      <c r="B234" s="298"/>
      <c r="C234" s="298"/>
      <c r="D234" s="298"/>
      <c r="E234" s="298"/>
      <c r="F234" s="298"/>
    </row>
    <row r="235" spans="2:6" s="297" customFormat="1">
      <c r="B235" s="298"/>
      <c r="C235" s="298"/>
      <c r="D235" s="298"/>
      <c r="E235" s="298"/>
      <c r="F235" s="298"/>
    </row>
    <row r="236" spans="2:6" s="297" customFormat="1">
      <c r="B236" s="298"/>
      <c r="C236" s="298"/>
      <c r="D236" s="298"/>
      <c r="E236" s="298"/>
      <c r="F236" s="298"/>
    </row>
    <row r="237" spans="2:6" s="297" customFormat="1">
      <c r="B237" s="298"/>
      <c r="C237" s="298"/>
      <c r="D237" s="298"/>
      <c r="E237" s="298"/>
      <c r="F237" s="298"/>
    </row>
    <row r="238" spans="2:6" s="297" customFormat="1">
      <c r="B238" s="298"/>
      <c r="C238" s="298"/>
      <c r="D238" s="298"/>
      <c r="E238" s="298"/>
      <c r="F238" s="298"/>
    </row>
    <row r="239" spans="2:6" s="297" customFormat="1">
      <c r="B239" s="298"/>
      <c r="C239" s="298"/>
      <c r="D239" s="298"/>
      <c r="E239" s="298"/>
      <c r="F239" s="298"/>
    </row>
    <row r="240" spans="2:6" s="297" customFormat="1">
      <c r="B240" s="298"/>
      <c r="C240" s="298"/>
      <c r="D240" s="298"/>
      <c r="E240" s="298"/>
      <c r="F240" s="298"/>
    </row>
    <row r="241" spans="2:6" s="297" customFormat="1">
      <c r="B241" s="298"/>
      <c r="C241" s="298"/>
      <c r="D241" s="298"/>
      <c r="E241" s="298"/>
      <c r="F241" s="298"/>
    </row>
    <row r="242" spans="2:6" s="297" customFormat="1">
      <c r="B242" s="298"/>
      <c r="C242" s="298"/>
      <c r="D242" s="298"/>
      <c r="E242" s="298"/>
      <c r="F242" s="298"/>
    </row>
    <row r="243" spans="2:6" s="297" customFormat="1">
      <c r="B243" s="298"/>
      <c r="C243" s="298"/>
      <c r="D243" s="298"/>
      <c r="E243" s="298"/>
      <c r="F243" s="298"/>
    </row>
    <row r="244" spans="2:6" s="297" customFormat="1">
      <c r="B244" s="298"/>
      <c r="C244" s="298"/>
      <c r="D244" s="298"/>
      <c r="E244" s="298"/>
      <c r="F244" s="298"/>
    </row>
    <row r="245" spans="2:6" s="297" customFormat="1">
      <c r="B245" s="298"/>
      <c r="C245" s="298"/>
      <c r="D245" s="298"/>
      <c r="E245" s="298"/>
      <c r="F245" s="298"/>
    </row>
    <row r="246" spans="2:6" s="297" customFormat="1">
      <c r="B246" s="298"/>
      <c r="C246" s="298"/>
      <c r="D246" s="298"/>
      <c r="E246" s="298"/>
      <c r="F246" s="298"/>
    </row>
    <row r="247" spans="2:6" s="297" customFormat="1">
      <c r="B247" s="298"/>
      <c r="C247" s="298"/>
      <c r="D247" s="298"/>
      <c r="E247" s="298"/>
      <c r="F247" s="298"/>
    </row>
    <row r="248" spans="2:6" s="297" customFormat="1">
      <c r="B248" s="298"/>
      <c r="C248" s="298"/>
      <c r="D248" s="298"/>
      <c r="E248" s="298"/>
      <c r="F248" s="298"/>
    </row>
    <row r="249" spans="2:6" s="297" customFormat="1">
      <c r="B249" s="298"/>
      <c r="C249" s="298"/>
      <c r="D249" s="298"/>
      <c r="E249" s="298"/>
      <c r="F249" s="298"/>
    </row>
    <row r="250" spans="2:6" s="297" customFormat="1">
      <c r="B250" s="298"/>
      <c r="C250" s="298"/>
      <c r="D250" s="298"/>
      <c r="E250" s="298"/>
      <c r="F250" s="298"/>
    </row>
    <row r="251" spans="2:6" s="297" customFormat="1">
      <c r="B251" s="298"/>
      <c r="C251" s="298"/>
      <c r="D251" s="298"/>
      <c r="E251" s="298"/>
      <c r="F251" s="298"/>
    </row>
    <row r="252" spans="2:6" s="297" customFormat="1">
      <c r="B252" s="298"/>
      <c r="C252" s="298"/>
      <c r="D252" s="298"/>
      <c r="E252" s="298"/>
      <c r="F252" s="298"/>
    </row>
    <row r="253" spans="2:6" s="297" customFormat="1">
      <c r="B253" s="298"/>
      <c r="C253" s="298"/>
      <c r="D253" s="298"/>
      <c r="E253" s="298"/>
      <c r="F253" s="298"/>
    </row>
    <row r="254" spans="2:6" s="297" customFormat="1">
      <c r="B254" s="298"/>
      <c r="C254" s="298"/>
      <c r="D254" s="298"/>
      <c r="E254" s="298"/>
      <c r="F254" s="298"/>
    </row>
    <row r="255" spans="2:6" s="297" customFormat="1">
      <c r="B255" s="298"/>
      <c r="C255" s="298"/>
      <c r="D255" s="298"/>
      <c r="E255" s="298"/>
      <c r="F255" s="298"/>
    </row>
    <row r="256" spans="2:6" s="297" customFormat="1">
      <c r="B256" s="298"/>
      <c r="C256" s="298"/>
      <c r="D256" s="298"/>
      <c r="E256" s="298"/>
      <c r="F256" s="298"/>
    </row>
    <row r="257" spans="2:6" s="297" customFormat="1">
      <c r="B257" s="298"/>
      <c r="C257" s="298"/>
      <c r="D257" s="298"/>
      <c r="E257" s="298"/>
      <c r="F257" s="298"/>
    </row>
    <row r="258" spans="2:6" s="297" customFormat="1">
      <c r="B258" s="298"/>
      <c r="C258" s="298"/>
      <c r="D258" s="298"/>
      <c r="E258" s="298"/>
      <c r="F258" s="298"/>
    </row>
    <row r="259" spans="2:6" s="297" customFormat="1">
      <c r="B259" s="298"/>
      <c r="C259" s="298"/>
      <c r="D259" s="298"/>
      <c r="E259" s="298"/>
      <c r="F259" s="298"/>
    </row>
    <row r="260" spans="2:6" s="297" customFormat="1">
      <c r="B260" s="298"/>
      <c r="C260" s="298"/>
      <c r="D260" s="298"/>
      <c r="E260" s="298"/>
      <c r="F260" s="298"/>
    </row>
    <row r="261" spans="2:6" s="297" customFormat="1">
      <c r="B261" s="298"/>
      <c r="C261" s="298"/>
      <c r="D261" s="298"/>
      <c r="E261" s="298"/>
      <c r="F261" s="298"/>
    </row>
    <row r="262" spans="2:6" s="297" customFormat="1">
      <c r="B262" s="298"/>
      <c r="C262" s="298"/>
      <c r="D262" s="298"/>
      <c r="E262" s="298"/>
      <c r="F262" s="298"/>
    </row>
    <row r="263" spans="2:6" s="297" customFormat="1">
      <c r="B263" s="298"/>
      <c r="C263" s="298"/>
      <c r="D263" s="298"/>
      <c r="E263" s="298"/>
      <c r="F263" s="298"/>
    </row>
    <row r="264" spans="2:6" s="297" customFormat="1">
      <c r="B264" s="298"/>
      <c r="C264" s="298"/>
      <c r="D264" s="298"/>
      <c r="E264" s="298"/>
      <c r="F264" s="298"/>
    </row>
    <row r="265" spans="2:6" s="297" customFormat="1">
      <c r="B265" s="298"/>
      <c r="C265" s="298"/>
      <c r="D265" s="298"/>
      <c r="E265" s="298"/>
      <c r="F265" s="298"/>
    </row>
    <row r="266" spans="2:6" s="297" customFormat="1">
      <c r="B266" s="298"/>
      <c r="C266" s="298"/>
      <c r="D266" s="298"/>
      <c r="E266" s="298"/>
      <c r="F266" s="298"/>
    </row>
    <row r="267" spans="2:6" s="297" customFormat="1">
      <c r="B267" s="298"/>
      <c r="C267" s="298"/>
      <c r="D267" s="298"/>
      <c r="E267" s="298"/>
      <c r="F267" s="298"/>
    </row>
    <row r="268" spans="2:6" s="297" customFormat="1">
      <c r="B268" s="298"/>
      <c r="C268" s="298"/>
      <c r="D268" s="298"/>
      <c r="E268" s="298"/>
      <c r="F268" s="298"/>
    </row>
    <row r="269" spans="2:6" s="297" customFormat="1">
      <c r="B269" s="298"/>
      <c r="C269" s="298"/>
      <c r="D269" s="298"/>
      <c r="E269" s="298"/>
      <c r="F269" s="298"/>
    </row>
    <row r="270" spans="2:6" s="297" customFormat="1">
      <c r="B270" s="298"/>
      <c r="C270" s="298"/>
      <c r="D270" s="298"/>
      <c r="E270" s="298"/>
      <c r="F270" s="298"/>
    </row>
    <row r="271" spans="2:6" s="297" customFormat="1">
      <c r="B271" s="298"/>
      <c r="C271" s="298"/>
      <c r="D271" s="298"/>
      <c r="E271" s="298"/>
      <c r="F271" s="298"/>
    </row>
    <row r="272" spans="2:6" s="297" customFormat="1">
      <c r="B272" s="298"/>
      <c r="C272" s="298"/>
      <c r="D272" s="298"/>
      <c r="E272" s="298"/>
      <c r="F272" s="298"/>
    </row>
    <row r="273" spans="2:6" s="297" customFormat="1">
      <c r="B273" s="298"/>
      <c r="C273" s="298"/>
      <c r="D273" s="298"/>
      <c r="E273" s="298"/>
      <c r="F273" s="298"/>
    </row>
    <row r="274" spans="2:6" s="297" customFormat="1">
      <c r="B274" s="298"/>
      <c r="C274" s="298"/>
      <c r="D274" s="298"/>
      <c r="E274" s="298"/>
      <c r="F274" s="298"/>
    </row>
    <row r="275" spans="2:6" s="297" customFormat="1">
      <c r="B275" s="298"/>
      <c r="C275" s="298"/>
      <c r="D275" s="298"/>
      <c r="E275" s="298"/>
      <c r="F275" s="298"/>
    </row>
    <row r="276" spans="2:6" s="297" customFormat="1">
      <c r="B276" s="298"/>
      <c r="C276" s="298"/>
      <c r="D276" s="298"/>
      <c r="E276" s="298"/>
      <c r="F276" s="298"/>
    </row>
    <row r="277" spans="2:6" s="297" customFormat="1">
      <c r="B277" s="298"/>
      <c r="C277" s="298"/>
      <c r="D277" s="298"/>
      <c r="E277" s="298"/>
      <c r="F277" s="298"/>
    </row>
    <row r="278" spans="2:6" s="297" customFormat="1">
      <c r="B278" s="298"/>
      <c r="C278" s="298"/>
      <c r="D278" s="298"/>
      <c r="E278" s="298"/>
      <c r="F278" s="298"/>
    </row>
    <row r="279" spans="2:6" s="297" customFormat="1">
      <c r="B279" s="298"/>
      <c r="C279" s="298"/>
      <c r="D279" s="298"/>
      <c r="E279" s="298"/>
      <c r="F279" s="298"/>
    </row>
    <row r="280" spans="2:6" s="297" customFormat="1">
      <c r="B280" s="298"/>
      <c r="C280" s="298"/>
      <c r="D280" s="298"/>
      <c r="E280" s="298"/>
      <c r="F280" s="298"/>
    </row>
    <row r="281" spans="2:6" s="297" customFormat="1">
      <c r="B281" s="298"/>
      <c r="C281" s="298"/>
      <c r="D281" s="298"/>
      <c r="E281" s="298"/>
      <c r="F281" s="298"/>
    </row>
    <row r="282" spans="2:6" s="297" customFormat="1">
      <c r="B282" s="298"/>
      <c r="C282" s="298"/>
      <c r="D282" s="298"/>
      <c r="E282" s="298"/>
      <c r="F282" s="298"/>
    </row>
    <row r="283" spans="2:6" s="297" customFormat="1">
      <c r="B283" s="298"/>
      <c r="C283" s="298"/>
      <c r="D283" s="298"/>
      <c r="E283" s="298"/>
      <c r="F283" s="298"/>
    </row>
    <row r="284" spans="2:6" s="297" customFormat="1">
      <c r="B284" s="298"/>
      <c r="C284" s="298"/>
      <c r="D284" s="298"/>
      <c r="E284" s="298"/>
      <c r="F284" s="298"/>
    </row>
    <row r="285" spans="2:6" s="297" customFormat="1">
      <c r="B285" s="298"/>
      <c r="C285" s="298"/>
      <c r="D285" s="298"/>
      <c r="E285" s="298"/>
      <c r="F285" s="298"/>
    </row>
    <row r="286" spans="2:6" s="297" customFormat="1">
      <c r="B286" s="298"/>
      <c r="C286" s="298"/>
      <c r="D286" s="298"/>
      <c r="E286" s="298"/>
      <c r="F286" s="298"/>
    </row>
    <row r="287" spans="2:6" s="297" customFormat="1">
      <c r="B287" s="298"/>
      <c r="C287" s="298"/>
      <c r="D287" s="298"/>
      <c r="E287" s="298"/>
      <c r="F287" s="298"/>
    </row>
    <row r="288" spans="2:6" s="297" customFormat="1">
      <c r="B288" s="298"/>
      <c r="C288" s="298"/>
      <c r="D288" s="298"/>
      <c r="E288" s="298"/>
      <c r="F288" s="298"/>
    </row>
    <row r="289" spans="2:6" s="297" customFormat="1">
      <c r="B289" s="298"/>
      <c r="C289" s="298"/>
      <c r="D289" s="298"/>
      <c r="E289" s="298"/>
      <c r="F289" s="298"/>
    </row>
    <row r="290" spans="2:6" s="297" customFormat="1">
      <c r="B290" s="298"/>
      <c r="C290" s="298"/>
      <c r="D290" s="298"/>
      <c r="E290" s="298"/>
      <c r="F290" s="298"/>
    </row>
    <row r="291" spans="2:6" s="297" customFormat="1">
      <c r="B291" s="298"/>
      <c r="C291" s="298"/>
      <c r="D291" s="298"/>
      <c r="E291" s="298"/>
      <c r="F291" s="298"/>
    </row>
    <row r="292" spans="2:6" s="297" customFormat="1">
      <c r="B292" s="298"/>
      <c r="C292" s="298"/>
      <c r="D292" s="298"/>
      <c r="E292" s="298"/>
      <c r="F292" s="298"/>
    </row>
    <row r="293" spans="2:6" s="297" customFormat="1">
      <c r="B293" s="298"/>
      <c r="C293" s="298"/>
      <c r="D293" s="298"/>
      <c r="E293" s="298"/>
      <c r="F293" s="298"/>
    </row>
    <row r="294" spans="2:6" s="297" customFormat="1">
      <c r="B294" s="298"/>
      <c r="C294" s="298"/>
      <c r="D294" s="298"/>
      <c r="E294" s="298"/>
      <c r="F294" s="298"/>
    </row>
    <row r="295" spans="2:6" s="297" customFormat="1">
      <c r="B295" s="298"/>
      <c r="C295" s="298"/>
      <c r="D295" s="298"/>
      <c r="E295" s="298"/>
      <c r="F295" s="298"/>
    </row>
    <row r="296" spans="2:6" s="297" customFormat="1">
      <c r="B296" s="298"/>
      <c r="C296" s="298"/>
      <c r="D296" s="298"/>
      <c r="E296" s="298"/>
      <c r="F296" s="298"/>
    </row>
    <row r="297" spans="2:6" s="297" customFormat="1">
      <c r="B297" s="298"/>
      <c r="C297" s="298"/>
      <c r="D297" s="298"/>
      <c r="E297" s="298"/>
      <c r="F297" s="298"/>
    </row>
    <row r="298" spans="2:6" s="297" customFormat="1">
      <c r="B298" s="298"/>
      <c r="C298" s="298"/>
      <c r="D298" s="298"/>
      <c r="E298" s="298"/>
      <c r="F298" s="298"/>
    </row>
    <row r="299" spans="2:6" s="297" customFormat="1">
      <c r="B299" s="298"/>
      <c r="C299" s="298"/>
      <c r="D299" s="298"/>
      <c r="E299" s="298"/>
      <c r="F299" s="298"/>
    </row>
    <row r="300" spans="2:6" s="297" customFormat="1">
      <c r="B300" s="298"/>
      <c r="C300" s="298"/>
      <c r="D300" s="298"/>
      <c r="E300" s="298"/>
      <c r="F300" s="298"/>
    </row>
    <row r="301" spans="2:6" s="297" customFormat="1">
      <c r="B301" s="298"/>
      <c r="C301" s="298"/>
      <c r="D301" s="298"/>
      <c r="E301" s="298"/>
      <c r="F301" s="298"/>
    </row>
    <row r="302" spans="2:6" s="297" customFormat="1">
      <c r="B302" s="298"/>
      <c r="C302" s="298"/>
      <c r="D302" s="298"/>
      <c r="E302" s="298"/>
      <c r="F302" s="298"/>
    </row>
    <row r="303" spans="2:6" s="297" customFormat="1">
      <c r="B303" s="298"/>
      <c r="C303" s="298"/>
      <c r="D303" s="298"/>
      <c r="E303" s="298"/>
      <c r="F303" s="298"/>
    </row>
    <row r="304" spans="2:6" s="297" customFormat="1">
      <c r="B304" s="298"/>
      <c r="C304" s="298"/>
      <c r="D304" s="298"/>
      <c r="E304" s="298"/>
      <c r="F304" s="298"/>
    </row>
    <row r="305" spans="2:6" s="297" customFormat="1">
      <c r="B305" s="298"/>
      <c r="C305" s="298"/>
      <c r="D305" s="298"/>
      <c r="E305" s="298"/>
      <c r="F305" s="298"/>
    </row>
    <row r="306" spans="2:6" s="297" customFormat="1">
      <c r="B306" s="298"/>
      <c r="C306" s="298"/>
      <c r="D306" s="298"/>
      <c r="E306" s="298"/>
      <c r="F306" s="298"/>
    </row>
    <row r="307" spans="2:6" s="297" customFormat="1">
      <c r="B307" s="298"/>
      <c r="C307" s="298"/>
      <c r="D307" s="298"/>
      <c r="E307" s="298"/>
      <c r="F307" s="298"/>
    </row>
    <row r="308" spans="2:6" s="297" customFormat="1">
      <c r="B308" s="298"/>
      <c r="C308" s="298"/>
      <c r="D308" s="298"/>
      <c r="E308" s="298"/>
      <c r="F308" s="298"/>
    </row>
    <row r="309" spans="2:6" s="297" customFormat="1">
      <c r="B309" s="298"/>
      <c r="C309" s="298"/>
      <c r="D309" s="298"/>
      <c r="E309" s="298"/>
      <c r="F309" s="298"/>
    </row>
    <row r="310" spans="2:6" s="297" customFormat="1">
      <c r="B310" s="298"/>
      <c r="C310" s="298"/>
      <c r="D310" s="298"/>
      <c r="E310" s="298"/>
      <c r="F310" s="298"/>
    </row>
    <row r="311" spans="2:6" s="297" customFormat="1">
      <c r="B311" s="298"/>
      <c r="C311" s="298"/>
      <c r="D311" s="298"/>
      <c r="E311" s="298"/>
      <c r="F311" s="298"/>
    </row>
    <row r="312" spans="2:6" s="297" customFormat="1">
      <c r="B312" s="298"/>
      <c r="C312" s="298"/>
      <c r="D312" s="298"/>
      <c r="E312" s="298"/>
      <c r="F312" s="298"/>
    </row>
    <row r="313" spans="2:6" s="297" customFormat="1">
      <c r="B313" s="298"/>
      <c r="C313" s="298"/>
      <c r="D313" s="298"/>
      <c r="E313" s="298"/>
      <c r="F313" s="298"/>
    </row>
    <row r="314" spans="2:6" s="297" customFormat="1">
      <c r="B314" s="298"/>
      <c r="C314" s="298"/>
      <c r="D314" s="298"/>
      <c r="E314" s="298"/>
      <c r="F314" s="298"/>
    </row>
    <row r="315" spans="2:6" s="297" customFormat="1">
      <c r="B315" s="298"/>
      <c r="C315" s="298"/>
      <c r="D315" s="298"/>
      <c r="E315" s="298"/>
      <c r="F315" s="298"/>
    </row>
    <row r="316" spans="2:6" s="297" customFormat="1">
      <c r="B316" s="298"/>
      <c r="C316" s="298"/>
      <c r="D316" s="298"/>
      <c r="E316" s="298"/>
      <c r="F316" s="298"/>
    </row>
    <row r="317" spans="2:6" s="297" customFormat="1">
      <c r="B317" s="298"/>
      <c r="C317" s="298"/>
      <c r="D317" s="298"/>
      <c r="E317" s="298"/>
      <c r="F317" s="298"/>
    </row>
    <row r="318" spans="2:6" s="297" customFormat="1">
      <c r="B318" s="298"/>
      <c r="C318" s="298"/>
      <c r="D318" s="298"/>
      <c r="E318" s="298"/>
      <c r="F318" s="298"/>
    </row>
    <row r="319" spans="2:6" s="297" customFormat="1">
      <c r="B319" s="298"/>
      <c r="C319" s="298"/>
      <c r="D319" s="298"/>
      <c r="E319" s="298"/>
      <c r="F319" s="298"/>
    </row>
    <row r="320" spans="2:6" s="297" customFormat="1">
      <c r="B320" s="298"/>
      <c r="C320" s="298"/>
      <c r="D320" s="298"/>
      <c r="E320" s="298"/>
      <c r="F320" s="298"/>
    </row>
    <row r="321" spans="2:6" s="297" customFormat="1">
      <c r="B321" s="298"/>
      <c r="C321" s="298"/>
      <c r="D321" s="298"/>
      <c r="E321" s="298"/>
      <c r="F321" s="298"/>
    </row>
    <row r="322" spans="2:6" s="297" customFormat="1">
      <c r="B322" s="298"/>
      <c r="C322" s="298"/>
      <c r="D322" s="298"/>
      <c r="E322" s="298"/>
      <c r="F322" s="298"/>
    </row>
    <row r="323" spans="2:6" s="297" customFormat="1">
      <c r="B323" s="298"/>
      <c r="C323" s="298"/>
      <c r="D323" s="298"/>
      <c r="E323" s="298"/>
      <c r="F323" s="298"/>
    </row>
    <row r="324" spans="2:6" s="297" customFormat="1">
      <c r="B324" s="298"/>
      <c r="C324" s="298"/>
      <c r="D324" s="298"/>
      <c r="E324" s="298"/>
      <c r="F324" s="298"/>
    </row>
    <row r="325" spans="2:6" s="297" customFormat="1">
      <c r="B325" s="298"/>
      <c r="C325" s="298"/>
      <c r="D325" s="298"/>
      <c r="E325" s="298"/>
      <c r="F325" s="298"/>
    </row>
    <row r="326" spans="2:6" s="297" customFormat="1">
      <c r="B326" s="298"/>
      <c r="C326" s="298"/>
      <c r="D326" s="298"/>
      <c r="E326" s="298"/>
      <c r="F326" s="298"/>
    </row>
    <row r="327" spans="2:6" s="297" customFormat="1">
      <c r="B327" s="298"/>
      <c r="C327" s="298"/>
      <c r="D327" s="298"/>
      <c r="E327" s="298"/>
      <c r="F327" s="298"/>
    </row>
    <row r="328" spans="2:6" s="297" customFormat="1">
      <c r="B328" s="298"/>
      <c r="C328" s="298"/>
      <c r="D328" s="298"/>
      <c r="E328" s="298"/>
      <c r="F328" s="298"/>
    </row>
    <row r="329" spans="2:6" s="297" customFormat="1">
      <c r="B329" s="298"/>
      <c r="C329" s="298"/>
      <c r="D329" s="298"/>
      <c r="E329" s="298"/>
      <c r="F329" s="298"/>
    </row>
    <row r="330" spans="2:6" s="297" customFormat="1">
      <c r="B330" s="298"/>
      <c r="C330" s="298"/>
      <c r="D330" s="298"/>
      <c r="E330" s="298"/>
      <c r="F330" s="298"/>
    </row>
    <row r="331" spans="2:6" s="297" customFormat="1">
      <c r="B331" s="298"/>
      <c r="C331" s="298"/>
      <c r="D331" s="298"/>
      <c r="E331" s="298"/>
      <c r="F331" s="298"/>
    </row>
    <row r="332" spans="2:6" s="297" customFormat="1">
      <c r="B332" s="298"/>
      <c r="C332" s="298"/>
      <c r="D332" s="298"/>
      <c r="E332" s="298"/>
      <c r="F332" s="298"/>
    </row>
    <row r="333" spans="2:6" s="297" customFormat="1">
      <c r="B333" s="298"/>
      <c r="C333" s="298"/>
      <c r="D333" s="298"/>
      <c r="E333" s="298"/>
      <c r="F333" s="298"/>
    </row>
    <row r="334" spans="2:6" s="297" customFormat="1">
      <c r="B334" s="298"/>
      <c r="C334" s="298"/>
      <c r="D334" s="298"/>
      <c r="E334" s="298"/>
      <c r="F334" s="298"/>
    </row>
    <row r="335" spans="2:6" s="297" customFormat="1">
      <c r="B335" s="298"/>
      <c r="C335" s="298"/>
      <c r="D335" s="298"/>
      <c r="E335" s="298"/>
      <c r="F335" s="298"/>
    </row>
    <row r="336" spans="2:6" s="297" customFormat="1">
      <c r="B336" s="298"/>
      <c r="C336" s="298"/>
      <c r="D336" s="298"/>
      <c r="E336" s="298"/>
      <c r="F336" s="298"/>
    </row>
    <row r="337" spans="2:6" s="297" customFormat="1">
      <c r="B337" s="298"/>
      <c r="C337" s="298"/>
      <c r="D337" s="298"/>
      <c r="E337" s="298"/>
      <c r="F337" s="298"/>
    </row>
    <row r="338" spans="2:6" s="297" customFormat="1">
      <c r="B338" s="298"/>
      <c r="C338" s="298"/>
      <c r="D338" s="298"/>
      <c r="E338" s="298"/>
      <c r="F338" s="298"/>
    </row>
    <row r="339" spans="2:6" s="297" customFormat="1">
      <c r="B339" s="298"/>
      <c r="C339" s="298"/>
      <c r="D339" s="298"/>
      <c r="E339" s="298"/>
      <c r="F339" s="298"/>
    </row>
    <row r="340" spans="2:6" s="297" customFormat="1">
      <c r="B340" s="298"/>
      <c r="C340" s="298"/>
      <c r="D340" s="298"/>
      <c r="E340" s="298"/>
      <c r="F340" s="298"/>
    </row>
    <row r="341" spans="2:6" s="297" customFormat="1">
      <c r="B341" s="298"/>
      <c r="C341" s="298"/>
      <c r="D341" s="298"/>
      <c r="E341" s="298"/>
      <c r="F341" s="298"/>
    </row>
    <row r="342" spans="2:6" s="297" customFormat="1">
      <c r="B342" s="298"/>
      <c r="C342" s="298"/>
      <c r="D342" s="298"/>
      <c r="E342" s="298"/>
      <c r="F342" s="298"/>
    </row>
    <row r="343" spans="2:6" s="297" customFormat="1">
      <c r="B343" s="298"/>
      <c r="C343" s="298"/>
      <c r="D343" s="298"/>
      <c r="E343" s="298"/>
      <c r="F343" s="298"/>
    </row>
    <row r="344" spans="2:6" s="297" customFormat="1">
      <c r="B344" s="298"/>
      <c r="C344" s="298"/>
      <c r="D344" s="298"/>
      <c r="E344" s="298"/>
      <c r="F344" s="298"/>
    </row>
    <row r="345" spans="2:6" s="297" customFormat="1">
      <c r="B345" s="298"/>
      <c r="C345" s="298"/>
      <c r="D345" s="298"/>
      <c r="E345" s="298"/>
      <c r="F345" s="298"/>
    </row>
    <row r="346" spans="2:6" s="297" customFormat="1">
      <c r="B346" s="298"/>
      <c r="C346" s="298"/>
      <c r="D346" s="298"/>
      <c r="E346" s="298"/>
      <c r="F346" s="298"/>
    </row>
    <row r="347" spans="2:6" s="297" customFormat="1">
      <c r="B347" s="298"/>
      <c r="C347" s="298"/>
      <c r="D347" s="298"/>
      <c r="E347" s="298"/>
      <c r="F347" s="298"/>
    </row>
    <row r="348" spans="2:6" s="297" customFormat="1">
      <c r="B348" s="298"/>
      <c r="C348" s="298"/>
      <c r="D348" s="298"/>
      <c r="E348" s="298"/>
      <c r="F348" s="298"/>
    </row>
    <row r="349" spans="2:6" s="297" customFormat="1">
      <c r="B349" s="298"/>
      <c r="C349" s="298"/>
      <c r="D349" s="298"/>
      <c r="E349" s="298"/>
      <c r="F349" s="298"/>
    </row>
    <row r="350" spans="2:6" s="297" customFormat="1">
      <c r="B350" s="298"/>
      <c r="C350" s="298"/>
      <c r="D350" s="298"/>
      <c r="E350" s="298"/>
      <c r="F350" s="298"/>
    </row>
    <row r="351" spans="2:6" s="297" customFormat="1">
      <c r="B351" s="298"/>
      <c r="C351" s="298"/>
      <c r="D351" s="298"/>
      <c r="E351" s="298"/>
      <c r="F351" s="298"/>
    </row>
    <row r="352" spans="2:6" s="297" customFormat="1">
      <c r="B352" s="298"/>
      <c r="C352" s="298"/>
      <c r="D352" s="298"/>
      <c r="E352" s="298"/>
      <c r="F352" s="298"/>
    </row>
    <row r="353" spans="2:6" s="297" customFormat="1">
      <c r="B353" s="298"/>
      <c r="C353" s="298"/>
      <c r="D353" s="298"/>
      <c r="E353" s="298"/>
      <c r="F353" s="298"/>
    </row>
    <row r="354" spans="2:6" s="297" customFormat="1">
      <c r="B354" s="298"/>
      <c r="C354" s="298"/>
      <c r="D354" s="298"/>
      <c r="E354" s="298"/>
      <c r="F354" s="298"/>
    </row>
    <row r="355" spans="2:6" s="297" customFormat="1">
      <c r="B355" s="298"/>
      <c r="C355" s="298"/>
      <c r="D355" s="298"/>
      <c r="E355" s="298"/>
      <c r="F355" s="298"/>
    </row>
    <row r="356" spans="2:6" s="297" customFormat="1">
      <c r="B356" s="298"/>
      <c r="C356" s="298"/>
      <c r="D356" s="298"/>
      <c r="E356" s="298"/>
      <c r="F356" s="298"/>
    </row>
    <row r="357" spans="2:6" s="297" customFormat="1">
      <c r="B357" s="298"/>
      <c r="C357" s="298"/>
      <c r="D357" s="298"/>
      <c r="E357" s="298"/>
      <c r="F357" s="298"/>
    </row>
    <row r="358" spans="2:6" s="297" customFormat="1">
      <c r="B358" s="298"/>
      <c r="C358" s="298"/>
      <c r="D358" s="298"/>
      <c r="E358" s="298"/>
      <c r="F358" s="298"/>
    </row>
    <row r="359" spans="2:6" s="297" customFormat="1">
      <c r="B359" s="298"/>
      <c r="C359" s="298"/>
      <c r="D359" s="298"/>
      <c r="E359" s="298"/>
      <c r="F359" s="298"/>
    </row>
    <row r="360" spans="2:6" s="297" customFormat="1">
      <c r="B360" s="298"/>
      <c r="C360" s="298"/>
      <c r="D360" s="298"/>
      <c r="E360" s="298"/>
      <c r="F360" s="298"/>
    </row>
    <row r="361" spans="2:6" s="297" customFormat="1">
      <c r="B361" s="298"/>
      <c r="C361" s="298"/>
      <c r="D361" s="298"/>
      <c r="E361" s="298"/>
      <c r="F361" s="298"/>
    </row>
    <row r="362" spans="2:6" s="297" customFormat="1">
      <c r="B362" s="298"/>
      <c r="C362" s="298"/>
      <c r="D362" s="298"/>
      <c r="E362" s="298"/>
      <c r="F362" s="298"/>
    </row>
    <row r="363" spans="2:6" s="297" customFormat="1">
      <c r="B363" s="298"/>
      <c r="C363" s="298"/>
      <c r="D363" s="298"/>
      <c r="E363" s="298"/>
      <c r="F363" s="298"/>
    </row>
    <row r="364" spans="2:6" s="297" customFormat="1">
      <c r="B364" s="298"/>
      <c r="C364" s="298"/>
      <c r="D364" s="298"/>
      <c r="E364" s="298"/>
      <c r="F364" s="298"/>
    </row>
    <row r="365" spans="2:6" s="297" customFormat="1">
      <c r="B365" s="298"/>
      <c r="C365" s="298"/>
      <c r="D365" s="298"/>
      <c r="E365" s="298"/>
      <c r="F365" s="298"/>
    </row>
    <row r="366" spans="2:6" s="297" customFormat="1">
      <c r="B366" s="298"/>
      <c r="C366" s="298"/>
      <c r="D366" s="298"/>
      <c r="E366" s="298"/>
      <c r="F366" s="298"/>
    </row>
    <row r="367" spans="2:6" s="297" customFormat="1">
      <c r="B367" s="298"/>
      <c r="C367" s="298"/>
      <c r="D367" s="298"/>
      <c r="E367" s="298"/>
      <c r="F367" s="298"/>
    </row>
    <row r="368" spans="2:6" s="297" customFormat="1">
      <c r="B368" s="298"/>
      <c r="C368" s="298"/>
      <c r="D368" s="298"/>
      <c r="E368" s="298"/>
      <c r="F368" s="298"/>
    </row>
    <row r="369" spans="2:6" s="297" customFormat="1">
      <c r="B369" s="298"/>
      <c r="C369" s="298"/>
      <c r="D369" s="298"/>
      <c r="E369" s="298"/>
      <c r="F369" s="298"/>
    </row>
    <row r="370" spans="2:6" s="297" customFormat="1">
      <c r="B370" s="298"/>
      <c r="C370" s="298"/>
      <c r="D370" s="298"/>
      <c r="E370" s="298"/>
      <c r="F370" s="298"/>
    </row>
    <row r="371" spans="2:6" s="297" customFormat="1">
      <c r="B371" s="298"/>
      <c r="C371" s="298"/>
      <c r="D371" s="298"/>
      <c r="E371" s="298"/>
      <c r="F371" s="298"/>
    </row>
    <row r="372" spans="2:6" s="297" customFormat="1">
      <c r="B372" s="298"/>
      <c r="C372" s="298"/>
      <c r="D372" s="298"/>
      <c r="E372" s="298"/>
      <c r="F372" s="298"/>
    </row>
    <row r="373" spans="2:6" s="297" customFormat="1">
      <c r="B373" s="298"/>
      <c r="C373" s="298"/>
      <c r="D373" s="298"/>
      <c r="E373" s="298"/>
      <c r="F373" s="298"/>
    </row>
    <row r="374" spans="2:6" s="297" customFormat="1">
      <c r="B374" s="298"/>
      <c r="C374" s="298"/>
      <c r="D374" s="298"/>
      <c r="E374" s="298"/>
      <c r="F374" s="298"/>
    </row>
    <row r="375" spans="2:6" s="297" customFormat="1">
      <c r="B375" s="298"/>
      <c r="C375" s="298"/>
      <c r="D375" s="298"/>
      <c r="E375" s="298"/>
      <c r="F375" s="298"/>
    </row>
    <row r="376" spans="2:6" s="297" customFormat="1">
      <c r="B376" s="298"/>
      <c r="C376" s="298"/>
      <c r="D376" s="298"/>
      <c r="E376" s="298"/>
      <c r="F376" s="298"/>
    </row>
    <row r="377" spans="2:6" s="297" customFormat="1">
      <c r="B377" s="298"/>
      <c r="C377" s="298"/>
      <c r="D377" s="298"/>
      <c r="E377" s="298"/>
      <c r="F377" s="298"/>
    </row>
    <row r="378" spans="2:6" s="297" customFormat="1">
      <c r="B378" s="298"/>
      <c r="C378" s="298"/>
      <c r="D378" s="298"/>
      <c r="E378" s="298"/>
      <c r="F378" s="298"/>
    </row>
    <row r="379" spans="2:6" s="297" customFormat="1">
      <c r="B379" s="298"/>
      <c r="C379" s="298"/>
      <c r="D379" s="298"/>
      <c r="E379" s="298"/>
      <c r="F379" s="298"/>
    </row>
    <row r="380" spans="2:6" s="297" customFormat="1">
      <c r="B380" s="298"/>
      <c r="C380" s="298"/>
      <c r="D380" s="298"/>
      <c r="E380" s="298"/>
      <c r="F380" s="298"/>
    </row>
    <row r="381" spans="2:6" s="297" customFormat="1">
      <c r="B381" s="298"/>
      <c r="C381" s="298"/>
      <c r="D381" s="298"/>
      <c r="E381" s="298"/>
      <c r="F381" s="298"/>
    </row>
    <row r="382" spans="2:6" s="297" customFormat="1">
      <c r="B382" s="298"/>
      <c r="C382" s="298"/>
      <c r="D382" s="298"/>
      <c r="E382" s="298"/>
      <c r="F382" s="298"/>
    </row>
    <row r="383" spans="2:6" s="297" customFormat="1">
      <c r="B383" s="298"/>
      <c r="C383" s="298"/>
      <c r="D383" s="298"/>
      <c r="E383" s="298"/>
      <c r="F383" s="298"/>
    </row>
    <row r="384" spans="2:6" s="297" customFormat="1">
      <c r="B384" s="298"/>
      <c r="C384" s="298"/>
      <c r="D384" s="298"/>
      <c r="E384" s="298"/>
      <c r="F384" s="298"/>
    </row>
    <row r="385" spans="2:6" s="297" customFormat="1">
      <c r="B385" s="298"/>
      <c r="C385" s="298"/>
      <c r="D385" s="298"/>
      <c r="E385" s="298"/>
      <c r="F385" s="298"/>
    </row>
    <row r="386" spans="2:6" s="297" customFormat="1">
      <c r="B386" s="298"/>
      <c r="C386" s="298"/>
      <c r="D386" s="298"/>
      <c r="E386" s="298"/>
      <c r="F386" s="298"/>
    </row>
    <row r="387" spans="2:6" s="297" customFormat="1">
      <c r="B387" s="298"/>
      <c r="C387" s="298"/>
      <c r="D387" s="298"/>
      <c r="E387" s="298"/>
      <c r="F387" s="298"/>
    </row>
    <row r="388" spans="2:6" s="297" customFormat="1">
      <c r="B388" s="298"/>
      <c r="C388" s="298"/>
      <c r="D388" s="298"/>
      <c r="E388" s="298"/>
      <c r="F388" s="298"/>
    </row>
    <row r="389" spans="2:6" s="297" customFormat="1">
      <c r="B389" s="298"/>
      <c r="C389" s="298"/>
      <c r="D389" s="298"/>
      <c r="E389" s="298"/>
      <c r="F389" s="298"/>
    </row>
    <row r="390" spans="2:6" s="297" customFormat="1">
      <c r="B390" s="298"/>
      <c r="C390" s="298"/>
      <c r="D390" s="298"/>
      <c r="E390" s="298"/>
      <c r="F390" s="298"/>
    </row>
    <row r="391" spans="2:6" s="297" customFormat="1">
      <c r="B391" s="298"/>
      <c r="C391" s="298"/>
      <c r="D391" s="298"/>
      <c r="E391" s="298"/>
      <c r="F391" s="298"/>
    </row>
    <row r="392" spans="2:6" s="297" customFormat="1">
      <c r="B392" s="298"/>
      <c r="C392" s="298"/>
      <c r="D392" s="298"/>
      <c r="E392" s="298"/>
      <c r="F392" s="298"/>
    </row>
    <row r="393" spans="2:6" s="297" customFormat="1">
      <c r="B393" s="298"/>
      <c r="C393" s="298"/>
      <c r="D393" s="298"/>
      <c r="E393" s="298"/>
      <c r="F393" s="298"/>
    </row>
    <row r="394" spans="2:6" s="297" customFormat="1">
      <c r="B394" s="298"/>
      <c r="C394" s="298"/>
      <c r="D394" s="298"/>
      <c r="E394" s="298"/>
      <c r="F394" s="298"/>
    </row>
    <row r="395" spans="2:6" s="297" customFormat="1">
      <c r="B395" s="298"/>
      <c r="C395" s="298"/>
      <c r="D395" s="298"/>
      <c r="E395" s="298"/>
      <c r="F395" s="298"/>
    </row>
    <row r="396" spans="2:6" s="297" customFormat="1">
      <c r="B396" s="298"/>
      <c r="C396" s="298"/>
      <c r="D396" s="298"/>
      <c r="E396" s="298"/>
      <c r="F396" s="298"/>
    </row>
    <row r="397" spans="2:6" s="297" customFormat="1">
      <c r="B397" s="298"/>
      <c r="C397" s="298"/>
      <c r="D397" s="298"/>
      <c r="E397" s="298"/>
      <c r="F397" s="298"/>
    </row>
    <row r="398" spans="2:6" s="297" customFormat="1">
      <c r="B398" s="298"/>
      <c r="C398" s="298"/>
      <c r="D398" s="298"/>
      <c r="E398" s="298"/>
      <c r="F398" s="298"/>
    </row>
    <row r="399" spans="2:6" s="297" customFormat="1">
      <c r="B399" s="298"/>
      <c r="C399" s="298"/>
      <c r="D399" s="298"/>
      <c r="E399" s="298"/>
      <c r="F399" s="298"/>
    </row>
    <row r="400" spans="2:6" s="297" customFormat="1">
      <c r="B400" s="298"/>
      <c r="C400" s="298"/>
      <c r="D400" s="298"/>
      <c r="E400" s="298"/>
      <c r="F400" s="298"/>
    </row>
    <row r="401" spans="2:6" s="297" customFormat="1">
      <c r="B401" s="298"/>
      <c r="C401" s="298"/>
      <c r="D401" s="298"/>
      <c r="E401" s="298"/>
      <c r="F401" s="298"/>
    </row>
    <row r="402" spans="2:6" s="297" customFormat="1">
      <c r="B402" s="298"/>
      <c r="C402" s="298"/>
      <c r="D402" s="298"/>
      <c r="E402" s="298"/>
      <c r="F402" s="298"/>
    </row>
    <row r="403" spans="2:6" s="297" customFormat="1">
      <c r="B403" s="298"/>
      <c r="C403" s="298"/>
      <c r="D403" s="298"/>
      <c r="E403" s="298"/>
      <c r="F403" s="298"/>
    </row>
    <row r="404" spans="2:6" s="297" customFormat="1">
      <c r="B404" s="298"/>
      <c r="C404" s="298"/>
      <c r="D404" s="298"/>
      <c r="E404" s="298"/>
      <c r="F404" s="298"/>
    </row>
    <row r="405" spans="2:6" s="297" customFormat="1">
      <c r="B405" s="298"/>
      <c r="C405" s="298"/>
      <c r="D405" s="298"/>
      <c r="E405" s="298"/>
      <c r="F405" s="298"/>
    </row>
    <row r="406" spans="2:6" s="297" customFormat="1">
      <c r="B406" s="298"/>
      <c r="C406" s="298"/>
      <c r="D406" s="298"/>
      <c r="E406" s="298"/>
      <c r="F406" s="298"/>
    </row>
    <row r="407" spans="2:6" s="297" customFormat="1">
      <c r="B407" s="298"/>
      <c r="C407" s="298"/>
      <c r="D407" s="298"/>
      <c r="E407" s="298"/>
      <c r="F407" s="298"/>
    </row>
    <row r="408" spans="2:6" s="297" customFormat="1">
      <c r="B408" s="298"/>
      <c r="C408" s="298"/>
      <c r="D408" s="298"/>
      <c r="E408" s="298"/>
      <c r="F408" s="298"/>
    </row>
    <row r="409" spans="2:6" s="297" customFormat="1">
      <c r="B409" s="298"/>
      <c r="C409" s="298"/>
      <c r="D409" s="298"/>
      <c r="E409" s="298"/>
      <c r="F409" s="298"/>
    </row>
    <row r="410" spans="2:6" s="297" customFormat="1">
      <c r="B410" s="298"/>
      <c r="C410" s="298"/>
      <c r="D410" s="298"/>
      <c r="E410" s="298"/>
      <c r="F410" s="298"/>
    </row>
    <row r="411" spans="2:6" s="297" customFormat="1">
      <c r="B411" s="298"/>
      <c r="C411" s="298"/>
      <c r="D411" s="298"/>
      <c r="E411" s="298"/>
      <c r="F411" s="298"/>
    </row>
    <row r="412" spans="2:6" s="297" customFormat="1">
      <c r="B412" s="298"/>
      <c r="C412" s="298"/>
      <c r="D412" s="298"/>
      <c r="E412" s="298"/>
      <c r="F412" s="298"/>
    </row>
    <row r="413" spans="2:6" s="297" customFormat="1">
      <c r="B413" s="298"/>
      <c r="C413" s="298"/>
      <c r="D413" s="298"/>
      <c r="E413" s="298"/>
      <c r="F413" s="298"/>
    </row>
    <row r="414" spans="2:6" s="297" customFormat="1">
      <c r="B414" s="298"/>
      <c r="C414" s="298"/>
      <c r="D414" s="298"/>
      <c r="E414" s="298"/>
      <c r="F414" s="298"/>
    </row>
    <row r="415" spans="2:6" s="297" customFormat="1">
      <c r="B415" s="298"/>
      <c r="C415" s="298"/>
      <c r="D415" s="298"/>
      <c r="E415" s="298"/>
      <c r="F415" s="298"/>
    </row>
    <row r="416" spans="2:6" s="297" customFormat="1">
      <c r="B416" s="298"/>
      <c r="C416" s="298"/>
      <c r="D416" s="298"/>
      <c r="E416" s="298"/>
      <c r="F416" s="298"/>
    </row>
    <row r="417" spans="2:6" s="297" customFormat="1">
      <c r="B417" s="298"/>
      <c r="C417" s="298"/>
      <c r="D417" s="298"/>
      <c r="E417" s="298"/>
      <c r="F417" s="298"/>
    </row>
    <row r="418" spans="2:6" s="297" customFormat="1">
      <c r="B418" s="298"/>
      <c r="C418" s="298"/>
      <c r="D418" s="298"/>
      <c r="E418" s="298"/>
      <c r="F418" s="298"/>
    </row>
    <row r="419" spans="2:6" s="297" customFormat="1">
      <c r="B419" s="298"/>
      <c r="C419" s="298"/>
      <c r="D419" s="298"/>
      <c r="E419" s="298"/>
      <c r="F419" s="298"/>
    </row>
    <row r="420" spans="2:6" s="297" customFormat="1">
      <c r="B420" s="298"/>
      <c r="C420" s="298"/>
      <c r="D420" s="298"/>
      <c r="E420" s="298"/>
      <c r="F420" s="298"/>
    </row>
    <row r="421" spans="2:6" s="297" customFormat="1">
      <c r="B421" s="298"/>
      <c r="C421" s="298"/>
      <c r="D421" s="298"/>
      <c r="E421" s="298"/>
      <c r="F421" s="298"/>
    </row>
    <row r="422" spans="2:6" s="297" customFormat="1">
      <c r="B422" s="298"/>
      <c r="C422" s="298"/>
      <c r="D422" s="298"/>
      <c r="E422" s="298"/>
      <c r="F422" s="298"/>
    </row>
    <row r="423" spans="2:6" s="297" customFormat="1">
      <c r="B423" s="298"/>
      <c r="C423" s="298"/>
      <c r="D423" s="298"/>
      <c r="E423" s="298"/>
      <c r="F423" s="298"/>
    </row>
    <row r="424" spans="2:6" s="297" customFormat="1">
      <c r="B424" s="298"/>
      <c r="C424" s="298"/>
      <c r="D424" s="298"/>
      <c r="E424" s="298"/>
      <c r="F424" s="298"/>
    </row>
    <row r="425" spans="2:6" s="297" customFormat="1">
      <c r="B425" s="298"/>
      <c r="C425" s="298"/>
      <c r="D425" s="298"/>
      <c r="E425" s="298"/>
      <c r="F425" s="298"/>
    </row>
    <row r="426" spans="2:6" s="297" customFormat="1">
      <c r="B426" s="298"/>
      <c r="C426" s="298"/>
      <c r="D426" s="298"/>
      <c r="E426" s="298"/>
      <c r="F426" s="298"/>
    </row>
    <row r="427" spans="2:6" s="297" customFormat="1">
      <c r="B427" s="298"/>
      <c r="C427" s="298"/>
      <c r="D427" s="298"/>
      <c r="E427" s="298"/>
      <c r="F427" s="298"/>
    </row>
    <row r="428" spans="2:6" s="297" customFormat="1">
      <c r="B428" s="298"/>
      <c r="C428" s="298"/>
      <c r="D428" s="298"/>
      <c r="E428" s="298"/>
      <c r="F428" s="298"/>
    </row>
    <row r="429" spans="2:6" s="297" customFormat="1">
      <c r="B429" s="298"/>
      <c r="C429" s="298"/>
      <c r="D429" s="298"/>
      <c r="E429" s="298"/>
      <c r="F429" s="298"/>
    </row>
    <row r="430" spans="2:6" s="297" customFormat="1">
      <c r="B430" s="298"/>
      <c r="C430" s="298"/>
      <c r="D430" s="298"/>
      <c r="E430" s="298"/>
      <c r="F430" s="298"/>
    </row>
    <row r="431" spans="2:6" s="297" customFormat="1">
      <c r="B431" s="298"/>
      <c r="C431" s="298"/>
      <c r="D431" s="298"/>
      <c r="E431" s="298"/>
      <c r="F431" s="298"/>
    </row>
    <row r="432" spans="2:6" s="297" customFormat="1">
      <c r="B432" s="298"/>
      <c r="C432" s="298"/>
      <c r="D432" s="298"/>
      <c r="E432" s="298"/>
      <c r="F432" s="298"/>
    </row>
    <row r="433" spans="2:6" s="297" customFormat="1">
      <c r="B433" s="298"/>
      <c r="C433" s="298"/>
      <c r="D433" s="298"/>
      <c r="E433" s="298"/>
      <c r="F433" s="298"/>
    </row>
    <row r="434" spans="2:6" s="297" customFormat="1">
      <c r="B434" s="298"/>
      <c r="C434" s="298"/>
      <c r="D434" s="298"/>
      <c r="E434" s="298"/>
      <c r="F434" s="298"/>
    </row>
    <row r="435" spans="2:6" s="297" customFormat="1">
      <c r="B435" s="298"/>
      <c r="C435" s="298"/>
      <c r="D435" s="298"/>
      <c r="E435" s="298"/>
      <c r="F435" s="298"/>
    </row>
    <row r="436" spans="2:6" s="297" customFormat="1">
      <c r="B436" s="298"/>
      <c r="C436" s="298"/>
      <c r="D436" s="298"/>
      <c r="E436" s="298"/>
      <c r="F436" s="298"/>
    </row>
    <row r="437" spans="2:6" s="297" customFormat="1">
      <c r="B437" s="298"/>
      <c r="C437" s="298"/>
      <c r="D437" s="298"/>
      <c r="E437" s="298"/>
      <c r="F437" s="298"/>
    </row>
    <row r="438" spans="2:6" s="297" customFormat="1">
      <c r="B438" s="298"/>
      <c r="C438" s="298"/>
      <c r="D438" s="298"/>
      <c r="E438" s="298"/>
      <c r="F438" s="298"/>
    </row>
    <row r="439" spans="2:6" s="297" customFormat="1">
      <c r="B439" s="298"/>
      <c r="C439" s="298"/>
      <c r="D439" s="298"/>
      <c r="E439" s="298"/>
      <c r="F439" s="298"/>
    </row>
    <row r="440" spans="2:6" s="297" customFormat="1">
      <c r="B440" s="298"/>
      <c r="C440" s="298"/>
      <c r="D440" s="298"/>
      <c r="E440" s="298"/>
      <c r="F440" s="298"/>
    </row>
    <row r="441" spans="2:6" s="297" customFormat="1">
      <c r="B441" s="298"/>
      <c r="C441" s="298"/>
      <c r="D441" s="298"/>
      <c r="E441" s="298"/>
      <c r="F441" s="298"/>
    </row>
    <row r="442" spans="2:6" s="297" customFormat="1">
      <c r="B442" s="298"/>
      <c r="C442" s="298"/>
      <c r="D442" s="298"/>
      <c r="E442" s="298"/>
      <c r="F442" s="298"/>
    </row>
    <row r="443" spans="2:6" s="297" customFormat="1">
      <c r="B443" s="298"/>
      <c r="C443" s="298"/>
      <c r="D443" s="298"/>
      <c r="E443" s="298"/>
      <c r="F443" s="298"/>
    </row>
    <row r="444" spans="2:6" s="297" customFormat="1">
      <c r="B444" s="298"/>
      <c r="C444" s="298"/>
      <c r="D444" s="298"/>
      <c r="E444" s="298"/>
      <c r="F444" s="298"/>
    </row>
    <row r="445" spans="2:6" s="297" customFormat="1">
      <c r="B445" s="298"/>
      <c r="C445" s="298"/>
      <c r="D445" s="298"/>
      <c r="E445" s="298"/>
      <c r="F445" s="298"/>
    </row>
    <row r="446" spans="2:6" s="297" customFormat="1">
      <c r="B446" s="298"/>
      <c r="C446" s="298"/>
      <c r="D446" s="298"/>
      <c r="E446" s="298"/>
      <c r="F446" s="298"/>
    </row>
    <row r="447" spans="2:6" s="297" customFormat="1">
      <c r="B447" s="298"/>
      <c r="C447" s="298"/>
      <c r="D447" s="298"/>
      <c r="E447" s="298"/>
      <c r="F447" s="298"/>
    </row>
    <row r="448" spans="2:6" s="297" customFormat="1">
      <c r="B448" s="298"/>
      <c r="C448" s="298"/>
      <c r="D448" s="298"/>
      <c r="E448" s="298"/>
      <c r="F448" s="298"/>
    </row>
    <row r="449" spans="2:6" s="297" customFormat="1">
      <c r="B449" s="298"/>
      <c r="C449" s="298"/>
      <c r="D449" s="298"/>
      <c r="E449" s="298"/>
      <c r="F449" s="298"/>
    </row>
    <row r="450" spans="2:6" s="297" customFormat="1">
      <c r="B450" s="298"/>
      <c r="C450" s="298"/>
      <c r="D450" s="298"/>
      <c r="E450" s="298"/>
      <c r="F450" s="298"/>
    </row>
    <row r="451" spans="2:6" s="297" customFormat="1">
      <c r="B451" s="298"/>
      <c r="C451" s="298"/>
      <c r="D451" s="298"/>
      <c r="E451" s="298"/>
      <c r="F451" s="298"/>
    </row>
    <row r="452" spans="2:6" s="297" customFormat="1">
      <c r="B452" s="298"/>
      <c r="C452" s="298"/>
      <c r="D452" s="298"/>
      <c r="E452" s="298"/>
      <c r="F452" s="298"/>
    </row>
    <row r="453" spans="2:6" s="297" customFormat="1">
      <c r="B453" s="298"/>
      <c r="C453" s="298"/>
      <c r="D453" s="298"/>
      <c r="E453" s="298"/>
      <c r="F453" s="298"/>
    </row>
    <row r="454" spans="2:6" s="297" customFormat="1">
      <c r="B454" s="298"/>
      <c r="C454" s="298"/>
      <c r="D454" s="298"/>
      <c r="E454" s="298"/>
      <c r="F454" s="298"/>
    </row>
    <row r="455" spans="2:6" s="297" customFormat="1">
      <c r="B455" s="298"/>
      <c r="C455" s="298"/>
      <c r="D455" s="298"/>
      <c r="E455" s="298"/>
      <c r="F455" s="298"/>
    </row>
    <row r="456" spans="2:6" s="297" customFormat="1">
      <c r="B456" s="298"/>
      <c r="C456" s="298"/>
      <c r="D456" s="298"/>
      <c r="E456" s="298"/>
      <c r="F456" s="298"/>
    </row>
    <row r="457" spans="2:6" s="297" customFormat="1">
      <c r="B457" s="298"/>
      <c r="C457" s="298"/>
      <c r="D457" s="298"/>
      <c r="E457" s="298"/>
      <c r="F457" s="298"/>
    </row>
    <row r="458" spans="2:6" s="297" customFormat="1">
      <c r="B458" s="298"/>
      <c r="C458" s="298"/>
      <c r="D458" s="298"/>
      <c r="E458" s="298"/>
      <c r="F458" s="298"/>
    </row>
    <row r="459" spans="2:6" s="297" customFormat="1">
      <c r="B459" s="298"/>
      <c r="C459" s="298"/>
      <c r="D459" s="298"/>
      <c r="E459" s="298"/>
      <c r="F459" s="298"/>
    </row>
    <row r="460" spans="2:6" s="297" customFormat="1">
      <c r="B460" s="298"/>
      <c r="C460" s="298"/>
      <c r="D460" s="298"/>
      <c r="E460" s="298"/>
      <c r="F460" s="298"/>
    </row>
    <row r="461" spans="2:6" s="297" customFormat="1">
      <c r="B461" s="298"/>
      <c r="C461" s="298"/>
      <c r="D461" s="298"/>
      <c r="E461" s="298"/>
      <c r="F461" s="298"/>
    </row>
    <row r="462" spans="2:6" s="297" customFormat="1">
      <c r="B462" s="298"/>
      <c r="C462" s="298"/>
      <c r="D462" s="298"/>
      <c r="E462" s="298"/>
      <c r="F462" s="298"/>
    </row>
    <row r="463" spans="2:6" s="297" customFormat="1">
      <c r="B463" s="298"/>
      <c r="C463" s="298"/>
      <c r="D463" s="298"/>
      <c r="E463" s="298"/>
      <c r="F463" s="298"/>
    </row>
    <row r="464" spans="2:6" s="297" customFormat="1">
      <c r="B464" s="298"/>
      <c r="C464" s="298"/>
      <c r="D464" s="298"/>
      <c r="E464" s="298"/>
      <c r="F464" s="298"/>
    </row>
    <row r="465" spans="2:6" s="297" customFormat="1">
      <c r="B465" s="298"/>
      <c r="C465" s="298"/>
      <c r="D465" s="298"/>
      <c r="E465" s="298"/>
      <c r="F465" s="298"/>
    </row>
    <row r="466" spans="2:6" s="297" customFormat="1">
      <c r="B466" s="298"/>
      <c r="C466" s="298"/>
      <c r="D466" s="298"/>
      <c r="E466" s="298"/>
      <c r="F466" s="298"/>
    </row>
    <row r="467" spans="2:6" s="297" customFormat="1">
      <c r="B467" s="298"/>
      <c r="C467" s="298"/>
      <c r="D467" s="298"/>
      <c r="E467" s="298"/>
      <c r="F467" s="298"/>
    </row>
    <row r="468" spans="2:6" s="297" customFormat="1">
      <c r="B468" s="298"/>
      <c r="C468" s="298"/>
      <c r="D468" s="298"/>
      <c r="E468" s="298"/>
      <c r="F468" s="298"/>
    </row>
    <row r="469" spans="2:6" s="297" customFormat="1">
      <c r="B469" s="298"/>
      <c r="C469" s="298"/>
      <c r="D469" s="298"/>
      <c r="E469" s="298"/>
      <c r="F469" s="298"/>
    </row>
    <row r="470" spans="2:6" s="297" customFormat="1">
      <c r="B470" s="298"/>
      <c r="C470" s="298"/>
      <c r="D470" s="298"/>
      <c r="E470" s="298"/>
      <c r="F470" s="298"/>
    </row>
    <row r="471" spans="2:6" s="297" customFormat="1">
      <c r="B471" s="298"/>
      <c r="C471" s="298"/>
      <c r="D471" s="298"/>
      <c r="E471" s="298"/>
      <c r="F471" s="298"/>
    </row>
    <row r="472" spans="2:6" s="297" customFormat="1">
      <c r="B472" s="298"/>
      <c r="C472" s="298"/>
      <c r="D472" s="298"/>
      <c r="E472" s="298"/>
      <c r="F472" s="298"/>
    </row>
    <row r="473" spans="2:6" s="297" customFormat="1">
      <c r="B473" s="298"/>
      <c r="C473" s="298"/>
      <c r="D473" s="298"/>
      <c r="E473" s="298"/>
      <c r="F473" s="298"/>
    </row>
    <row r="474" spans="2:6" s="297" customFormat="1">
      <c r="B474" s="298"/>
      <c r="C474" s="298"/>
      <c r="D474" s="298"/>
      <c r="E474" s="298"/>
      <c r="F474" s="298"/>
    </row>
    <row r="475" spans="2:6" s="297" customFormat="1">
      <c r="B475" s="298"/>
      <c r="C475" s="298"/>
      <c r="D475" s="298"/>
      <c r="E475" s="298"/>
      <c r="F475" s="298"/>
    </row>
    <row r="476" spans="2:6" s="297" customFormat="1">
      <c r="B476" s="298"/>
      <c r="C476" s="298"/>
      <c r="D476" s="298"/>
      <c r="E476" s="298"/>
      <c r="F476" s="298"/>
    </row>
    <row r="477" spans="2:6" s="297" customFormat="1">
      <c r="B477" s="298"/>
      <c r="C477" s="298"/>
      <c r="D477" s="298"/>
      <c r="E477" s="298"/>
      <c r="F477" s="298"/>
    </row>
    <row r="478" spans="2:6" s="297" customFormat="1">
      <c r="B478" s="298"/>
      <c r="C478" s="298"/>
      <c r="D478" s="298"/>
      <c r="E478" s="298"/>
      <c r="F478" s="298"/>
    </row>
    <row r="479" spans="2:6" s="297" customFormat="1">
      <c r="B479" s="298"/>
      <c r="C479" s="298"/>
      <c r="D479" s="298"/>
      <c r="E479" s="298"/>
      <c r="F479" s="298"/>
    </row>
    <row r="480" spans="2:6" s="297" customFormat="1">
      <c r="B480" s="298"/>
      <c r="C480" s="298"/>
      <c r="D480" s="298"/>
      <c r="E480" s="298"/>
      <c r="F480" s="298"/>
    </row>
    <row r="481" spans="2:6" s="297" customFormat="1">
      <c r="B481" s="298"/>
      <c r="C481" s="298"/>
      <c r="D481" s="298"/>
      <c r="E481" s="298"/>
      <c r="F481" s="298"/>
    </row>
    <row r="482" spans="2:6" s="297" customFormat="1">
      <c r="B482" s="298"/>
      <c r="C482" s="298"/>
      <c r="D482" s="298"/>
      <c r="E482" s="298"/>
      <c r="F482" s="298"/>
    </row>
    <row r="483" spans="2:6" s="297" customFormat="1">
      <c r="B483" s="298"/>
      <c r="C483" s="298"/>
      <c r="D483" s="298"/>
      <c r="E483" s="298"/>
      <c r="F483" s="298"/>
    </row>
    <row r="484" spans="2:6" s="297" customFormat="1">
      <c r="B484" s="298"/>
      <c r="C484" s="298"/>
      <c r="D484" s="298"/>
      <c r="E484" s="298"/>
      <c r="F484" s="298"/>
    </row>
    <row r="485" spans="2:6" s="297" customFormat="1">
      <c r="B485" s="298"/>
      <c r="C485" s="298"/>
      <c r="D485" s="298"/>
      <c r="E485" s="298"/>
      <c r="F485" s="298"/>
    </row>
    <row r="486" spans="2:6" s="297" customFormat="1">
      <c r="B486" s="298"/>
      <c r="C486" s="298"/>
      <c r="D486" s="298"/>
      <c r="E486" s="298"/>
      <c r="F486" s="298"/>
    </row>
    <row r="487" spans="2:6" s="297" customFormat="1">
      <c r="B487" s="298"/>
      <c r="C487" s="298"/>
      <c r="D487" s="298"/>
      <c r="E487" s="298"/>
      <c r="F487" s="298"/>
    </row>
    <row r="488" spans="2:6" s="297" customFormat="1">
      <c r="B488" s="298"/>
      <c r="C488" s="298"/>
      <c r="D488" s="298"/>
      <c r="E488" s="298"/>
      <c r="F488" s="298"/>
    </row>
    <row r="489" spans="2:6" s="297" customFormat="1">
      <c r="B489" s="298"/>
      <c r="C489" s="298"/>
      <c r="D489" s="298"/>
      <c r="E489" s="298"/>
      <c r="F489" s="298"/>
    </row>
    <row r="490" spans="2:6" s="297" customFormat="1">
      <c r="B490" s="298"/>
      <c r="C490" s="298"/>
      <c r="D490" s="298"/>
      <c r="E490" s="298"/>
      <c r="F490" s="298"/>
    </row>
  </sheetData>
  <mergeCells count="50">
    <mergeCell ref="E15:F15"/>
    <mergeCell ref="E27:F27"/>
    <mergeCell ref="A66:A68"/>
    <mergeCell ref="E98:F98"/>
    <mergeCell ref="E66:F67"/>
    <mergeCell ref="A54:A56"/>
    <mergeCell ref="A28:F28"/>
    <mergeCell ref="E38:F38"/>
    <mergeCell ref="E87:F88"/>
    <mergeCell ref="A30:A32"/>
    <mergeCell ref="A135:A137"/>
    <mergeCell ref="E135:F136"/>
    <mergeCell ref="E125:F125"/>
    <mergeCell ref="E63:F63"/>
    <mergeCell ref="A159:F159"/>
    <mergeCell ref="E1:F1"/>
    <mergeCell ref="A18:A20"/>
    <mergeCell ref="E18:F19"/>
    <mergeCell ref="A4:A6"/>
    <mergeCell ref="E112:F113"/>
    <mergeCell ref="A110:F110"/>
    <mergeCell ref="E54:F55"/>
    <mergeCell ref="A101:A103"/>
    <mergeCell ref="A99:F99"/>
    <mergeCell ref="A112:A114"/>
    <mergeCell ref="A134:F134"/>
    <mergeCell ref="E109:F109"/>
    <mergeCell ref="A127:A129"/>
    <mergeCell ref="E127:F128"/>
    <mergeCell ref="A126:F126"/>
    <mergeCell ref="E101:F102"/>
    <mergeCell ref="A41:A43"/>
    <mergeCell ref="A87:A89"/>
    <mergeCell ref="E30:F31"/>
    <mergeCell ref="A86:F86"/>
    <mergeCell ref="A76:A78"/>
    <mergeCell ref="E85:F85"/>
    <mergeCell ref="E51:F51"/>
    <mergeCell ref="A52:F52"/>
    <mergeCell ref="A64:F64"/>
    <mergeCell ref="A2:F2"/>
    <mergeCell ref="E24:F24"/>
    <mergeCell ref="A74:F74"/>
    <mergeCell ref="E76:F77"/>
    <mergeCell ref="A39:F39"/>
    <mergeCell ref="E25:F25"/>
    <mergeCell ref="E4:F5"/>
    <mergeCell ref="A16:F16"/>
    <mergeCell ref="E73:F73"/>
    <mergeCell ref="E41:F42"/>
  </mergeCells>
  <phoneticPr fontId="0" type="noConversion"/>
  <pageMargins left="0.22" right="0.2" top="0.37" bottom="0.47" header="0.32" footer="0.31"/>
  <pageSetup paperSize="9" scale="85" orientation="portrait" r:id="rId1"/>
  <headerFooter alignWithMargins="0"/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M115"/>
  <sheetViews>
    <sheetView zoomScale="118" zoomScaleNormal="118" workbookViewId="0">
      <pane xSplit="2" ySplit="5" topLeftCell="AW18" activePane="bottomRight" state="frozen"/>
      <selection activeCell="B49" sqref="B49"/>
      <selection pane="topRight" activeCell="B49" sqref="B49"/>
      <selection pane="bottomLeft" activeCell="B49" sqref="B49"/>
      <selection pane="bottomRight" activeCell="AZ6" sqref="AZ6"/>
    </sheetView>
  </sheetViews>
  <sheetFormatPr defaultRowHeight="12.75"/>
  <cols>
    <col min="1" max="1" width="6" style="22" bestFit="1" customWidth="1"/>
    <col min="2" max="2" width="64.140625" style="22" customWidth="1"/>
    <col min="3" max="3" width="12.7109375" style="21" customWidth="1"/>
    <col min="4" max="8" width="12.7109375" style="30" customWidth="1"/>
    <col min="9" max="9" width="12.7109375" style="22" customWidth="1"/>
    <col min="10" max="10" width="12.7109375" style="30" customWidth="1"/>
    <col min="11" max="11" width="12.7109375" style="22" customWidth="1"/>
    <col min="12" max="21" width="12.7109375" style="30" customWidth="1"/>
    <col min="22" max="22" width="12.7109375" style="38" customWidth="1"/>
    <col min="23" max="50" width="12.7109375" style="30" customWidth="1"/>
    <col min="51" max="51" width="0" style="30" hidden="1" customWidth="1"/>
    <col min="52" max="52" width="14.85546875" style="30" bestFit="1" customWidth="1"/>
    <col min="53" max="65" width="9.140625" style="30"/>
    <col min="66" max="16384" width="9.140625" style="22"/>
  </cols>
  <sheetData>
    <row r="1" spans="1:65" s="283" customFormat="1">
      <c r="A1" s="531"/>
      <c r="B1" s="532" t="s">
        <v>0</v>
      </c>
      <c r="C1" s="533"/>
      <c r="D1" s="534"/>
      <c r="E1" s="534"/>
      <c r="F1" s="534"/>
      <c r="G1" s="534"/>
      <c r="H1" s="534"/>
      <c r="I1" s="531"/>
      <c r="J1" s="534"/>
      <c r="K1" s="531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5"/>
      <c r="W1" s="534"/>
      <c r="X1" s="534"/>
      <c r="Y1" s="534"/>
      <c r="Z1" s="534"/>
      <c r="AA1" s="534"/>
      <c r="AB1" s="534"/>
      <c r="AC1" s="534"/>
      <c r="AD1" s="534"/>
      <c r="AE1" s="534"/>
      <c r="AF1" s="534"/>
      <c r="AG1" s="534"/>
      <c r="AH1" s="534"/>
      <c r="AI1" s="536"/>
      <c r="AJ1" s="536"/>
      <c r="AK1" s="536"/>
      <c r="AL1" s="536"/>
      <c r="AM1" s="536"/>
      <c r="AN1" s="536"/>
      <c r="AO1" s="536"/>
      <c r="AP1" s="536"/>
      <c r="AQ1" s="536"/>
      <c r="AR1" s="536"/>
      <c r="AS1" s="536"/>
      <c r="AT1" s="536"/>
      <c r="AU1" s="536"/>
      <c r="AV1" s="536"/>
      <c r="AW1" s="536"/>
      <c r="AX1" s="536"/>
      <c r="AY1" s="536"/>
      <c r="AZ1" s="536"/>
      <c r="BA1" s="536"/>
      <c r="BB1" s="536"/>
      <c r="BC1" s="536"/>
      <c r="BD1" s="536"/>
      <c r="BE1" s="536"/>
      <c r="BF1" s="536"/>
      <c r="BG1" s="536"/>
      <c r="BH1" s="536"/>
      <c r="BI1" s="536"/>
      <c r="BJ1" s="536"/>
      <c r="BK1" s="536"/>
      <c r="BL1" s="536"/>
      <c r="BM1" s="536"/>
    </row>
    <row r="2" spans="1:65" s="283" customFormat="1">
      <c r="A2" s="531"/>
      <c r="B2" s="532" t="s">
        <v>1</v>
      </c>
      <c r="C2" s="533"/>
      <c r="D2" s="534"/>
      <c r="E2" s="534"/>
      <c r="F2" s="534"/>
      <c r="G2" s="534"/>
      <c r="H2" s="534"/>
      <c r="I2" s="531"/>
      <c r="J2" s="534"/>
      <c r="K2" s="531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5"/>
      <c r="W2" s="534"/>
      <c r="X2" s="534"/>
      <c r="Y2" s="534"/>
      <c r="Z2" s="534"/>
      <c r="AA2" s="534"/>
      <c r="AB2" s="534"/>
      <c r="AC2" s="534"/>
      <c r="AD2" s="534"/>
      <c r="AE2" s="534"/>
      <c r="AF2" s="534"/>
      <c r="AG2" s="534"/>
      <c r="AH2" s="534"/>
      <c r="AI2" s="536"/>
      <c r="AJ2" s="536"/>
      <c r="AK2" s="536"/>
      <c r="AL2" s="536"/>
      <c r="AM2" s="536"/>
      <c r="AN2" s="536"/>
      <c r="AO2" s="536"/>
      <c r="AP2" s="536"/>
      <c r="AQ2" s="536"/>
      <c r="AR2" s="536"/>
      <c r="AS2" s="536"/>
      <c r="AT2" s="536"/>
      <c r="AU2" s="536"/>
      <c r="AV2" s="536"/>
      <c r="AW2" s="536"/>
      <c r="AX2" s="536"/>
      <c r="AY2" s="536"/>
      <c r="AZ2" s="536"/>
      <c r="BA2" s="536"/>
      <c r="BB2" s="536"/>
      <c r="BC2" s="536"/>
      <c r="BD2" s="536"/>
      <c r="BE2" s="536"/>
      <c r="BF2" s="536"/>
      <c r="BG2" s="536"/>
      <c r="BH2" s="536"/>
      <c r="BI2" s="536"/>
      <c r="BJ2" s="536"/>
      <c r="BK2" s="536"/>
      <c r="BL2" s="536"/>
      <c r="BM2" s="536"/>
    </row>
    <row r="3" spans="1:65" s="283" customFormat="1">
      <c r="A3" s="531"/>
      <c r="B3" s="532" t="s">
        <v>655</v>
      </c>
      <c r="C3" s="533"/>
      <c r="D3" s="534"/>
      <c r="E3" s="534"/>
      <c r="F3" s="534"/>
      <c r="G3" s="534"/>
      <c r="H3" s="534"/>
      <c r="I3" s="531"/>
      <c r="J3" s="534"/>
      <c r="K3" s="531"/>
      <c r="L3" s="534"/>
      <c r="M3" s="534"/>
      <c r="N3" s="534"/>
      <c r="O3" s="534"/>
      <c r="P3" s="534"/>
      <c r="Q3" s="534"/>
      <c r="R3" s="534"/>
      <c r="S3" s="534"/>
      <c r="T3" s="534"/>
      <c r="U3" s="534"/>
      <c r="V3" s="535"/>
      <c r="W3" s="534"/>
      <c r="X3" s="534"/>
      <c r="Y3" s="534"/>
      <c r="Z3" s="534"/>
      <c r="AA3" s="534"/>
      <c r="AB3" s="534"/>
      <c r="AC3" s="534"/>
      <c r="AD3" s="534"/>
      <c r="AE3" s="534"/>
      <c r="AF3" s="534"/>
      <c r="AG3" s="534"/>
      <c r="AH3" s="534"/>
      <c r="AI3" s="536"/>
      <c r="AJ3" s="536"/>
      <c r="AK3" s="536"/>
      <c r="AL3" s="536"/>
      <c r="AM3" s="536"/>
      <c r="AN3" s="536"/>
      <c r="AO3" s="536"/>
      <c r="AP3" s="536"/>
      <c r="AQ3" s="536"/>
      <c r="AR3" s="536"/>
      <c r="AS3" s="536"/>
      <c r="AT3" s="536"/>
      <c r="AU3" s="536"/>
      <c r="AV3" s="536"/>
      <c r="AW3" s="536"/>
      <c r="AX3" s="536"/>
      <c r="AY3" s="536"/>
      <c r="AZ3" s="536"/>
      <c r="BA3" s="536"/>
      <c r="BB3" s="536"/>
      <c r="BC3" s="536"/>
      <c r="BD3" s="536"/>
      <c r="BE3" s="536"/>
      <c r="BF3" s="536"/>
      <c r="BG3" s="536"/>
      <c r="BH3" s="536"/>
      <c r="BI3" s="536"/>
      <c r="BJ3" s="536"/>
      <c r="BK3" s="536"/>
      <c r="BL3" s="536"/>
      <c r="BM3" s="536"/>
    </row>
    <row r="4" spans="1:65" s="283" customFormat="1">
      <c r="A4" s="531"/>
      <c r="B4" s="532" t="s">
        <v>715</v>
      </c>
      <c r="C4" s="537"/>
      <c r="D4" s="538" t="s">
        <v>3</v>
      </c>
      <c r="E4" s="538"/>
      <c r="F4" s="534"/>
      <c r="G4" s="534"/>
      <c r="H4" s="534"/>
      <c r="I4" s="531"/>
      <c r="J4" s="534"/>
      <c r="K4" s="531"/>
      <c r="L4" s="534"/>
      <c r="M4" s="534"/>
      <c r="N4" s="534"/>
      <c r="O4" s="534"/>
      <c r="P4" s="534"/>
      <c r="Q4" s="534"/>
      <c r="R4" s="534"/>
      <c r="S4" s="534"/>
      <c r="T4" s="534"/>
      <c r="U4" s="534"/>
      <c r="V4" s="535"/>
      <c r="W4" s="534"/>
      <c r="X4" s="534"/>
      <c r="Y4" s="534"/>
      <c r="Z4" s="534"/>
      <c r="AA4" s="534"/>
      <c r="AB4" s="534"/>
      <c r="AC4" s="534"/>
      <c r="AD4" s="534"/>
      <c r="AE4" s="534"/>
      <c r="AF4" s="534"/>
      <c r="AG4" s="534"/>
      <c r="AH4" s="534"/>
      <c r="AI4" s="536"/>
      <c r="AJ4" s="536"/>
      <c r="AK4" s="536"/>
      <c r="AL4" s="536"/>
      <c r="AM4" s="536"/>
      <c r="AN4" s="536"/>
      <c r="AO4" s="536"/>
      <c r="AP4" s="536"/>
      <c r="AQ4" s="536"/>
      <c r="AR4" s="536"/>
      <c r="AS4" s="536"/>
      <c r="AT4" s="536"/>
      <c r="AU4" s="536"/>
      <c r="AV4" s="536"/>
      <c r="AW4" s="536"/>
      <c r="AX4" s="536"/>
      <c r="AY4" s="536"/>
      <c r="AZ4" s="536"/>
      <c r="BA4" s="536"/>
      <c r="BB4" s="536"/>
      <c r="BC4" s="536"/>
      <c r="BD4" s="536"/>
      <c r="BE4" s="536"/>
      <c r="BF4" s="536"/>
      <c r="BG4" s="536"/>
      <c r="BH4" s="536"/>
      <c r="BI4" s="536"/>
      <c r="BJ4" s="536"/>
      <c r="BK4" s="536"/>
      <c r="BL4" s="536"/>
      <c r="BM4" s="536"/>
    </row>
    <row r="5" spans="1:65" s="283" customFormat="1" ht="70.900000000000006" customHeight="1">
      <c r="A5" s="539" t="s">
        <v>4</v>
      </c>
      <c r="B5" s="539" t="s">
        <v>5</v>
      </c>
      <c r="C5" s="540" t="str">
        <f>'2074 Asar'!C5</f>
        <v>1. Nirdhan</v>
      </c>
      <c r="D5" s="540" t="str">
        <f>'2074 Asar'!D5</f>
        <v>2. RMDC</v>
      </c>
      <c r="E5" s="540" t="str">
        <f>'2074 Asar'!E5</f>
        <v xml:space="preserve">3. Deprosc </v>
      </c>
      <c r="F5" s="540" t="str">
        <f>'2074 Asar'!F5</f>
        <v xml:space="preserve">4. Chhimek </v>
      </c>
      <c r="G5" s="540" t="str">
        <f>'2074 Asar'!G5</f>
        <v>5. Swabalamban</v>
      </c>
      <c r="H5" s="540" t="str">
        <f>'2074 Asar'!H5</f>
        <v xml:space="preserve">6 Sana Kisan </v>
      </c>
      <c r="I5" s="540" t="str">
        <f>'2074 Asar'!I5</f>
        <v xml:space="preserve">7. Nerude </v>
      </c>
      <c r="J5" s="540" t="str">
        <f>'2074 Asar'!J5</f>
        <v xml:space="preserve">8. Naya Nepal </v>
      </c>
      <c r="K5" s="540" t="str">
        <f>'2074 Asar'!K5</f>
        <v>9. Mithila</v>
      </c>
      <c r="L5" s="540" t="str">
        <f>'2074 Asar'!L5</f>
        <v>10. Summit</v>
      </c>
      <c r="M5" s="540" t="str">
        <f>'2074 Asar'!M5</f>
        <v>11. Swarojgar</v>
      </c>
      <c r="N5" s="540" t="str">
        <f>'2074 Asar'!N5</f>
        <v>12. First</v>
      </c>
      <c r="O5" s="540" t="str">
        <f>'2074 Asar'!O5</f>
        <v>13. Nagbeli</v>
      </c>
      <c r="P5" s="540" t="str">
        <f>'2074 Asar'!P5</f>
        <v>14. Kalika</v>
      </c>
      <c r="Q5" s="540" t="str">
        <f>'2074 Asar'!Q5</f>
        <v xml:space="preserve">15. Mirmire      </v>
      </c>
      <c r="R5" s="540" t="str">
        <f>'2074 Asar'!R5</f>
        <v xml:space="preserve">16. Jana Utthan </v>
      </c>
      <c r="S5" s="540" t="str">
        <f>'2074 Asar'!S5</f>
        <v>17. Womi</v>
      </c>
      <c r="T5" s="540" t="str">
        <f>'2074 Asar'!T5</f>
        <v xml:space="preserve">18. Laxmi </v>
      </c>
      <c r="U5" s="540" t="str">
        <f>'2074 Asar'!U5</f>
        <v>19. ILFCOM</v>
      </c>
      <c r="V5" s="540" t="str">
        <f>'2074 Asar'!V5</f>
        <v>20. Mahila Sahayatra</v>
      </c>
      <c r="W5" s="540" t="str">
        <f>'2074 Asar'!W5</f>
        <v xml:space="preserve">21. Kishan </v>
      </c>
      <c r="X5" s="540" t="str">
        <f>'2074 Asar'!X5</f>
        <v xml:space="preserve">22. Vijaya </v>
      </c>
      <c r="Y5" s="540" t="str">
        <f>'2074 Asar'!Y5</f>
        <v>23. NMB MF</v>
      </c>
      <c r="Z5" s="540" t="str">
        <f>'2074 Asar'!Z5</f>
        <v xml:space="preserve">24. Forward </v>
      </c>
      <c r="AA5" s="540" t="str">
        <f>'2074 Asar'!AA5</f>
        <v>25. Reliable MF</v>
      </c>
      <c r="AB5" s="540" t="str">
        <f>'2074 Asar'!AB5</f>
        <v xml:space="preserve">26. Mahuli Community </v>
      </c>
      <c r="AC5" s="540" t="str">
        <f>'2074 Asar'!AC5</f>
        <v>27. Suryodaya</v>
      </c>
      <c r="AD5" s="540" t="str">
        <f>'2074 Asar'!AD5</f>
        <v>28. Mero</v>
      </c>
      <c r="AE5" s="540" t="str">
        <f>'2074 Asar'!AE5</f>
        <v>29. Samata</v>
      </c>
      <c r="AF5" s="540" t="str">
        <f>'2074 Asar'!AF5</f>
        <v>30. RSDC</v>
      </c>
      <c r="AG5" s="540" t="str">
        <f>'2074 Asar'!AG5</f>
        <v>31. Samudayik</v>
      </c>
      <c r="AH5" s="540" t="str">
        <f>'2074 Asar'!AH5</f>
        <v>32. National</v>
      </c>
      <c r="AI5" s="540" t="str">
        <f>'2074 Asar'!AI5</f>
        <v>33.Nepal Grameen Bikas Bank</v>
      </c>
      <c r="AJ5" s="540" t="str">
        <f>'2074 Asar'!AJ5</f>
        <v>34. Nepal Sewa MF</v>
      </c>
      <c r="AK5" s="540" t="str">
        <f>'2074 Asar'!AK5</f>
        <v>35. Unnati MF</v>
      </c>
      <c r="AL5" s="540" t="str">
        <f>'2074 Asar'!AL5</f>
        <v>36. Swedeshi MF</v>
      </c>
      <c r="AM5" s="540" t="str">
        <f>'2074 Asar'!AM5</f>
        <v xml:space="preserve">37. Nadep </v>
      </c>
      <c r="AN5" s="540" t="str">
        <f>'2074 Asar'!AN5</f>
        <v>38. Support MF</v>
      </c>
      <c r="AO5" s="540" t="str">
        <f>'2074 Asar'!AO5</f>
        <v>39. Aarambha MF</v>
      </c>
      <c r="AP5" s="540" t="str">
        <f>'2074 Asar'!AP5</f>
        <v xml:space="preserve">40. Janasewi </v>
      </c>
      <c r="AQ5" s="540" t="str">
        <f>'2074 Asar'!AQ5</f>
        <v xml:space="preserve">41.Choutari </v>
      </c>
      <c r="AR5" s="540" t="str">
        <f>'2074 Asar'!AR5</f>
        <v>42.Ghodi Ghoda</v>
      </c>
      <c r="AS5" s="540" t="str">
        <f>'2074 Asar'!AS5</f>
        <v xml:space="preserve">43. Asha </v>
      </c>
      <c r="AT5" s="540" t="str">
        <f>'2074 Asar'!AT5</f>
        <v>44. Nepal Agro</v>
      </c>
      <c r="AU5" s="540" t="str">
        <f>'2074 Asar'!AU5</f>
        <v>45. Rama Roshan</v>
      </c>
      <c r="AV5" s="540" t="str">
        <f>'2074 Asar'!AV5</f>
        <v>46. Creative</v>
      </c>
      <c r="AW5" s="540" t="str">
        <f>'2074 Asar'!AW5</f>
        <v xml:space="preserve">47. Gurash </v>
      </c>
      <c r="AX5" s="540" t="str">
        <f>'2074 Asar'!AX5</f>
        <v>48. Ganapati MF</v>
      </c>
      <c r="AY5" s="540">
        <f>'2074 Asar'!BJ5</f>
        <v>0</v>
      </c>
      <c r="AZ5" s="540" t="str">
        <f>'2074 Asar'!BK5</f>
        <v>Total</v>
      </c>
      <c r="BA5" s="536"/>
      <c r="BB5" s="536"/>
      <c r="BC5" s="536"/>
      <c r="BD5" s="536"/>
      <c r="BE5" s="536"/>
      <c r="BF5" s="536"/>
      <c r="BG5" s="536"/>
      <c r="BH5" s="536"/>
      <c r="BI5" s="536"/>
      <c r="BJ5" s="536"/>
      <c r="BK5" s="536"/>
      <c r="BL5" s="536"/>
      <c r="BM5" s="536"/>
    </row>
    <row r="6" spans="1:65" s="21" customFormat="1" ht="15" customHeight="1">
      <c r="A6" s="541">
        <v>1</v>
      </c>
      <c r="B6" s="542" t="s">
        <v>7</v>
      </c>
      <c r="C6" s="562">
        <f>'2074 Asar'!C6-'2072 Chait'!C6</f>
        <v>100000</v>
      </c>
      <c r="D6" s="562">
        <f>'2074 Asar'!D6-'2072 Chait'!D6</f>
        <v>62920</v>
      </c>
      <c r="E6" s="562">
        <f>'2074 Asar'!E6-'2072 Chait'!E6</f>
        <v>348197</v>
      </c>
      <c r="F6" s="562">
        <f>'2074 Asar'!F6-'2072 Chait'!F6</f>
        <v>238323.09999999998</v>
      </c>
      <c r="G6" s="562">
        <f>'2074 Asar'!G6-'2072 Chait'!G6</f>
        <v>106583</v>
      </c>
      <c r="H6" s="562">
        <f>'2074 Asar'!H6-'2072 Chait'!H6</f>
        <v>100612.47999999998</v>
      </c>
      <c r="I6" s="562">
        <f>'2074 Asar'!I6-'2072 Chait'!I6</f>
        <v>126000</v>
      </c>
      <c r="J6" s="562">
        <f>'2074 Asar'!J6-'2072 Chait'!J6</f>
        <v>0</v>
      </c>
      <c r="K6" s="562">
        <f>'2074 Asar'!K6-'2072 Chait'!K6</f>
        <v>23424.120000000003</v>
      </c>
      <c r="L6" s="562">
        <f>'2074 Asar'!L6-'2072 Chait'!L6</f>
        <v>22500</v>
      </c>
      <c r="M6" s="562">
        <f>'2074 Asar'!M6-'2072 Chait'!M6</f>
        <v>16318.720000000001</v>
      </c>
      <c r="N6" s="562">
        <f>'2074 Asar'!N6-'2072 Chait'!N6</f>
        <v>165587.40000000002</v>
      </c>
      <c r="O6" s="562">
        <f>'2074 Asar'!O6-'2072 Chait'!O6</f>
        <v>27641.699999999997</v>
      </c>
      <c r="P6" s="562">
        <f>'2074 Asar'!P6-'2072 Chait'!P6</f>
        <v>32500</v>
      </c>
      <c r="Q6" s="562">
        <f>'2074 Asar'!Q6-'2072 Chait'!Q6</f>
        <v>10000</v>
      </c>
      <c r="R6" s="562">
        <f>'2074 Asar'!R6-'2072 Chait'!R6</f>
        <v>4000</v>
      </c>
      <c r="S6" s="562">
        <f>'2074 Asar'!S6-'2072 Chait'!S6</f>
        <v>34800</v>
      </c>
      <c r="T6" s="562">
        <f>'2074 Asar'!T6-'2072 Chait'!T6</f>
        <v>110000</v>
      </c>
      <c r="U6" s="562">
        <f>'2074 Asar'!U6-'2072 Chait'!U6</f>
        <v>5000</v>
      </c>
      <c r="V6" s="562">
        <f>'2074 Asar'!V6-'2072 Chait'!V6</f>
        <v>11000</v>
      </c>
      <c r="W6" s="562">
        <f>'2074 Asar'!W6-'2072 Chait'!W6</f>
        <v>12200</v>
      </c>
      <c r="X6" s="562">
        <f>'2074 Asar'!X6-'2072 Chait'!X6</f>
        <v>21000</v>
      </c>
      <c r="Y6" s="562">
        <f>'2074 Asar'!Y6-'2072 Chait'!Y6</f>
        <v>66700</v>
      </c>
      <c r="Z6" s="562">
        <f>'2074 Asar'!Z6-'2072 Chait'!Z6</f>
        <v>60000</v>
      </c>
      <c r="AA6" s="562">
        <f>'2074 Asar'!AA6-'2072 Chait'!AA6</f>
        <v>0</v>
      </c>
      <c r="AB6" s="562">
        <f>'2074 Asar'!AB6-'2072 Chait'!AB6</f>
        <v>26000</v>
      </c>
      <c r="AC6" s="562">
        <f>'2074 Asar'!AC6-'2072 Chait'!AC6</f>
        <v>12000</v>
      </c>
      <c r="AD6" s="562">
        <f>'2074 Asar'!AD6-'2072 Chait'!AD6</f>
        <v>78140</v>
      </c>
      <c r="AE6" s="562">
        <f>'2074 Asar'!AE6-'2072 Chait'!AE6</f>
        <v>20540</v>
      </c>
      <c r="AF6" s="562">
        <f>'2074 Asar'!AF6-'2072 Chait'!AF6</f>
        <v>55000</v>
      </c>
      <c r="AG6" s="562">
        <f>'2074 Asar'!AG6-'2072 Chait'!AG6</f>
        <v>56000</v>
      </c>
      <c r="AH6" s="562">
        <f>'2074 Asar'!AH6-'2072 Chait'!AH6</f>
        <v>30000</v>
      </c>
      <c r="AI6" s="562">
        <f>'2074 Asar'!AI6-'2072 Chait'!AI6</f>
        <v>0</v>
      </c>
      <c r="AJ6" s="562">
        <f>'2074 Asar'!AJ6-'2072 Chait'!AJ6</f>
        <v>10500</v>
      </c>
      <c r="AK6" s="562">
        <f>'2074 Asar'!AK6-'2072 Chait'!AK6</f>
        <v>23100</v>
      </c>
      <c r="AL6" s="562">
        <f>'2074 Asar'!AL6-'2072 Chait'!AL6</f>
        <v>30000</v>
      </c>
      <c r="AM6" s="562">
        <f>'2074 Asar'!AM6-'2072 Chait'!AM6</f>
        <v>0</v>
      </c>
      <c r="AN6" s="562">
        <f>'2074 Asar'!AN6-'2072 Chait'!AN6</f>
        <v>28000</v>
      </c>
      <c r="AO6" s="562">
        <f>'2074 Asar'!AO6-'2072 Chait'!AO6</f>
        <v>10200</v>
      </c>
      <c r="AP6" s="562">
        <f>'2074 Asar'!AP6-'2072 Chait'!AP6</f>
        <v>24500</v>
      </c>
      <c r="AQ6" s="562">
        <f>'2074 Asar'!AQ6-'2072 Chait'!AQ6</f>
        <v>0</v>
      </c>
      <c r="AR6" s="562">
        <f>'2074 Asar'!AR6-'2072 Chait'!AR6</f>
        <v>11050</v>
      </c>
      <c r="AS6" s="562">
        <f>'2074 Asar'!AS6-'2072 Chait'!AS6</f>
        <v>70000</v>
      </c>
      <c r="AT6" s="562">
        <f>'2074 Asar'!AT6-'2072 Chait'!AT6</f>
        <v>28000</v>
      </c>
      <c r="AU6" s="562">
        <f>'2074 Asar'!AU6-'2072 Chait'!AU6</f>
        <v>13400</v>
      </c>
      <c r="AV6" s="562">
        <f>'2074 Asar'!AV6-'2072 Chait'!AV6</f>
        <v>14000</v>
      </c>
      <c r="AW6" s="562">
        <f>'2074 Asar'!AW6-'2072 Chait'!AW6</f>
        <v>28000</v>
      </c>
      <c r="AX6" s="562">
        <f>'2074 Asar'!AX6-'2072 Chait'!AX6</f>
        <v>70000</v>
      </c>
      <c r="AY6" s="562"/>
      <c r="AZ6" s="563">
        <f>SUM(C6:AY6)</f>
        <v>2343737.5200000005</v>
      </c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</row>
    <row r="7" spans="1:65" s="283" customFormat="1" ht="15" customHeight="1">
      <c r="A7" s="543">
        <v>2</v>
      </c>
      <c r="B7" s="544" t="s">
        <v>8</v>
      </c>
      <c r="C7" s="562">
        <f>'2074 Asar'!C7-'2072 Chait'!C7</f>
        <v>464376.41871999972</v>
      </c>
      <c r="D7" s="562">
        <f>'2074 Asar'!D7-'2072 Chait'!D7</f>
        <v>176751.52000000002</v>
      </c>
      <c r="E7" s="562">
        <f>'2074 Asar'!E7-'2072 Chait'!E7</f>
        <v>421489</v>
      </c>
      <c r="F7" s="562">
        <f>'2074 Asar'!F7-'2072 Chait'!F7</f>
        <v>394621.30617999961</v>
      </c>
      <c r="G7" s="562">
        <f>'2074 Asar'!G7-'2072 Chait'!G7</f>
        <v>211826.36142657965</v>
      </c>
      <c r="H7" s="562">
        <f>'2074 Asar'!H7-'2072 Chait'!H7</f>
        <v>267598.90000000002</v>
      </c>
      <c r="I7" s="562">
        <f>'2074 Asar'!I7-'2072 Chait'!I7</f>
        <v>249346.39980999992</v>
      </c>
      <c r="J7" s="562">
        <f>'2074 Asar'!J7-'2072 Chait'!J7</f>
        <v>10863</v>
      </c>
      <c r="K7" s="562">
        <f>'2074 Asar'!K7-'2072 Chait'!K7</f>
        <v>38345.63248</v>
      </c>
      <c r="L7" s="562">
        <f>'2074 Asar'!L7-'2072 Chait'!L7</f>
        <v>40734.003899999996</v>
      </c>
      <c r="M7" s="562">
        <f>'2074 Asar'!M7-'2072 Chait'!M7</f>
        <v>29628.875978181823</v>
      </c>
      <c r="N7" s="562">
        <f>'2074 Asar'!N7-'2072 Chait'!N7</f>
        <v>224983.018588837</v>
      </c>
      <c r="O7" s="562">
        <f>'2074 Asar'!O7-'2072 Chait'!O7</f>
        <v>25793.410933636362</v>
      </c>
      <c r="P7" s="562">
        <f>'2074 Asar'!P7-'2072 Chait'!P7</f>
        <v>23757.109999999986</v>
      </c>
      <c r="Q7" s="562">
        <f>'2074 Asar'!Q7-'2072 Chait'!Q7</f>
        <v>30027.626570000008</v>
      </c>
      <c r="R7" s="562">
        <f>'2074 Asar'!R7-'2072 Chait'!R7</f>
        <v>15231.740000000005</v>
      </c>
      <c r="S7" s="562">
        <f>'2074 Asar'!S7-'2072 Chait'!S7</f>
        <v>46166.212599090912</v>
      </c>
      <c r="T7" s="562">
        <f>'2074 Asar'!T7-'2072 Chait'!T7</f>
        <v>228763.56902</v>
      </c>
      <c r="U7" s="562">
        <f>'2074 Asar'!U7-'2072 Chait'!U7</f>
        <v>6093.6825245454529</v>
      </c>
      <c r="V7" s="562">
        <f>'2074 Asar'!V7-'2072 Chait'!V7</f>
        <v>8680.7504336363636</v>
      </c>
      <c r="W7" s="562">
        <f>'2074 Asar'!W7-'2072 Chait'!W7</f>
        <v>15962.279999999999</v>
      </c>
      <c r="X7" s="562">
        <f>'2074 Asar'!X7-'2072 Chait'!X7</f>
        <v>35113.840800000005</v>
      </c>
      <c r="Y7" s="562">
        <f>'2074 Asar'!Y7-'2072 Chait'!Y7</f>
        <v>148339.36443276034</v>
      </c>
      <c r="Z7" s="562">
        <f>'2074 Asar'!Z7-'2072 Chait'!Z7</f>
        <v>360693.70955278142</v>
      </c>
      <c r="AA7" s="562">
        <f>'2074 Asar'!AA7-'2072 Chait'!AA7</f>
        <v>23565.175759999955</v>
      </c>
      <c r="AB7" s="562">
        <f>'2074 Asar'!AB7-'2072 Chait'!AB7</f>
        <v>82662.626109999968</v>
      </c>
      <c r="AC7" s="562">
        <f>'2074 Asar'!AC7-'2072 Chait'!AC7</f>
        <v>39260.460801818197</v>
      </c>
      <c r="AD7" s="562">
        <f>'2074 Asar'!AD7-'2072 Chait'!AD7</f>
        <v>150018.40204818174</v>
      </c>
      <c r="AE7" s="562">
        <f>'2074 Asar'!AE7-'2072 Chait'!AE7</f>
        <v>32231.540489999999</v>
      </c>
      <c r="AF7" s="562">
        <f>'2074 Asar'!AF7-'2072 Chait'!AF7</f>
        <v>62427.646300909095</v>
      </c>
      <c r="AG7" s="562">
        <f>'2074 Asar'!AG7-'2072 Chait'!AG7</f>
        <v>22473.134570000002</v>
      </c>
      <c r="AH7" s="562">
        <f>'2074 Asar'!AH7-'2072 Chait'!AH7</f>
        <v>97550.469999999987</v>
      </c>
      <c r="AI7" s="562">
        <f>'2074 Asar'!AI7-'2072 Chait'!AI7</f>
        <v>332944.37330581818</v>
      </c>
      <c r="AJ7" s="562">
        <f>'2074 Asar'!AJ7-'2072 Chait'!AJ7</f>
        <v>15101.20666</v>
      </c>
      <c r="AK7" s="562">
        <f>'2074 Asar'!AK7-'2072 Chait'!AK7</f>
        <v>40165.200000000004</v>
      </c>
      <c r="AL7" s="562">
        <f>'2074 Asar'!AL7-'2072 Chait'!AL7</f>
        <v>57234.526044336075</v>
      </c>
      <c r="AM7" s="562">
        <f>'2074 Asar'!AM7-'2072 Chait'!AM7</f>
        <v>78646.925196759694</v>
      </c>
      <c r="AN7" s="562">
        <f>'2074 Asar'!AN7-'2072 Chait'!AN7</f>
        <v>34101.293989999998</v>
      </c>
      <c r="AO7" s="562">
        <f>'2074 Asar'!AO7-'2072 Chait'!AO7</f>
        <v>17985.062400000003</v>
      </c>
      <c r="AP7" s="562">
        <f>'2074 Asar'!AP7-'2072 Chait'!AP7</f>
        <v>25756.301000000003</v>
      </c>
      <c r="AQ7" s="562">
        <f>'2074 Asar'!AQ7-'2072 Chait'!AQ7</f>
        <v>103632.26850000001</v>
      </c>
      <c r="AR7" s="562">
        <f>'2074 Asar'!AR7-'2072 Chait'!AR7</f>
        <v>8455</v>
      </c>
      <c r="AS7" s="562">
        <f>'2074 Asar'!AS7-'2072 Chait'!AS7</f>
        <v>56640.589240000001</v>
      </c>
      <c r="AT7" s="562">
        <f>'2074 Asar'!AT7-'2072 Chait'!AT7</f>
        <v>23656.69</v>
      </c>
      <c r="AU7" s="562">
        <f>'2074 Asar'!AU7-'2072 Chait'!AU7</f>
        <v>10438.408589999992</v>
      </c>
      <c r="AV7" s="562">
        <f>'2074 Asar'!AV7-'2072 Chait'!AV7</f>
        <v>10979.68</v>
      </c>
      <c r="AW7" s="562">
        <f>'2074 Asar'!AW7-'2072 Chait'!AW7</f>
        <v>20785.374</v>
      </c>
      <c r="AX7" s="562">
        <f>'2074 Asar'!AX7-'2072 Chait'!AX7</f>
        <v>81840.714319999999</v>
      </c>
      <c r="AY7" s="562"/>
      <c r="AZ7" s="563">
        <f t="shared" ref="AZ7:AZ70" si="0">SUM(C7:AY7)</f>
        <v>4903740.8032778716</v>
      </c>
      <c r="BA7" s="536"/>
      <c r="BB7" s="536"/>
      <c r="BC7" s="536"/>
      <c r="BD7" s="536"/>
      <c r="BE7" s="536"/>
      <c r="BF7" s="536"/>
      <c r="BG7" s="536"/>
      <c r="BH7" s="536"/>
      <c r="BI7" s="536"/>
      <c r="BJ7" s="536"/>
      <c r="BK7" s="536"/>
      <c r="BL7" s="536"/>
      <c r="BM7" s="536"/>
    </row>
    <row r="8" spans="1:65" s="283" customFormat="1" ht="15" customHeight="1">
      <c r="A8" s="543">
        <v>3</v>
      </c>
      <c r="B8" s="544" t="s">
        <v>9</v>
      </c>
      <c r="C8" s="562">
        <f>'2074 Asar'!C8-'2072 Chait'!C8</f>
        <v>496807.67697347072</v>
      </c>
      <c r="D8" s="562">
        <f>'2074 Asar'!D8-'2072 Chait'!D8</f>
        <v>188855.30000000005</v>
      </c>
      <c r="E8" s="562">
        <f>'2074 Asar'!E8-'2072 Chait'!E8</f>
        <v>440941</v>
      </c>
      <c r="F8" s="562">
        <f>'2074 Asar'!F8-'2072 Chait'!F8</f>
        <v>427005.31073999964</v>
      </c>
      <c r="G8" s="562">
        <f>'2074 Asar'!G8-'2072 Chait'!G8</f>
        <v>228944.22911357961</v>
      </c>
      <c r="H8" s="562">
        <f>'2074 Asar'!H8-'2072 Chait'!H8</f>
        <v>319308.14237500005</v>
      </c>
      <c r="I8" s="562">
        <f>'2074 Asar'!I8-'2072 Chait'!I8</f>
        <v>244009.34354999993</v>
      </c>
      <c r="J8" s="562">
        <f>'2074 Asar'!J8-'2072 Chait'!J8</f>
        <v>11430</v>
      </c>
      <c r="K8" s="562">
        <f>'2074 Asar'!K8-'2072 Chait'!K8</f>
        <v>40008.871500000001</v>
      </c>
      <c r="L8" s="562">
        <f>'2074 Asar'!L8-'2072 Chait'!L8</f>
        <v>42127.301899999991</v>
      </c>
      <c r="M8" s="562">
        <f>'2074 Asar'!M8-'2072 Chait'!M8</f>
        <v>38931.187868181834</v>
      </c>
      <c r="N8" s="562">
        <f>'2074 Asar'!N8-'2072 Chait'!N8</f>
        <v>235691.36658883706</v>
      </c>
      <c r="O8" s="562">
        <f>'2074 Asar'!O8-'2072 Chait'!O8</f>
        <v>29438.408301886375</v>
      </c>
      <c r="P8" s="562">
        <f>'2074 Asar'!P8-'2072 Chait'!P8</f>
        <v>25667.717499999999</v>
      </c>
      <c r="Q8" s="562">
        <f>'2074 Asar'!Q8-'2072 Chait'!Q8</f>
        <v>34984.389080000001</v>
      </c>
      <c r="R8" s="562">
        <f>'2074 Asar'!R8-'2072 Chait'!R8</f>
        <v>17958.199999999997</v>
      </c>
      <c r="S8" s="562">
        <f>'2074 Asar'!S8-'2072 Chait'!S8</f>
        <v>50884.865504765919</v>
      </c>
      <c r="T8" s="562">
        <f>'2074 Asar'!T8-'2072 Chait'!T8</f>
        <v>239134.66276999997</v>
      </c>
      <c r="U8" s="562">
        <f>'2074 Asar'!U8-'2072 Chait'!U8</f>
        <v>8010.4833257454593</v>
      </c>
      <c r="V8" s="562">
        <f>'2074 Asar'!V8-'2072 Chait'!V8</f>
        <v>11245.442013636348</v>
      </c>
      <c r="W8" s="562">
        <f>'2074 Asar'!W8-'2072 Chait'!W8</f>
        <v>19244.229999999996</v>
      </c>
      <c r="X8" s="562">
        <f>'2074 Asar'!X8-'2072 Chait'!X8</f>
        <v>40391.386870000017</v>
      </c>
      <c r="Y8" s="562">
        <f>'2074 Asar'!Y8-'2072 Chait'!Y8</f>
        <v>158140.54497276037</v>
      </c>
      <c r="Z8" s="562">
        <f>'2074 Asar'!Z8-'2072 Chait'!Z8</f>
        <v>382895.53415278136</v>
      </c>
      <c r="AA8" s="562">
        <f>'2074 Asar'!AA8-'2072 Chait'!AA8</f>
        <v>24640.594399999958</v>
      </c>
      <c r="AB8" s="562">
        <f>'2074 Asar'!AB8-'2072 Chait'!AB8</f>
        <v>83158.327015849965</v>
      </c>
      <c r="AC8" s="562">
        <f>'2074 Asar'!AC8-'2072 Chait'!AC8</f>
        <v>42258.121561818196</v>
      </c>
      <c r="AD8" s="562">
        <f>'2074 Asar'!AD8-'2072 Chait'!AD8</f>
        <v>157311.60320818174</v>
      </c>
      <c r="AE8" s="562">
        <f>'2074 Asar'!AE8-'2072 Chait'!AE8</f>
        <v>34245.909149999999</v>
      </c>
      <c r="AF8" s="562">
        <f>'2074 Asar'!AF8-'2072 Chait'!AF8</f>
        <v>65363.726300909097</v>
      </c>
      <c r="AG8" s="562">
        <f>'2074 Asar'!AG8-'2072 Chait'!AG8</f>
        <v>24491.134570000002</v>
      </c>
      <c r="AH8" s="562">
        <f>'2074 Asar'!AH8-'2072 Chait'!AH8</f>
        <v>106790.23000000001</v>
      </c>
      <c r="AI8" s="562">
        <f>'2074 Asar'!AI8-'2072 Chait'!AI8</f>
        <v>351839.82287581818</v>
      </c>
      <c r="AJ8" s="562">
        <f>'2074 Asar'!AJ8-'2072 Chait'!AJ8</f>
        <v>16550.181680000002</v>
      </c>
      <c r="AK8" s="562">
        <f>'2074 Asar'!AK8-'2072 Chait'!AK8</f>
        <v>44451.240000000005</v>
      </c>
      <c r="AL8" s="562">
        <f>'2074 Asar'!AL8-'2072 Chait'!AL8</f>
        <v>65165.875504336072</v>
      </c>
      <c r="AM8" s="562">
        <f>'2074 Asar'!AM8-'2072 Chait'!AM8</f>
        <v>86351.329793271201</v>
      </c>
      <c r="AN8" s="562">
        <f>'2074 Asar'!AN8-'2072 Chait'!AN8</f>
        <v>36593.976709999995</v>
      </c>
      <c r="AO8" s="562">
        <f>'2074 Asar'!AO8-'2072 Chait'!AO8</f>
        <v>20661.460100000004</v>
      </c>
      <c r="AP8" s="562">
        <f>'2074 Asar'!AP8-'2072 Chait'!AP8</f>
        <v>27893.195500000002</v>
      </c>
      <c r="AQ8" s="562">
        <f>'2074 Asar'!AQ8-'2072 Chait'!AQ8</f>
        <v>107035.49751</v>
      </c>
      <c r="AR8" s="562">
        <f>'2074 Asar'!AR8-'2072 Chait'!AR8</f>
        <v>8720</v>
      </c>
      <c r="AS8" s="562">
        <f>'2074 Asar'!AS8-'2072 Chait'!AS8</f>
        <v>60554.335930000001</v>
      </c>
      <c r="AT8" s="562">
        <f>'2074 Asar'!AT8-'2072 Chait'!AT8</f>
        <v>25722.364819999999</v>
      </c>
      <c r="AU8" s="562">
        <f>'2074 Asar'!AU8-'2072 Chait'!AU8</f>
        <v>10860.269049999992</v>
      </c>
      <c r="AV8" s="562">
        <f>'2074 Asar'!AV8-'2072 Chait'!AV8</f>
        <v>11093.82</v>
      </c>
      <c r="AW8" s="562">
        <f>'2074 Asar'!AW8-'2072 Chait'!AW8</f>
        <v>22252.903719999998</v>
      </c>
      <c r="AX8" s="562">
        <f>'2074 Asar'!AX8-'2072 Chait'!AX8</f>
        <v>83407.129579999993</v>
      </c>
      <c r="AY8" s="562"/>
      <c r="AZ8" s="563">
        <f t="shared" si="0"/>
        <v>5249468.6440808317</v>
      </c>
      <c r="BA8" s="536"/>
      <c r="BB8" s="536"/>
      <c r="BC8" s="536"/>
      <c r="BD8" s="536"/>
      <c r="BE8" s="536"/>
      <c r="BF8" s="536"/>
      <c r="BG8" s="536"/>
      <c r="BH8" s="536"/>
      <c r="BI8" s="536"/>
      <c r="BJ8" s="536"/>
      <c r="BK8" s="536"/>
      <c r="BL8" s="536"/>
      <c r="BM8" s="536"/>
    </row>
    <row r="9" spans="1:65" s="283" customFormat="1" ht="15" customHeight="1">
      <c r="A9" s="543">
        <v>4</v>
      </c>
      <c r="B9" s="544" t="s">
        <v>10</v>
      </c>
      <c r="C9" s="562">
        <f>'2074 Asar'!C9-'2072 Chait'!C9</f>
        <v>3886957.3929120041</v>
      </c>
      <c r="D9" s="562">
        <f>'2074 Asar'!D9-'2072 Chait'!D9</f>
        <v>1000292.2339999992</v>
      </c>
      <c r="E9" s="562">
        <f>'2074 Asar'!E9-'2072 Chait'!E9</f>
        <v>2043201.5999999996</v>
      </c>
      <c r="F9" s="562">
        <f>'2074 Asar'!F9-'2072 Chait'!F9</f>
        <v>3301069.9380700011</v>
      </c>
      <c r="G9" s="562">
        <f>'2074 Asar'!G9-'2072 Chait'!G9</f>
        <v>2315128.7694559982</v>
      </c>
      <c r="H9" s="562">
        <f>'2074 Asar'!H9-'2072 Chait'!H9</f>
        <v>4136739.4419999998</v>
      </c>
      <c r="I9" s="562">
        <f>'2074 Asar'!I9-'2072 Chait'!I9</f>
        <v>1239438.4772000003</v>
      </c>
      <c r="J9" s="562">
        <f>'2074 Asar'!J9-'2072 Chait'!J9</f>
        <v>45598.399999999994</v>
      </c>
      <c r="K9" s="562">
        <f>'2074 Asar'!K9-'2072 Chait'!K9</f>
        <v>174801.17960600002</v>
      </c>
      <c r="L9" s="562">
        <f>'2074 Asar'!L9-'2072 Chait'!L9</f>
        <v>378595.55927600001</v>
      </c>
      <c r="M9" s="562">
        <f>'2074 Asar'!M9-'2072 Chait'!M9</f>
        <v>762139.35168400011</v>
      </c>
      <c r="N9" s="562">
        <f>'2074 Asar'!N9-'2072 Chait'!N9</f>
        <v>1008438.4909600001</v>
      </c>
      <c r="O9" s="562">
        <f>'2074 Asar'!O9-'2072 Chait'!O9</f>
        <v>172099.83884600009</v>
      </c>
      <c r="P9" s="562">
        <f>'2074 Asar'!P9-'2072 Chait'!P9</f>
        <v>372012.81199999992</v>
      </c>
      <c r="Q9" s="562">
        <f>'2074 Asar'!Q9-'2072 Chait'!Q9</f>
        <v>534562.51192799979</v>
      </c>
      <c r="R9" s="562">
        <f>'2074 Asar'!R9-'2072 Chait'!R9</f>
        <v>290081.15000000002</v>
      </c>
      <c r="S9" s="562">
        <f>'2074 Asar'!S9-'2072 Chait'!S9</f>
        <v>280610.17751000013</v>
      </c>
      <c r="T9" s="562">
        <f>'2074 Asar'!T9-'2072 Chait'!T9</f>
        <v>1116036.7837340003</v>
      </c>
      <c r="U9" s="562">
        <f>'2074 Asar'!U9-'2072 Chait'!U9</f>
        <v>202169.60593599998</v>
      </c>
      <c r="V9" s="562">
        <f>'2074 Asar'!V9-'2072 Chait'!V9</f>
        <v>272403.17523000005</v>
      </c>
      <c r="W9" s="562">
        <f>'2074 Asar'!W9-'2072 Chait'!W9</f>
        <v>324643.2159999999</v>
      </c>
      <c r="X9" s="562">
        <f>'2074 Asar'!X9-'2072 Chait'!X9</f>
        <v>550489.05050399993</v>
      </c>
      <c r="Y9" s="562">
        <f>'2074 Asar'!Y9-'2072 Chait'!Y9</f>
        <v>1012612.5040779999</v>
      </c>
      <c r="Z9" s="562">
        <f>'2074 Asar'!Z9-'2072 Chait'!Z9</f>
        <v>2329139.0253520012</v>
      </c>
      <c r="AA9" s="562">
        <f>'2074 Asar'!AA9-'2072 Chait'!AA9</f>
        <v>204979.69633400004</v>
      </c>
      <c r="AB9" s="562">
        <f>'2074 Asar'!AB9-'2072 Chait'!AB9</f>
        <v>350618.49005799997</v>
      </c>
      <c r="AC9" s="562">
        <f>'2074 Asar'!AC9-'2072 Chait'!AC9</f>
        <v>352477.40138399997</v>
      </c>
      <c r="AD9" s="562">
        <f>'2074 Asar'!AD9-'2072 Chait'!AD9</f>
        <v>1098560.7008200001</v>
      </c>
      <c r="AE9" s="562">
        <f>'2074 Asar'!AE9-'2072 Chait'!AE9</f>
        <v>193923.96056102053</v>
      </c>
      <c r="AF9" s="562">
        <f>'2074 Asar'!AF9-'2072 Chait'!AF9</f>
        <v>227277.29020400008</v>
      </c>
      <c r="AG9" s="562">
        <f>'2074 Asar'!AG9-'2072 Chait'!AG9</f>
        <v>161601.02804799995</v>
      </c>
      <c r="AH9" s="562">
        <f>'2074 Asar'!AH9-'2072 Chait'!AH9</f>
        <v>973872.91400000011</v>
      </c>
      <c r="AI9" s="562">
        <f>'2074 Asar'!AI9-'2072 Chait'!AI9</f>
        <v>1237671.1527319979</v>
      </c>
      <c r="AJ9" s="562">
        <f>'2074 Asar'!AJ9-'2072 Chait'!AJ9</f>
        <v>154052.03787399997</v>
      </c>
      <c r="AK9" s="562">
        <f>'2074 Asar'!AK9-'2072 Chait'!AK9</f>
        <v>442584.60599999991</v>
      </c>
      <c r="AL9" s="562">
        <f>'2074 Asar'!AL9-'2072 Chait'!AL9</f>
        <v>766464.98749194981</v>
      </c>
      <c r="AM9" s="562">
        <f>'2074 Asar'!AM9-'2072 Chait'!AM9</f>
        <v>616352.36772092176</v>
      </c>
      <c r="AN9" s="562">
        <f>'2074 Asar'!AN9-'2072 Chait'!AN9</f>
        <v>228910.97226400001</v>
      </c>
      <c r="AO9" s="562">
        <f>'2074 Asar'!AO9-'2072 Chait'!AO9</f>
        <v>285223.74558400002</v>
      </c>
      <c r="AP9" s="562">
        <f>'2074 Asar'!AP9-'2072 Chait'!AP9</f>
        <v>193956.98358999999</v>
      </c>
      <c r="AQ9" s="562">
        <f>'2074 Asar'!AQ9-'2072 Chait'!AQ9</f>
        <v>349632.55581200001</v>
      </c>
      <c r="AR9" s="562">
        <f>'2074 Asar'!AR9-'2072 Chait'!AR9</f>
        <v>27843</v>
      </c>
      <c r="AS9" s="562">
        <f>'2074 Asar'!AS9-'2072 Chait'!AS9</f>
        <v>444637.61875000002</v>
      </c>
      <c r="AT9" s="562">
        <f>'2074 Asar'!AT9-'2072 Chait'!AT9</f>
        <v>217755.71600000001</v>
      </c>
      <c r="AU9" s="562">
        <f>'2074 Asar'!AU9-'2072 Chait'!AU9</f>
        <v>45023.889727999995</v>
      </c>
      <c r="AV9" s="562">
        <f>'2074 Asar'!AV9-'2072 Chait'!AV9</f>
        <v>44012.63</v>
      </c>
      <c r="AW9" s="562">
        <f>'2074 Asar'!AW9-'2072 Chait'!AW9</f>
        <v>160083.17901600001</v>
      </c>
      <c r="AX9" s="562">
        <f>'2074 Asar'!AX9-'2072 Chait'!AX9</f>
        <v>182713.07434200001</v>
      </c>
      <c r="AY9" s="562"/>
      <c r="AZ9" s="563">
        <f t="shared" si="0"/>
        <v>36709490.684595898</v>
      </c>
      <c r="BA9" s="536"/>
      <c r="BB9" s="536"/>
      <c r="BC9" s="536"/>
      <c r="BD9" s="536"/>
      <c r="BE9" s="536"/>
      <c r="BF9" s="536"/>
      <c r="BG9" s="536"/>
      <c r="BH9" s="536"/>
      <c r="BI9" s="536"/>
      <c r="BJ9" s="536"/>
      <c r="BK9" s="536"/>
      <c r="BL9" s="536"/>
      <c r="BM9" s="536"/>
    </row>
    <row r="10" spans="1:65" s="21" customFormat="1" ht="15" customHeight="1">
      <c r="A10" s="541">
        <v>5</v>
      </c>
      <c r="B10" s="542" t="s">
        <v>11</v>
      </c>
      <c r="C10" s="562">
        <f>'2074 Asar'!C10-'2072 Chait'!C10</f>
        <v>4868992.7137540039</v>
      </c>
      <c r="D10" s="562">
        <f>'2074 Asar'!D10-'2072 Chait'!D10</f>
        <v>468212.04999999888</v>
      </c>
      <c r="E10" s="562">
        <f>'2074 Asar'!E10-'2072 Chait'!E10</f>
        <v>1875623</v>
      </c>
      <c r="F10" s="562">
        <f>'2074 Asar'!F10-'2072 Chait'!F10</f>
        <v>3554406.4974009991</v>
      </c>
      <c r="G10" s="562">
        <f>'2074 Asar'!G10-'2072 Chait'!G10</f>
        <v>2815420.7967005009</v>
      </c>
      <c r="H10" s="562">
        <f>'2074 Asar'!H10-'2072 Chait'!H10</f>
        <v>3847791.8300000019</v>
      </c>
      <c r="I10" s="562">
        <f>'2074 Asar'!I10-'2072 Chait'!I10</f>
        <v>1612512.5301700002</v>
      </c>
      <c r="J10" s="562">
        <f>'2074 Asar'!J10-'2072 Chait'!J10</f>
        <v>51069</v>
      </c>
      <c r="K10" s="562">
        <f>'2074 Asar'!K10-'2072 Chait'!K10</f>
        <v>182033.12140000006</v>
      </c>
      <c r="L10" s="562">
        <f>'2074 Asar'!L10-'2072 Chait'!L10</f>
        <v>363010.40146000008</v>
      </c>
      <c r="M10" s="562">
        <f>'2074 Asar'!M10-'2072 Chait'!M10</f>
        <v>752272.07095999992</v>
      </c>
      <c r="N10" s="562">
        <f>'2074 Asar'!N10-'2072 Chait'!N10</f>
        <v>869889.97440000018</v>
      </c>
      <c r="O10" s="562">
        <f>'2074 Asar'!O10-'2072 Chait'!O10</f>
        <v>231156.34551999997</v>
      </c>
      <c r="P10" s="562">
        <f>'2074 Asar'!P10-'2072 Chait'!P10</f>
        <v>382512</v>
      </c>
      <c r="Q10" s="562">
        <f>'2074 Asar'!Q10-'2072 Chait'!Q10</f>
        <v>683211.32250999974</v>
      </c>
      <c r="R10" s="562">
        <f>'2074 Asar'!R10-'2072 Chait'!R10</f>
        <v>321719.17383276619</v>
      </c>
      <c r="S10" s="562">
        <f>'2074 Asar'!S10-'2072 Chait'!S10</f>
        <v>301494.74952000013</v>
      </c>
      <c r="T10" s="562">
        <f>'2074 Asar'!T10-'2072 Chait'!T10</f>
        <v>1128796.0181000002</v>
      </c>
      <c r="U10" s="562">
        <f>'2074 Asar'!U10-'2072 Chait'!U10</f>
        <v>215772.45972999997</v>
      </c>
      <c r="V10" s="562">
        <f>'2074 Asar'!V10-'2072 Chait'!V10</f>
        <v>281518.08591000008</v>
      </c>
      <c r="W10" s="562">
        <f>'2074 Asar'!W10-'2072 Chait'!W10</f>
        <v>423078.33999999997</v>
      </c>
      <c r="X10" s="562">
        <f>'2074 Asar'!X10-'2072 Chait'!X10</f>
        <v>536047.64650000003</v>
      </c>
      <c r="Y10" s="562">
        <f>'2074 Asar'!Y10-'2072 Chait'!Y10</f>
        <v>1136204.3159063638</v>
      </c>
      <c r="Z10" s="562">
        <f>'2074 Asar'!Z10-'2072 Chait'!Z10</f>
        <v>2193317.5097493716</v>
      </c>
      <c r="AA10" s="562">
        <f>'2074 Asar'!AA10-'2072 Chait'!AA10</f>
        <v>249961.91371999995</v>
      </c>
      <c r="AB10" s="562">
        <f>'2074 Asar'!AB10-'2072 Chait'!AB10</f>
        <v>363631.67262999993</v>
      </c>
      <c r="AC10" s="562">
        <f>'2074 Asar'!AC10-'2072 Chait'!AC10</f>
        <v>274258.60644999979</v>
      </c>
      <c r="AD10" s="562">
        <f>'2074 Asar'!AD10-'2072 Chait'!AD10</f>
        <v>852306.29934999999</v>
      </c>
      <c r="AE10" s="562">
        <f>'2074 Asar'!AE10-'2072 Chait'!AE10</f>
        <v>234937.24090102056</v>
      </c>
      <c r="AF10" s="562">
        <f>'2074 Asar'!AF10-'2072 Chait'!AF10</f>
        <v>193051.75565000006</v>
      </c>
      <c r="AG10" s="562">
        <f>'2074 Asar'!AG10-'2072 Chait'!AG10</f>
        <v>156810.22499999992</v>
      </c>
      <c r="AH10" s="562">
        <f>'2074 Asar'!AH10-'2072 Chait'!AH10</f>
        <v>1108325.92</v>
      </c>
      <c r="AI10" s="562">
        <f>'2074 Asar'!AI10-'2072 Chait'!AI10</f>
        <v>1339091.2470899988</v>
      </c>
      <c r="AJ10" s="562">
        <f>'2074 Asar'!AJ10-'2072 Chait'!AJ10</f>
        <v>168674.65899999999</v>
      </c>
      <c r="AK10" s="562">
        <f>'2074 Asar'!AK10-'2072 Chait'!AK10</f>
        <v>494180.59</v>
      </c>
      <c r="AL10" s="562">
        <f>'2074 Asar'!AL10-'2072 Chait'!AL10</f>
        <v>829233.0024519501</v>
      </c>
      <c r="AM10" s="562">
        <f>'2074 Asar'!AM10-'2072 Chait'!AM10</f>
        <v>548581.12357492186</v>
      </c>
      <c r="AN10" s="562">
        <f>'2074 Asar'!AN10-'2072 Chait'!AN10</f>
        <v>243113.27213</v>
      </c>
      <c r="AO10" s="562">
        <f>'2074 Asar'!AO10-'2072 Chait'!AO10</f>
        <v>323690.66245</v>
      </c>
      <c r="AP10" s="562">
        <f>'2074 Asar'!AP10-'2072 Chait'!AP10</f>
        <v>207385.78678999998</v>
      </c>
      <c r="AQ10" s="562">
        <f>'2074 Asar'!AQ10-'2072 Chait'!AQ10</f>
        <v>346888.95441000001</v>
      </c>
      <c r="AR10" s="562">
        <f>'2074 Asar'!AR10-'2072 Chait'!AR10</f>
        <v>28716</v>
      </c>
      <c r="AS10" s="562">
        <f>'2074 Asar'!AS10-'2072 Chait'!AS10</f>
        <v>474205.58993000002</v>
      </c>
      <c r="AT10" s="562">
        <f>'2074 Asar'!AT10-'2072 Chait'!AT10</f>
        <v>233587.64</v>
      </c>
      <c r="AU10" s="562">
        <f>'2074 Asar'!AU10-'2072 Chait'!AU10</f>
        <v>45487.497559999996</v>
      </c>
      <c r="AV10" s="562">
        <f>'2074 Asar'!AV10-'2072 Chait'!AV10</f>
        <v>53463.1</v>
      </c>
      <c r="AW10" s="562">
        <f>'2074 Asar'!AW10-'2072 Chait'!AW10</f>
        <v>187294.02144000001</v>
      </c>
      <c r="AX10" s="562">
        <f>'2074 Asar'!AX10-'2072 Chait'!AX10</f>
        <v>235966.9</v>
      </c>
      <c r="AY10" s="562"/>
      <c r="AZ10" s="563">
        <f t="shared" si="0"/>
        <v>38288905.634051897</v>
      </c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</row>
    <row r="11" spans="1:65" s="283" customFormat="1" ht="15" customHeight="1">
      <c r="A11" s="545"/>
      <c r="B11" s="546" t="s">
        <v>12</v>
      </c>
      <c r="C11" s="562">
        <f>'2074 Asar'!C11-'2072 Chait'!C11</f>
        <v>0.12072272050100707</v>
      </c>
      <c r="D11" s="562">
        <f>'2074 Asar'!D11-'2072 Chait'!D11</f>
        <v>-1.4651812206991401</v>
      </c>
      <c r="E11" s="562">
        <f>'2074 Asar'!E11-'2072 Chait'!E11</f>
        <v>1.4022010684824977</v>
      </c>
      <c r="F11" s="562">
        <f>'2074 Asar'!F11-'2072 Chait'!F11</f>
        <v>-0.44039022300295727</v>
      </c>
      <c r="G11" s="562">
        <f>'2074 Asar'!G11-'2072 Chait'!G11</f>
        <v>-0.5561414325179026</v>
      </c>
      <c r="H11" s="562">
        <f>'2074 Asar'!H11-'2072 Chait'!H11</f>
        <v>-1.0999050684343388</v>
      </c>
      <c r="I11" s="562">
        <f>'2074 Asar'!I11-'2072 Chait'!I11</f>
        <v>1.4054571868956955</v>
      </c>
      <c r="J11" s="562">
        <f>'2074 Asar'!J11-'2072 Chait'!J11</f>
        <v>1.502841173304148</v>
      </c>
      <c r="K11" s="562">
        <f>'2074 Asar'!K11-'2072 Chait'!K11</f>
        <v>1.7647399613808368</v>
      </c>
      <c r="L11" s="562">
        <f>'2074 Asar'!L11-'2072 Chait'!L11</f>
        <v>-1.347604471618352</v>
      </c>
      <c r="M11" s="562">
        <f>'2074 Asar'!M11-'2072 Chait'!M11</f>
        <v>-6.2037712094724267</v>
      </c>
      <c r="N11" s="562">
        <f>'2074 Asar'!N11-'2072 Chait'!N11</f>
        <v>3.0748793010827526</v>
      </c>
      <c r="O11" s="562">
        <f>'2074 Asar'!O11-'2072 Chait'!O11</f>
        <v>-0.44265618398319972</v>
      </c>
      <c r="P11" s="562">
        <f>'2074 Asar'!P11-'2072 Chait'!P11</f>
        <v>-8.2307910718916162</v>
      </c>
      <c r="Q11" s="562">
        <f>'2074 Asar'!Q11-'2072 Chait'!Q11</f>
        <v>-3.1706582847733298</v>
      </c>
      <c r="R11" s="562">
        <f>'2074 Asar'!R11-'2072 Chait'!R11</f>
        <v>-3.8953721264110559</v>
      </c>
      <c r="S11" s="562">
        <f>'2074 Asar'!S11-'2072 Chait'!S11</f>
        <v>0.80708335975437073</v>
      </c>
      <c r="T11" s="562">
        <f>'2074 Asar'!T11-'2072 Chait'!T11</f>
        <v>3.7839870057685818</v>
      </c>
      <c r="U11" s="562">
        <f>'2074 Asar'!U11-'2072 Chait'!U11</f>
        <v>-34.493731145410848</v>
      </c>
      <c r="V11" s="562">
        <f>'2074 Asar'!V11-'2072 Chait'!V11</f>
        <v>-23.464203252663481</v>
      </c>
      <c r="W11" s="562">
        <f>'2074 Asar'!W11-'2072 Chait'!W11</f>
        <v>-2.4126732826196866</v>
      </c>
      <c r="X11" s="562">
        <f>'2074 Asar'!X11-'2072 Chait'!X11</f>
        <v>-18.839090752631254</v>
      </c>
      <c r="Y11" s="562">
        <f>'2074 Asar'!Y11-'2072 Chait'!Y11</f>
        <v>3.7539409688585428</v>
      </c>
      <c r="Z11" s="562">
        <f>'2074 Asar'!Z11-'2072 Chait'!Z11</f>
        <v>1.775959469124766</v>
      </c>
      <c r="AA11" s="562">
        <f>'2074 Asar'!AA11-'2072 Chait'!AA11</f>
        <v>-1.7936784148750373</v>
      </c>
      <c r="AB11" s="562">
        <f>'2074 Asar'!AB11-'2072 Chait'!AB11</f>
        <v>3.6358962135839299</v>
      </c>
      <c r="AC11" s="562">
        <f>'2074 Asar'!AC11-'2072 Chait'!AC11</f>
        <v>6.4535225341693092E-2</v>
      </c>
      <c r="AD11" s="562">
        <f>'2074 Asar'!AD11-'2072 Chait'!AD11</f>
        <v>-1.284675973089767</v>
      </c>
      <c r="AE11" s="562">
        <f>'2074 Asar'!AE11-'2072 Chait'!AE11</f>
        <v>1.427794351779438</v>
      </c>
      <c r="AF11" s="562">
        <f>'2074 Asar'!AF11-'2072 Chait'!AF11</f>
        <v>3.9414873320721142</v>
      </c>
      <c r="AG11" s="562">
        <f>'2074 Asar'!AG11-'2072 Chait'!AG11</f>
        <v>2.1557503980636978</v>
      </c>
      <c r="AH11" s="562">
        <f>'2074 Asar'!AH11-'2072 Chait'!AH11</f>
        <v>-3.5121145443468116</v>
      </c>
      <c r="AI11" s="562">
        <f>'2074 Asar'!AI11-'2072 Chait'!AI11</f>
        <v>3.4943776422889159</v>
      </c>
      <c r="AJ11" s="562">
        <f>'2074 Asar'!AJ11-'2072 Chait'!AJ11</f>
        <v>-7.0855198420719248</v>
      </c>
      <c r="AK11" s="562">
        <f>'2074 Asar'!AK11-'2072 Chait'!AK11</f>
        <v>-0.31286495012959037</v>
      </c>
      <c r="AL11" s="562">
        <f>'2074 Asar'!AL11-'2072 Chait'!AL11</f>
        <v>-1.5908443631865499</v>
      </c>
      <c r="AM11" s="562">
        <f>'2074 Asar'!AM11-'2072 Chait'!AM11</f>
        <v>0.82552473271891458</v>
      </c>
      <c r="AN11" s="562">
        <f>'2074 Asar'!AN11-'2072 Chait'!AN11</f>
        <v>-5.0095228818671771</v>
      </c>
      <c r="AO11" s="562">
        <f>'2074 Asar'!AO11-'2072 Chait'!AO11</f>
        <v>-14.360936795649909</v>
      </c>
      <c r="AP11" s="562">
        <f>'2074 Asar'!AP11-'2072 Chait'!AP11</f>
        <v>-49.545756536112037</v>
      </c>
      <c r="AQ11" s="562">
        <f>'2074 Asar'!AQ11-'2072 Chait'!AQ11</f>
        <v>-4.9787649336688879</v>
      </c>
      <c r="AR11" s="562">
        <f>'2074 Asar'!AR11-'2072 Chait'!AR11</f>
        <v>30.366698990769674</v>
      </c>
      <c r="AS11" s="562">
        <f>'2074 Asar'!AS11-'2072 Chait'!AS11</f>
        <v>12.738595847835018</v>
      </c>
      <c r="AT11" s="562">
        <f>'2074 Asar'!AT11-'2072 Chait'!AT11</f>
        <v>10.863866370332156</v>
      </c>
      <c r="AU11" s="562">
        <f>'2074 Asar'!AU11-'2072 Chait'!AU11</f>
        <v>23.184155462935113</v>
      </c>
      <c r="AV11" s="562">
        <f>'2074 Asar'!AV11-'2072 Chait'!AV11</f>
        <v>24.946657357217692</v>
      </c>
      <c r="AW11" s="562">
        <f>'2074 Asar'!AW11-'2072 Chait'!AW11</f>
        <v>12.984108716333365</v>
      </c>
      <c r="AX11" s="562">
        <f>'2074 Asar'!AX11-'2072 Chait'!AX11</f>
        <v>44.791931072656347</v>
      </c>
      <c r="AY11" s="562"/>
      <c r="AZ11" s="564">
        <f>AZ7/AZ9*100</f>
        <v>13.358237098439474</v>
      </c>
      <c r="BA11" s="536"/>
      <c r="BB11" s="536"/>
      <c r="BC11" s="536"/>
      <c r="BD11" s="536"/>
      <c r="BE11" s="536"/>
      <c r="BF11" s="536"/>
      <c r="BG11" s="536"/>
      <c r="BH11" s="536"/>
      <c r="BI11" s="536"/>
      <c r="BJ11" s="536"/>
      <c r="BK11" s="536"/>
      <c r="BL11" s="536"/>
      <c r="BM11" s="536"/>
    </row>
    <row r="12" spans="1:65" s="283" customFormat="1" ht="15" customHeight="1">
      <c r="A12" s="545"/>
      <c r="B12" s="546" t="s">
        <v>13</v>
      </c>
      <c r="C12" s="562">
        <f>'2074 Asar'!C12-'2072 Chait'!C12</f>
        <v>0.10156808782492988</v>
      </c>
      <c r="D12" s="562">
        <f>'2074 Asar'!D12-'2072 Chait'!D12</f>
        <v>-1.5636885731340087</v>
      </c>
      <c r="E12" s="562">
        <f>'2074 Asar'!E12-'2072 Chait'!E12</f>
        <v>1.4113526767099245</v>
      </c>
      <c r="F12" s="562">
        <f>'2074 Asar'!F12-'2072 Chait'!F12</f>
        <v>-0.4411772036631092</v>
      </c>
      <c r="G12" s="562">
        <f>'2074 Asar'!G12-'2072 Chait'!G12</f>
        <v>-0.60566202907548039</v>
      </c>
      <c r="H12" s="562">
        <f>'2074 Asar'!H12-'2072 Chait'!H12</f>
        <v>-1.0999337267591507</v>
      </c>
      <c r="I12" s="562">
        <f>'2074 Asar'!I12-'2072 Chait'!I12</f>
        <v>0.89310480224533251</v>
      </c>
      <c r="J12" s="562">
        <f>'2074 Asar'!J12-'2072 Chait'!J12</f>
        <v>1.6080718441997774</v>
      </c>
      <c r="K12" s="562">
        <f>'2074 Asar'!K12-'2072 Chait'!K12</f>
        <v>1.7737055803505761</v>
      </c>
      <c r="L12" s="562">
        <f>'2074 Asar'!L12-'2072 Chait'!L12</f>
        <v>-1.323903102159198</v>
      </c>
      <c r="M12" s="562">
        <f>'2074 Asar'!M12-'2072 Chait'!M12</f>
        <v>-6.0391842429524178</v>
      </c>
      <c r="N12" s="562">
        <f>'2074 Asar'!N12-'2072 Chait'!N12</f>
        <v>3.104871890682011</v>
      </c>
      <c r="O12" s="562">
        <f>'2074 Asar'!O12-'2072 Chait'!O12</f>
        <v>-0.14638096224492259</v>
      </c>
      <c r="P12" s="562">
        <f>'2074 Asar'!P12-'2072 Chait'!P12</f>
        <v>-8.5630109969108652</v>
      </c>
      <c r="Q12" s="562">
        <f>'2074 Asar'!Q12-'2072 Chait'!Q12</f>
        <v>-3.1523188254430643</v>
      </c>
      <c r="R12" s="562">
        <f>'2074 Asar'!R12-'2072 Chait'!R12</f>
        <v>-3.8913372551945109</v>
      </c>
      <c r="S12" s="562">
        <f>'2074 Asar'!S12-'2072 Chait'!S12</f>
        <v>1.1091151126345444</v>
      </c>
      <c r="T12" s="562">
        <f>'2074 Asar'!T12-'2072 Chait'!T12</f>
        <v>3.7966475321448172</v>
      </c>
      <c r="U12" s="562">
        <f>'2074 Asar'!U12-'2072 Chait'!U12</f>
        <v>-34.449289229112594</v>
      </c>
      <c r="V12" s="562">
        <f>'2074 Asar'!V12-'2072 Chait'!V12</f>
        <v>-23.389093078645381</v>
      </c>
      <c r="W12" s="562">
        <f>'2074 Asar'!W12-'2072 Chait'!W12</f>
        <v>-2.0443995554303864</v>
      </c>
      <c r="X12" s="562">
        <f>'2074 Asar'!X12-'2072 Chait'!X12</f>
        <v>-18.772632520029664</v>
      </c>
      <c r="Y12" s="562">
        <f>'2074 Asar'!Y12-'2072 Chait'!Y12</f>
        <v>3.7775930822875274</v>
      </c>
      <c r="Z12" s="562">
        <f>'2074 Asar'!Z12-'2072 Chait'!Z12</f>
        <v>1.7744905937990385</v>
      </c>
      <c r="AA12" s="562">
        <f>'2074 Asar'!AA12-'2072 Chait'!AA12</f>
        <v>-1.8751659116800461</v>
      </c>
      <c r="AB12" s="562">
        <f>'2074 Asar'!AB12-'2072 Chait'!AB12</f>
        <v>3.3339952912165387</v>
      </c>
      <c r="AC12" s="562">
        <f>'2074 Asar'!AC12-'2072 Chait'!AC12</f>
        <v>4.73506087352078E-2</v>
      </c>
      <c r="AD12" s="562">
        <f>'2074 Asar'!AD12-'2072 Chait'!AD12</f>
        <v>-1.5079293398397979</v>
      </c>
      <c r="AE12" s="562">
        <f>'2074 Asar'!AE12-'2072 Chait'!AE12</f>
        <v>1.5342906318186831</v>
      </c>
      <c r="AF12" s="562">
        <f>'2074 Asar'!AF12-'2072 Chait'!AF12</f>
        <v>4.0185478903584464</v>
      </c>
      <c r="AG12" s="562">
        <f>'2074 Asar'!AG12-'2072 Chait'!AG12</f>
        <v>2.1554292899922647</v>
      </c>
      <c r="AH12" s="562">
        <f>'2074 Asar'!AH12-'2072 Chait'!AH12</f>
        <v>-3.5114873150732127</v>
      </c>
      <c r="AI12" s="562">
        <f>'2074 Asar'!AI12-'2072 Chait'!AI12</f>
        <v>3.6013069853412421</v>
      </c>
      <c r="AJ12" s="562">
        <f>'2074 Asar'!AJ12-'2072 Chait'!AJ12</f>
        <v>-7.0157623094032662</v>
      </c>
      <c r="AK12" s="562">
        <f>'2074 Asar'!AK12-'2072 Chait'!AK12</f>
        <v>-0.29029506605386501</v>
      </c>
      <c r="AL12" s="562">
        <f>'2074 Asar'!AL12-'2072 Chait'!AL12</f>
        <v>-1.4963159896640459</v>
      </c>
      <c r="AM12" s="562">
        <f>'2074 Asar'!AM12-'2072 Chait'!AM12</f>
        <v>0.8255247327189128</v>
      </c>
      <c r="AN12" s="562">
        <f>'2074 Asar'!AN12-'2072 Chait'!AN12</f>
        <v>-4.3612404291070384</v>
      </c>
      <c r="AO12" s="562">
        <f>'2074 Asar'!AO12-'2072 Chait'!AO12</f>
        <v>-14.257873268628263</v>
      </c>
      <c r="AP12" s="562">
        <f>'2074 Asar'!AP12-'2072 Chait'!AP12</f>
        <v>-49.332227884289523</v>
      </c>
      <c r="AQ12" s="562">
        <f>'2074 Asar'!AQ12-'2072 Chait'!AQ12</f>
        <v>-4.8335284873401321</v>
      </c>
      <c r="AR12" s="562">
        <f>'2074 Asar'!AR12-'2072 Chait'!AR12</f>
        <v>31.318464245950505</v>
      </c>
      <c r="AS12" s="562">
        <f>'2074 Asar'!AS12-'2072 Chait'!AS12</f>
        <v>13.618806276498843</v>
      </c>
      <c r="AT12" s="562">
        <f>'2074 Asar'!AT12-'2072 Chait'!AT12</f>
        <v>11.812486621476333</v>
      </c>
      <c r="AU12" s="562">
        <f>'2074 Asar'!AU12-'2072 Chait'!AU12</f>
        <v>24.121125730383259</v>
      </c>
      <c r="AV12" s="562">
        <f>'2074 Asar'!AV12-'2072 Chait'!AV12</f>
        <v>25.20599200729427</v>
      </c>
      <c r="AW12" s="562">
        <f>'2074 Asar'!AW12-'2072 Chait'!AW12</f>
        <v>13.900838212224572</v>
      </c>
      <c r="AX12" s="562">
        <f>'2074 Asar'!AX12-'2072 Chait'!AX12</f>
        <v>45.649239869873561</v>
      </c>
      <c r="AY12" s="562"/>
      <c r="AZ12" s="564">
        <f>AZ8/AZ10*100</f>
        <v>13.710155871919891</v>
      </c>
      <c r="BA12" s="536"/>
      <c r="BB12" s="536"/>
      <c r="BC12" s="536"/>
      <c r="BD12" s="536"/>
      <c r="BE12" s="536"/>
      <c r="BF12" s="536"/>
      <c r="BG12" s="536"/>
      <c r="BH12" s="536"/>
      <c r="BI12" s="536"/>
      <c r="BJ12" s="536"/>
      <c r="BK12" s="536"/>
      <c r="BL12" s="536"/>
      <c r="BM12" s="536"/>
    </row>
    <row r="13" spans="1:65" s="283" customFormat="1" ht="15" customHeight="1">
      <c r="A13" s="545"/>
      <c r="B13" s="546" t="s">
        <v>14</v>
      </c>
      <c r="C13" s="562">
        <f>'2074 Asar'!C13-'2072 Chait'!C13</f>
        <v>-4.248172081068148</v>
      </c>
      <c r="D13" s="562">
        <f>'2074 Asar'!D13-'2072 Chait'!D13</f>
        <v>8.9194739466546622</v>
      </c>
      <c r="E13" s="562">
        <f>'2074 Asar'!E13-'2072 Chait'!E13</f>
        <v>5.5617589721524752</v>
      </c>
      <c r="F13" s="562">
        <f>'2074 Asar'!F13-'2072 Chait'!F13</f>
        <v>2.2249080664321781</v>
      </c>
      <c r="G13" s="562">
        <f>'2074 Asar'!G13-'2072 Chait'!G13</f>
        <v>-2.4261204972930415</v>
      </c>
      <c r="H13" s="562">
        <f>'2074 Asar'!H13-'2072 Chait'!H13</f>
        <v>4.1860862466840274</v>
      </c>
      <c r="I13" s="562">
        <f>'2074 Asar'!I13-'2072 Chait'!I13</f>
        <v>-4.9168325735018925</v>
      </c>
      <c r="J13" s="562">
        <f>'2074 Asar'!J13-'2072 Chait'!J13</f>
        <v>1.3317347432247857</v>
      </c>
      <c r="K13" s="562">
        <f>'2074 Asar'!K13-'2072 Chait'!K13</f>
        <v>1.705243712636431</v>
      </c>
      <c r="L13" s="562">
        <f>'2074 Asar'!L13-'2072 Chait'!L13</f>
        <v>5.5124443098034561</v>
      </c>
      <c r="M13" s="562">
        <f>'2074 Asar'!M13-'2072 Chait'!M13</f>
        <v>8.6099353146306754</v>
      </c>
      <c r="N13" s="562">
        <f>'2074 Asar'!N13-'2072 Chait'!N13</f>
        <v>6.6701104397935751</v>
      </c>
      <c r="O13" s="562">
        <f>'2074 Asar'!O13-'2072 Chait'!O13</f>
        <v>-5.4160137503118619</v>
      </c>
      <c r="P13" s="562">
        <f>'2074 Asar'!P13-'2072 Chait'!P13</f>
        <v>5.5608227476948144</v>
      </c>
      <c r="Q13" s="562">
        <f>'2074 Asar'!Q13-'2072 Chait'!Q13</f>
        <v>-7.5074211870485215</v>
      </c>
      <c r="R13" s="562">
        <f>'2074 Asar'!R13-'2072 Chait'!R13</f>
        <v>-2.7285102378522481</v>
      </c>
      <c r="S13" s="562">
        <f>'2074 Asar'!S13-'2072 Chait'!S13</f>
        <v>0.86298402747553382</v>
      </c>
      <c r="T13" s="562">
        <f>'2074 Asar'!T13-'2072 Chait'!T13</f>
        <v>5.9926709656423327E-2</v>
      </c>
      <c r="U13" s="562">
        <f>'2074 Asar'!U13-'2072 Chait'!U13</f>
        <v>9.2393761814548867</v>
      </c>
      <c r="V13" s="562">
        <f>'2074 Asar'!V13-'2072 Chait'!V13</f>
        <v>12.923091913268664</v>
      </c>
      <c r="W13" s="562">
        <f>'2074 Asar'!W13-'2072 Chait'!W13</f>
        <v>-6.6837282520197761</v>
      </c>
      <c r="X13" s="562">
        <f>'2074 Asar'!X13-'2072 Chait'!X13</f>
        <v>10.104254768836881</v>
      </c>
      <c r="Y13" s="562">
        <f>'2074 Asar'!Y13-'2072 Chait'!Y13</f>
        <v>3.0582301926815489</v>
      </c>
      <c r="Z13" s="562">
        <f>'2074 Asar'!Z13-'2072 Chait'!Z13</f>
        <v>5.9501727265817266</v>
      </c>
      <c r="AA13" s="562">
        <f>'2074 Asar'!AA13-'2072 Chait'!AA13</f>
        <v>-2.8240224026506127</v>
      </c>
      <c r="AB13" s="562">
        <f>'2074 Asar'!AB13-'2072 Chait'!AB13</f>
        <v>1.2118379017844632</v>
      </c>
      <c r="AC13" s="562">
        <f>'2074 Asar'!AC13-'2072 Chait'!AC13</f>
        <v>18.553746131391591</v>
      </c>
      <c r="AD13" s="562">
        <f>'2074 Asar'!AD13-'2072 Chait'!AD13</f>
        <v>16.642916432078778</v>
      </c>
      <c r="AE13" s="562">
        <f>'2074 Asar'!AE13-'2072 Chait'!AE13</f>
        <v>-12.234067405851945</v>
      </c>
      <c r="AF13" s="562">
        <f>'2074 Asar'!AF13-'2072 Chait'!AF13</f>
        <v>5.2740165711514493</v>
      </c>
      <c r="AG13" s="562">
        <f>'2074 Asar'!AG13-'2072 Chait'!AG13</f>
        <v>3.6050836152816714</v>
      </c>
      <c r="AH13" s="562">
        <f>'2074 Asar'!AH13-'2072 Chait'!AH13</f>
        <v>0.8991890631630497</v>
      </c>
      <c r="AI13" s="562">
        <f>'2074 Asar'!AI13-'2072 Chait'!AI13</f>
        <v>0.42758955189349024</v>
      </c>
      <c r="AJ13" s="562">
        <f>'2074 Asar'!AJ13-'2072 Chait'!AJ13</f>
        <v>13.713427754251924</v>
      </c>
      <c r="AK13" s="562">
        <f>'2074 Asar'!AK13-'2072 Chait'!AK13</f>
        <v>3.6512573079113082</v>
      </c>
      <c r="AL13" s="562">
        <f>'2074 Asar'!AL13-'2072 Chait'!AL13</f>
        <v>0.94793896142131473</v>
      </c>
      <c r="AM13" s="562">
        <f>'2074 Asar'!AM13-'2072 Chait'!AM13</f>
        <v>4.6542394792367219</v>
      </c>
      <c r="AN13" s="562">
        <f>'2074 Asar'!AN13-'2072 Chait'!AN13</f>
        <v>20.242767220101683</v>
      </c>
      <c r="AO13" s="562">
        <f>'2074 Asar'!AO13-'2072 Chait'!AO13</f>
        <v>7.8259616809883994</v>
      </c>
      <c r="AP13" s="562">
        <f>'2074 Asar'!AP13-'2072 Chait'!AP13</f>
        <v>17.122287020320144</v>
      </c>
      <c r="AQ13" s="562">
        <f>'2074 Asar'!AQ13-'2072 Chait'!AQ13</f>
        <v>31.653115530056404</v>
      </c>
      <c r="AR13" s="562">
        <f>'2074 Asar'!AR13-'2072 Chait'!AR13</f>
        <v>96.959882992060173</v>
      </c>
      <c r="AS13" s="562">
        <f>'2074 Asar'!AS13-'2072 Chait'!AS13</f>
        <v>93.764735842872568</v>
      </c>
      <c r="AT13" s="562">
        <f>'2074 Asar'!AT13-'2072 Chait'!AT13</f>
        <v>93.222276658131392</v>
      </c>
      <c r="AU13" s="562">
        <f>'2074 Asar'!AU13-'2072 Chait'!AU13</f>
        <v>98.980801633704999</v>
      </c>
      <c r="AV13" s="562">
        <f>'2074 Asar'!AV13-'2072 Chait'!AV13</f>
        <v>82.323378180464658</v>
      </c>
      <c r="AW13" s="562">
        <f>'2074 Asar'!AW13-'2072 Chait'!AW13</f>
        <v>85.471590489226017</v>
      </c>
      <c r="AX13" s="562">
        <f>'2074 Asar'!AX13-'2072 Chait'!AX13</f>
        <v>77.431654330331938</v>
      </c>
      <c r="AY13" s="562"/>
      <c r="AZ13" s="564">
        <f>AZ10/AZ10*100</f>
        <v>100</v>
      </c>
      <c r="BA13" s="536"/>
      <c r="BB13" s="536"/>
      <c r="BC13" s="536"/>
      <c r="BD13" s="536"/>
      <c r="BE13" s="536"/>
      <c r="BF13" s="536"/>
      <c r="BG13" s="536"/>
      <c r="BH13" s="536"/>
      <c r="BI13" s="536"/>
      <c r="BJ13" s="536"/>
      <c r="BK13" s="536"/>
      <c r="BL13" s="536"/>
      <c r="BM13" s="536"/>
    </row>
    <row r="14" spans="1:65" s="21" customFormat="1" ht="15" customHeight="1">
      <c r="A14" s="541">
        <v>6</v>
      </c>
      <c r="B14" s="542" t="s">
        <v>15</v>
      </c>
      <c r="C14" s="562">
        <f>'2074 Asar'!C14-'2072 Chait'!C14</f>
        <v>2489418.5322770006</v>
      </c>
      <c r="D14" s="562">
        <f>'2074 Asar'!D14-'2072 Chait'!D14</f>
        <v>0</v>
      </c>
      <c r="E14" s="562">
        <f>'2074 Asar'!E14-'2072 Chait'!E14</f>
        <v>614318</v>
      </c>
      <c r="F14" s="562">
        <f>'2074 Asar'!F14-'2072 Chait'!F14</f>
        <v>2989470.7569799982</v>
      </c>
      <c r="G14" s="562">
        <f>'2074 Asar'!G14-'2072 Chait'!G14</f>
        <v>1442028.9894999997</v>
      </c>
      <c r="H14" s="562">
        <f>'2074 Asar'!H14-'2072 Chait'!H14</f>
        <v>0</v>
      </c>
      <c r="I14" s="562">
        <f>'2074 Asar'!I14-'2072 Chait'!I14</f>
        <v>388132.9044900001</v>
      </c>
      <c r="J14" s="562">
        <f>'2074 Asar'!J14-'2072 Chait'!J14</f>
        <v>5558</v>
      </c>
      <c r="K14" s="562">
        <f>'2074 Asar'!K14-'2072 Chait'!K14</f>
        <v>64442.877640000006</v>
      </c>
      <c r="L14" s="562">
        <f>'2074 Asar'!L14-'2072 Chait'!L14</f>
        <v>149175.73700000002</v>
      </c>
      <c r="M14" s="562">
        <f>'2074 Asar'!M14-'2072 Chait'!M14</f>
        <v>208064.64199999999</v>
      </c>
      <c r="N14" s="562">
        <f>'2074 Asar'!N14-'2072 Chait'!N14</f>
        <v>0</v>
      </c>
      <c r="O14" s="562">
        <f>'2074 Asar'!O14-'2072 Chait'!O14</f>
        <v>70794.803190000006</v>
      </c>
      <c r="P14" s="562">
        <f>'2074 Asar'!P14-'2072 Chait'!P14</f>
        <v>133022</v>
      </c>
      <c r="Q14" s="562">
        <f>'2074 Asar'!Q14-'2072 Chait'!Q14</f>
        <v>138976.14033999998</v>
      </c>
      <c r="R14" s="562">
        <f>'2074 Asar'!R14-'2072 Chait'!R14</f>
        <v>70304.939990000013</v>
      </c>
      <c r="S14" s="562">
        <f>'2074 Asar'!S14-'2072 Chait'!S14</f>
        <v>141838.39549999998</v>
      </c>
      <c r="T14" s="562">
        <f>'2074 Asar'!T14-'2072 Chait'!T14</f>
        <v>325315.82691</v>
      </c>
      <c r="U14" s="562">
        <f>'2074 Asar'!U14-'2072 Chait'!U14</f>
        <v>57161.24723999999</v>
      </c>
      <c r="V14" s="562">
        <f>'2074 Asar'!V14-'2072 Chait'!V14</f>
        <v>42302.387579999988</v>
      </c>
      <c r="W14" s="562">
        <f>'2074 Asar'!W14-'2072 Chait'!W14</f>
        <v>76794.010000000009</v>
      </c>
      <c r="X14" s="562">
        <f>'2074 Asar'!X14-'2072 Chait'!X14</f>
        <v>108906.13207000002</v>
      </c>
      <c r="Y14" s="562">
        <f>'2074 Asar'!Y14-'2072 Chait'!Y14</f>
        <v>242573.61325000002</v>
      </c>
      <c r="Z14" s="562">
        <f>'2074 Asar'!Z14-'2072 Chait'!Z14</f>
        <v>729207.59690999985</v>
      </c>
      <c r="AA14" s="562">
        <f>'2074 Asar'!AA14-'2072 Chait'!AA14</f>
        <v>96360.552280000004</v>
      </c>
      <c r="AB14" s="562">
        <f>'2074 Asar'!AB14-'2072 Chait'!AB14</f>
        <v>145201.28691999998</v>
      </c>
      <c r="AC14" s="562">
        <f>'2074 Asar'!AC14-'2072 Chait'!AC14</f>
        <v>138621.35196000006</v>
      </c>
      <c r="AD14" s="562">
        <f>'2074 Asar'!AD14-'2072 Chait'!AD14</f>
        <v>287535.54253000004</v>
      </c>
      <c r="AE14" s="562">
        <f>'2074 Asar'!AE14-'2072 Chait'!AE14</f>
        <v>87205.532699999982</v>
      </c>
      <c r="AF14" s="562">
        <f>'2074 Asar'!AF14-'2072 Chait'!AF14</f>
        <v>0</v>
      </c>
      <c r="AG14" s="562">
        <f>'2074 Asar'!AG14-'2072 Chait'!AG14</f>
        <v>53378.093999999983</v>
      </c>
      <c r="AH14" s="562">
        <f>'2074 Asar'!AH14-'2072 Chait'!AH14</f>
        <v>250745.51</v>
      </c>
      <c r="AI14" s="562">
        <f>'2074 Asar'!AI14-'2072 Chait'!AI14</f>
        <v>540183.73439000011</v>
      </c>
      <c r="AJ14" s="562">
        <f>'2074 Asar'!AJ14-'2072 Chait'!AJ14</f>
        <v>20679.372640000001</v>
      </c>
      <c r="AK14" s="562">
        <f>'2074 Asar'!AK14-'2072 Chait'!AK14</f>
        <v>125542.68</v>
      </c>
      <c r="AL14" s="562">
        <f>'2074 Asar'!AL14-'2072 Chait'!AL14</f>
        <v>244680.91950999998</v>
      </c>
      <c r="AM14" s="562">
        <f>'2074 Asar'!AM14-'2072 Chait'!AM14</f>
        <v>90848.155999999959</v>
      </c>
      <c r="AN14" s="562">
        <f>'2074 Asar'!AN14-'2072 Chait'!AN14</f>
        <v>27064.974170000001</v>
      </c>
      <c r="AO14" s="562">
        <f>'2074 Asar'!AO14-'2072 Chait'!AO14</f>
        <v>38642.35368</v>
      </c>
      <c r="AP14" s="562">
        <f>'2074 Asar'!AP14-'2072 Chait'!AP14</f>
        <v>38434.439999999995</v>
      </c>
      <c r="AQ14" s="562">
        <f>'2074 Asar'!AQ14-'2072 Chait'!AQ14</f>
        <v>83538.958910000001</v>
      </c>
      <c r="AR14" s="562">
        <f>'2074 Asar'!AR14-'2072 Chait'!AR14</f>
        <v>1855</v>
      </c>
      <c r="AS14" s="562">
        <f>'2074 Asar'!AS14-'2072 Chait'!AS14</f>
        <v>36942.531320000002</v>
      </c>
      <c r="AT14" s="562">
        <f>'2074 Asar'!AT14-'2072 Chait'!AT14</f>
        <v>37526.140160000003</v>
      </c>
      <c r="AU14" s="562">
        <f>'2074 Asar'!AU14-'2072 Chait'!AU14</f>
        <v>5515.9639999999999</v>
      </c>
      <c r="AV14" s="562">
        <f>'2074 Asar'!AV14-'2072 Chait'!AV14</f>
        <v>5735.31</v>
      </c>
      <c r="AW14" s="562">
        <f>'2074 Asar'!AW14-'2072 Chait'!AW14</f>
        <v>7514.152</v>
      </c>
      <c r="AX14" s="562">
        <f>'2074 Asar'!AX14-'2072 Chait'!AX14</f>
        <v>17221.5</v>
      </c>
      <c r="AY14" s="562"/>
      <c r="AZ14" s="563">
        <f t="shared" si="0"/>
        <v>12868781.590036996</v>
      </c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</row>
    <row r="15" spans="1:65" s="21" customFormat="1" ht="15" customHeight="1">
      <c r="A15" s="541">
        <v>7</v>
      </c>
      <c r="B15" s="547" t="s">
        <v>16</v>
      </c>
      <c r="C15" s="562">
        <f>'2074 Asar'!C15-'2072 Chait'!C15</f>
        <v>1311118.7786799995</v>
      </c>
      <c r="D15" s="562">
        <f>'2074 Asar'!D15-'2072 Chait'!D15</f>
        <v>304955.23000000045</v>
      </c>
      <c r="E15" s="562">
        <f>'2074 Asar'!E15-'2072 Chait'!E15</f>
        <v>596567</v>
      </c>
      <c r="F15" s="562">
        <f>'2074 Asar'!F15-'2072 Chait'!F15</f>
        <v>120314.7064799997</v>
      </c>
      <c r="G15" s="562">
        <f>'2074 Asar'!G15-'2072 Chait'!G15</f>
        <v>951900.74353000056</v>
      </c>
      <c r="H15" s="562">
        <f>'2074 Asar'!H15-'2072 Chait'!H15</f>
        <v>3210440.6800000016</v>
      </c>
      <c r="I15" s="562">
        <f>'2074 Asar'!I15-'2072 Chait'!I15</f>
        <v>706703.82738000003</v>
      </c>
      <c r="J15" s="562">
        <f>'2074 Asar'!J15-'2072 Chait'!J15</f>
        <v>38967</v>
      </c>
      <c r="K15" s="562">
        <f>'2074 Asar'!K15-'2072 Chait'!K15</f>
        <v>65991.827730000019</v>
      </c>
      <c r="L15" s="562">
        <f>'2074 Asar'!L15-'2072 Chait'!L15</f>
        <v>111879.33892000001</v>
      </c>
      <c r="M15" s="562">
        <f>'2074 Asar'!M15-'2072 Chait'!M15</f>
        <v>481676.31481000007</v>
      </c>
      <c r="N15" s="562">
        <f>'2074 Asar'!N15-'2072 Chait'!N15</f>
        <v>632022.8665300007</v>
      </c>
      <c r="O15" s="562">
        <f>'2074 Asar'!O15-'2072 Chait'!O15</f>
        <v>86198.16253999999</v>
      </c>
      <c r="P15" s="562">
        <f>'2074 Asar'!P15-'2072 Chait'!P15</f>
        <v>188926</v>
      </c>
      <c r="Q15" s="562">
        <f>'2074 Asar'!Q15-'2072 Chait'!Q15</f>
        <v>483457.25088999997</v>
      </c>
      <c r="R15" s="562">
        <f>'2074 Asar'!R15-'2072 Chait'!R15</f>
        <v>235270.42578000005</v>
      </c>
      <c r="S15" s="562">
        <f>'2074 Asar'!S15-'2072 Chait'!S15</f>
        <v>86117.721750000084</v>
      </c>
      <c r="T15" s="562">
        <f>'2074 Asar'!T15-'2072 Chait'!T15</f>
        <v>525294.06943000003</v>
      </c>
      <c r="U15" s="562">
        <f>'2074 Asar'!U15-'2072 Chait'!U15</f>
        <v>139251.65193999998</v>
      </c>
      <c r="V15" s="562">
        <f>'2074 Asar'!V15-'2072 Chait'!V15</f>
        <v>207017.67287999997</v>
      </c>
      <c r="W15" s="562">
        <f>'2074 Asar'!W15-'2072 Chait'!W15</f>
        <v>317449.32999999996</v>
      </c>
      <c r="X15" s="562">
        <f>'2074 Asar'!X15-'2072 Chait'!X15</f>
        <v>379713.00999999995</v>
      </c>
      <c r="Y15" s="562">
        <f>'2074 Asar'!Y15-'2072 Chait'!Y15</f>
        <v>650937.98416999995</v>
      </c>
      <c r="Z15" s="562">
        <f>'2074 Asar'!Z15-'2072 Chait'!Z15</f>
        <v>906694.78919999953</v>
      </c>
      <c r="AA15" s="562">
        <f>'2074 Asar'!AA15-'2072 Chait'!AA15</f>
        <v>112330.23365999997</v>
      </c>
      <c r="AB15" s="562">
        <f>'2074 Asar'!AB15-'2072 Chait'!AB15</f>
        <v>112892.43255000009</v>
      </c>
      <c r="AC15" s="562">
        <f>'2074 Asar'!AC15-'2072 Chait'!AC15</f>
        <v>70621.590360000031</v>
      </c>
      <c r="AD15" s="562">
        <f>'2074 Asar'!AD15-'2072 Chait'!AD15</f>
        <v>336389.95225999993</v>
      </c>
      <c r="AE15" s="562">
        <f>'2074 Asar'!AE15-'2072 Chait'!AE15</f>
        <v>107177.00583000001</v>
      </c>
      <c r="AF15" s="562">
        <f>'2074 Asar'!AF15-'2072 Chait'!AF15</f>
        <v>110153.19753</v>
      </c>
      <c r="AG15" s="562">
        <f>'2074 Asar'!AG15-'2072 Chait'!AG15</f>
        <v>68209.829500000022</v>
      </c>
      <c r="AH15" s="562">
        <f>'2074 Asar'!AH15-'2072 Chait'!AH15</f>
        <v>692367.39999999991</v>
      </c>
      <c r="AI15" s="562">
        <f>'2074 Asar'!AI15-'2072 Chait'!AI15</f>
        <v>329691.85814000014</v>
      </c>
      <c r="AJ15" s="562">
        <f>'2074 Asar'!AJ15-'2072 Chait'!AJ15</f>
        <v>125379.641</v>
      </c>
      <c r="AK15" s="562">
        <f>'2074 Asar'!AK15-'2072 Chait'!AK15</f>
        <v>317053.23</v>
      </c>
      <c r="AL15" s="562">
        <f>'2074 Asar'!AL15-'2072 Chait'!AL15</f>
        <v>466122.8030800001</v>
      </c>
      <c r="AM15" s="562">
        <f>'2074 Asar'!AM15-'2072 Chait'!AM15</f>
        <v>322199.20280999993</v>
      </c>
      <c r="AN15" s="562">
        <f>'2074 Asar'!AN15-'2072 Chait'!AN15</f>
        <v>190205.16166000001</v>
      </c>
      <c r="AO15" s="562">
        <f>'2074 Asar'!AO15-'2072 Chait'!AO15</f>
        <v>256271.25362</v>
      </c>
      <c r="AP15" s="562">
        <f>'2074 Asar'!AP15-'2072 Chait'!AP15</f>
        <v>139465.72162999999</v>
      </c>
      <c r="AQ15" s="562">
        <f>'2074 Asar'!AQ15-'2072 Chait'!AQ15</f>
        <v>148149.58071000001</v>
      </c>
      <c r="AR15" s="562">
        <f>'2074 Asar'!AR15-'2072 Chait'!AR15</f>
        <v>17582</v>
      </c>
      <c r="AS15" s="562">
        <f>'2074 Asar'!AS15-'2072 Chait'!AS15</f>
        <v>365070.07766000001</v>
      </c>
      <c r="AT15" s="562">
        <f>'2074 Asar'!AT15-'2072 Chait'!AT15</f>
        <v>163925.43</v>
      </c>
      <c r="AU15" s="562">
        <f>'2074 Asar'!AU15-'2072 Chait'!AU15</f>
        <v>28372.958739999998</v>
      </c>
      <c r="AV15" s="562">
        <f>'2074 Asar'!AV15-'2072 Chait'!AV15</f>
        <v>36493.5</v>
      </c>
      <c r="AW15" s="562">
        <f>'2074 Asar'!AW15-'2072 Chait'!AW15</f>
        <v>153780.30481999999</v>
      </c>
      <c r="AX15" s="562">
        <f>'2074 Asar'!AX15-'2072 Chait'!AX15</f>
        <v>160150.10999999999</v>
      </c>
      <c r="AY15" s="562"/>
      <c r="AZ15" s="563">
        <f t="shared" si="0"/>
        <v>17568920.858200002</v>
      </c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</row>
    <row r="16" spans="1:65" s="21" customFormat="1" ht="15" customHeight="1">
      <c r="A16" s="541">
        <v>8</v>
      </c>
      <c r="B16" s="547" t="s">
        <v>17</v>
      </c>
      <c r="C16" s="562">
        <f>'2074 Asar'!C16-'2072 Chait'!C16</f>
        <v>130047.15111999999</v>
      </c>
      <c r="D16" s="562">
        <f>'2074 Asar'!D16-'2072 Chait'!D16</f>
        <v>-69941.540000000008</v>
      </c>
      <c r="E16" s="562">
        <f>'2074 Asar'!E16-'2072 Chait'!E16</f>
        <v>116375</v>
      </c>
      <c r="F16" s="562">
        <f>'2074 Asar'!F16-'2072 Chait'!F16</f>
        <v>47991.704649999854</v>
      </c>
      <c r="G16" s="562">
        <f>'2074 Asar'!G16-'2072 Chait'!G16</f>
        <v>146962.20428392023</v>
      </c>
      <c r="H16" s="562">
        <f>'2074 Asar'!H16-'2072 Chait'!H16</f>
        <v>348067.11</v>
      </c>
      <c r="I16" s="562">
        <f>'2074 Asar'!I16-'2072 Chait'!I16</f>
        <v>154078.57647000003</v>
      </c>
      <c r="J16" s="562">
        <f>'2074 Asar'!J16-'2072 Chait'!J16</f>
        <v>-8418</v>
      </c>
      <c r="K16" s="562">
        <f>'2074 Asar'!K16-'2072 Chait'!K16</f>
        <v>12068.973316363634</v>
      </c>
      <c r="L16" s="562">
        <f>'2074 Asar'!L16-'2072 Chait'!L16</f>
        <v>39751.698259999997</v>
      </c>
      <c r="M16" s="562">
        <f>'2074 Asar'!M16-'2072 Chait'!M16</f>
        <v>27808.608048454553</v>
      </c>
      <c r="N16" s="562">
        <f>'2074 Asar'!N16-'2072 Chait'!N16</f>
        <v>11725.646211162941</v>
      </c>
      <c r="O16" s="562">
        <f>'2074 Asar'!O16-'2072 Chait'!O16</f>
        <v>16273.091780000002</v>
      </c>
      <c r="P16" s="562">
        <f>'2074 Asar'!P16-'2072 Chait'!P16</f>
        <v>27251</v>
      </c>
      <c r="Q16" s="562">
        <f>'2074 Asar'!Q16-'2072 Chait'!Q16</f>
        <v>30750.304709999997</v>
      </c>
      <c r="R16" s="562">
        <f>'2074 Asar'!R16-'2072 Chait'!R16</f>
        <v>912.05668999999943</v>
      </c>
      <c r="S16" s="562">
        <f>'2074 Asar'!S16-'2072 Chait'!S16</f>
        <v>24760.025932727272</v>
      </c>
      <c r="T16" s="562">
        <f>'2074 Asar'!T16-'2072 Chait'!T16</f>
        <v>48575.00135000002</v>
      </c>
      <c r="U16" s="562">
        <f>'2074 Asar'!U16-'2072 Chait'!U16</f>
        <v>18291.275487563642</v>
      </c>
      <c r="V16" s="562">
        <f>'2074 Asar'!V16-'2072 Chait'!V16</f>
        <v>19768.657366363637</v>
      </c>
      <c r="W16" s="562">
        <f>'2074 Asar'!W16-'2072 Chait'!W16</f>
        <v>5313.9699999999993</v>
      </c>
      <c r="X16" s="562">
        <f>'2074 Asar'!X16-'2072 Chait'!X16</f>
        <v>5031.9061500000007</v>
      </c>
      <c r="Y16" s="562">
        <f>'2074 Asar'!Y16-'2072 Chait'!Y16</f>
        <v>74898.090864545462</v>
      </c>
      <c r="Z16" s="562">
        <f>'2074 Asar'!Z16-'2072 Chait'!Z16</f>
        <v>203974.59376963161</v>
      </c>
      <c r="AA16" s="562">
        <f>'2074 Asar'!AA16-'2072 Chait'!AA16</f>
        <v>12865.245599090907</v>
      </c>
      <c r="AB16" s="562">
        <f>'2074 Asar'!AB16-'2072 Chait'!AB16</f>
        <v>20279.394980000012</v>
      </c>
      <c r="AC16" s="562">
        <f>'2074 Asar'!AC16-'2072 Chait'!AC16</f>
        <v>15589.708475454554</v>
      </c>
      <c r="AD16" s="562">
        <f>'2074 Asar'!AD16-'2072 Chait'!AD16</f>
        <v>62291.940965454516</v>
      </c>
      <c r="AE16" s="562">
        <f>'2074 Asar'!AE16-'2072 Chait'!AE16</f>
        <v>-9096.7763999999988</v>
      </c>
      <c r="AF16" s="562">
        <f>'2074 Asar'!AF16-'2072 Chait'!AF16</f>
        <v>11514.413197272726</v>
      </c>
      <c r="AG16" s="562">
        <f>'2074 Asar'!AG16-'2072 Chait'!AG16</f>
        <v>7483.4448200000406</v>
      </c>
      <c r="AH16" s="562">
        <f>'2074 Asar'!AH16-'2072 Chait'!AH16</f>
        <v>32694.120000000003</v>
      </c>
      <c r="AI16" s="562">
        <f>'2074 Asar'!AI16-'2072 Chait'!AI16</f>
        <v>213007.5909841822</v>
      </c>
      <c r="AJ16" s="562">
        <f>'2074 Asar'!AJ16-'2072 Chait'!AJ16</f>
        <v>7422.1679999999997</v>
      </c>
      <c r="AK16" s="562">
        <f>'2074 Asar'!AK16-'2072 Chait'!AK16</f>
        <v>3555.37</v>
      </c>
      <c r="AL16" s="562">
        <f>'2074 Asar'!AL16-'2072 Chait'!AL16</f>
        <v>51490.245978734165</v>
      </c>
      <c r="AM16" s="562">
        <f>'2074 Asar'!AM16-'2072 Chait'!AM16</f>
        <v>44522.4277166799</v>
      </c>
      <c r="AN16" s="562">
        <f>'2074 Asar'!AN16-'2072 Chait'!AN16</f>
        <v>-20978.496750000002</v>
      </c>
      <c r="AO16" s="562">
        <f>'2074 Asar'!AO16-'2072 Chait'!AO16</f>
        <v>10791.259750000001</v>
      </c>
      <c r="AP16" s="562">
        <f>'2074 Asar'!AP16-'2072 Chait'!AP16</f>
        <v>4857.0955000000013</v>
      </c>
      <c r="AQ16" s="562">
        <f>'2074 Asar'!AQ16-'2072 Chait'!AQ16</f>
        <v>961.32068000000072</v>
      </c>
      <c r="AR16" s="562">
        <f>'2074 Asar'!AR16-'2072 Chait'!AR16</f>
        <v>931</v>
      </c>
      <c r="AS16" s="562">
        <f>'2074 Asar'!AS16-'2072 Chait'!AS16</f>
        <v>15552.392250000001</v>
      </c>
      <c r="AT16" s="562">
        <f>'2074 Asar'!AT16-'2072 Chait'!AT16</f>
        <v>8479.3785199999984</v>
      </c>
      <c r="AU16" s="562">
        <f>'2074 Asar'!AU16-'2072 Chait'!AU16</f>
        <v>1559.4705800000002</v>
      </c>
      <c r="AV16" s="562">
        <f>'2074 Asar'!AV16-'2072 Chait'!AV16</f>
        <v>254.61</v>
      </c>
      <c r="AW16" s="562">
        <f>'2074 Asar'!AW16-'2072 Chait'!AW16</f>
        <v>5210.0956200000001</v>
      </c>
      <c r="AX16" s="562">
        <f>'2074 Asar'!AX16-'2072 Chait'!AX16</f>
        <v>586.97</v>
      </c>
      <c r="AY16" s="562"/>
      <c r="AZ16" s="563">
        <f t="shared" si="0"/>
        <v>1934141.496927602</v>
      </c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</row>
    <row r="17" spans="1:65" s="283" customFormat="1" ht="15" customHeight="1">
      <c r="A17" s="545"/>
      <c r="B17" s="548" t="s">
        <v>18</v>
      </c>
      <c r="C17" s="562">
        <f>'2074 Asar'!C17-'2072 Chait'!C17</f>
        <v>3800537.3109569997</v>
      </c>
      <c r="D17" s="562">
        <f>'2074 Asar'!D17-'2072 Chait'!D17</f>
        <v>304955.23000000045</v>
      </c>
      <c r="E17" s="562">
        <f>'2074 Asar'!E17-'2072 Chait'!E17</f>
        <v>1210885</v>
      </c>
      <c r="F17" s="562">
        <f>'2074 Asar'!F17-'2072 Chait'!F17</f>
        <v>3109785.4634599984</v>
      </c>
      <c r="G17" s="562">
        <f>'2074 Asar'!G17-'2072 Chait'!G17</f>
        <v>2393929.7330299998</v>
      </c>
      <c r="H17" s="562">
        <f>'2074 Asar'!H17-'2072 Chait'!H17</f>
        <v>3210440.6800000016</v>
      </c>
      <c r="I17" s="562">
        <f>'2074 Asar'!I17-'2072 Chait'!I17</f>
        <v>1094836.7318700003</v>
      </c>
      <c r="J17" s="562">
        <f>'2074 Asar'!J17-'2072 Chait'!J17</f>
        <v>44525</v>
      </c>
      <c r="K17" s="562">
        <f>'2074 Asar'!K17-'2072 Chait'!K17</f>
        <v>130434.70537000001</v>
      </c>
      <c r="L17" s="562">
        <f>'2074 Asar'!L17-'2072 Chait'!L17</f>
        <v>261055.07592000009</v>
      </c>
      <c r="M17" s="562">
        <f>'2074 Asar'!M17-'2072 Chait'!M17</f>
        <v>689740.95681</v>
      </c>
      <c r="N17" s="562">
        <f>'2074 Asar'!N17-'2072 Chait'!N17</f>
        <v>632022.8665300007</v>
      </c>
      <c r="O17" s="562">
        <f>'2074 Asar'!O17-'2072 Chait'!O17</f>
        <v>156992.96572999994</v>
      </c>
      <c r="P17" s="562">
        <f>'2074 Asar'!P17-'2072 Chait'!P17</f>
        <v>321948</v>
      </c>
      <c r="Q17" s="562">
        <f>'2074 Asar'!Q17-'2072 Chait'!Q17</f>
        <v>622433.39122999995</v>
      </c>
      <c r="R17" s="562">
        <f>'2074 Asar'!R17-'2072 Chait'!R17</f>
        <v>305575.36577000009</v>
      </c>
      <c r="S17" s="562">
        <f>'2074 Asar'!S17-'2072 Chait'!S17</f>
        <v>227956.11725000013</v>
      </c>
      <c r="T17" s="562">
        <f>'2074 Asar'!T17-'2072 Chait'!T17</f>
        <v>850609.89633999998</v>
      </c>
      <c r="U17" s="562">
        <f>'2074 Asar'!U17-'2072 Chait'!U17</f>
        <v>196412.89917999995</v>
      </c>
      <c r="V17" s="562">
        <f>'2074 Asar'!V17-'2072 Chait'!V17</f>
        <v>249320.06045999998</v>
      </c>
      <c r="W17" s="562">
        <f>'2074 Asar'!W17-'2072 Chait'!W17</f>
        <v>596185.11</v>
      </c>
      <c r="X17" s="562">
        <f>'2074 Asar'!AA17-'2072 Chait'!X17</f>
        <v>383393.27093999996</v>
      </c>
      <c r="Y17" s="562">
        <f>'2074 Asar'!AB17-'2072 Chait'!Y17</f>
        <v>774979.3679800001</v>
      </c>
      <c r="Z17" s="562">
        <f>'2074 Asar'!AC17-'2072 Chait'!Z17</f>
        <v>-1883607.52636</v>
      </c>
      <c r="AA17" s="562">
        <f>'2074 Asar'!AD17-'2072 Chait'!AA17</f>
        <v>2048198.0310399998</v>
      </c>
      <c r="AB17" s="562">
        <f>'2074 Asar'!AE17-'2072 Chait'!AB17</f>
        <v>-221943.34573</v>
      </c>
      <c r="AC17" s="562">
        <f>'2074 Asar'!AF17-'2072 Chait'!AC17</f>
        <v>326655.46867999999</v>
      </c>
      <c r="AD17" s="562">
        <f>'2074 Asar'!AG17-'2072 Chait'!AD17</f>
        <v>-1085928.7263599997</v>
      </c>
      <c r="AE17" s="562">
        <f>'2074 Asar'!AH17-'2072 Chait'!AE17</f>
        <v>1519750.16426</v>
      </c>
      <c r="AF17" s="562">
        <f>'2074 Asar'!AI17-'2072 Chait'!AF17</f>
        <v>6133950.8405700009</v>
      </c>
      <c r="AG17" s="562">
        <f>'2074 Asar'!AJ17-'2072 Chait'!AG17</f>
        <v>-207944.25874999998</v>
      </c>
      <c r="AH17" s="562">
        <f>'2074 Asar'!AK17-'2072 Chait'!AH17</f>
        <v>-119018.46000000008</v>
      </c>
      <c r="AI17" s="562">
        <f>'2074 Asar'!AL17-'2072 Chait'!AI17</f>
        <v>-4560069.6179200001</v>
      </c>
      <c r="AJ17" s="562">
        <f>'2074 Asar'!AQ17-'2072 Chait'!AJ17</f>
        <v>256915.15262000001</v>
      </c>
      <c r="AK17" s="562">
        <f>'2074 Asar'!AR17-'2072 Chait'!AK17</f>
        <v>-159920</v>
      </c>
      <c r="AL17" s="562">
        <f>'2074 Asar'!AS17-'2072 Chait'!AL17</f>
        <v>-250847.10101999994</v>
      </c>
      <c r="AM17" s="562">
        <f>'2074 Asar'!AT17-'2072 Chait'!AM17</f>
        <v>-1094625.4298399999</v>
      </c>
      <c r="AN17" s="562">
        <f>'2074 Asar'!BJ17-'2072 Chait'!AN17</f>
        <v>-47673.235090000002</v>
      </c>
      <c r="AO17" s="562">
        <f>'2074 Asar'!BK17-'2072 Chait'!AO17</f>
        <v>101247151.99790694</v>
      </c>
      <c r="AP17" s="562">
        <f>'2074 Asar'!BL17-'2072 Chait'!AP17</f>
        <v>-21896.15</v>
      </c>
      <c r="AQ17" s="562">
        <f>'2074 Asar'!BM17-'2072 Chait'!AQ17</f>
        <v>-70336.226999999999</v>
      </c>
      <c r="AR17" s="562">
        <f>'2074 Asar'!BN17-'2072 Chait'!AR17</f>
        <v>0</v>
      </c>
      <c r="AS17" s="562">
        <f>'2074 Asar'!BO17-'2072 Chait'!AS17</f>
        <v>0</v>
      </c>
      <c r="AT17" s="562">
        <f>'2074 Asar'!BP17-'2072 Chait'!AT17</f>
        <v>0</v>
      </c>
      <c r="AU17" s="562">
        <f>'2074 Asar'!BQ17-'2072 Chait'!AU17</f>
        <v>0</v>
      </c>
      <c r="AV17" s="562">
        <f>'2074 Asar'!BR17-'2072 Chait'!AV17</f>
        <v>0</v>
      </c>
      <c r="AW17" s="562">
        <f>'2074 Asar'!BS17-'2072 Chait'!AW17</f>
        <v>0</v>
      </c>
      <c r="AX17" s="562">
        <f>'2074 Asar'!BT17-'2072 Chait'!AX17</f>
        <v>0</v>
      </c>
      <c r="AY17" s="562"/>
      <c r="AZ17" s="563">
        <f t="shared" si="0"/>
        <v>123377766.77583393</v>
      </c>
      <c r="BA17" s="536"/>
      <c r="BB17" s="536"/>
      <c r="BC17" s="536"/>
      <c r="BD17" s="536"/>
      <c r="BE17" s="536"/>
      <c r="BF17" s="536"/>
      <c r="BG17" s="536"/>
      <c r="BH17" s="536"/>
      <c r="BI17" s="536"/>
      <c r="BJ17" s="536"/>
      <c r="BK17" s="536"/>
      <c r="BL17" s="536"/>
      <c r="BM17" s="536"/>
    </row>
    <row r="18" spans="1:65" s="283" customFormat="1" ht="15" customHeight="1">
      <c r="A18" s="545"/>
      <c r="B18" s="548" t="s">
        <v>19</v>
      </c>
      <c r="C18" s="562">
        <f>'2074 Asar'!C18-'2072 Chait'!C18</f>
        <v>4.7770400894801668E-2</v>
      </c>
      <c r="D18" s="562">
        <f>'2074 Asar'!D18-'2072 Chait'!D18</f>
        <v>-1.469435469780489E-2</v>
      </c>
      <c r="E18" s="562">
        <f>'2074 Asar'!E18-'2072 Chait'!E18</f>
        <v>-1.5080818190435625</v>
      </c>
      <c r="F18" s="562">
        <f>'2074 Asar'!F18-'2072 Chait'!F18</f>
        <v>0.33333199670994773</v>
      </c>
      <c r="G18" s="562">
        <f>'2074 Asar'!G18-'2072 Chait'!G18</f>
        <v>1.0104938912103556</v>
      </c>
      <c r="H18" s="562">
        <f>'2074 Asar'!H18-'2072 Chait'!H18</f>
        <v>-0.40808869625881172</v>
      </c>
      <c r="I18" s="562">
        <f>'2074 Asar'!I18-'2072 Chait'!I18</f>
        <v>3.0215015331720156</v>
      </c>
      <c r="J18" s="562">
        <f>'2074 Asar'!J18-'2072 Chait'!J18</f>
        <v>-0.1111319537996156</v>
      </c>
      <c r="K18" s="562">
        <f>'2074 Asar'!K18-'2072 Chait'!K18</f>
        <v>-0.13900044842105341</v>
      </c>
      <c r="L18" s="562">
        <f>'2074 Asar'!L18-'2072 Chait'!L18</f>
        <v>-0.55484480930163826</v>
      </c>
      <c r="M18" s="562">
        <f>'2074 Asar'!M18-'2072 Chait'!M18</f>
        <v>5.3662086970110243</v>
      </c>
      <c r="N18" s="562">
        <f>'2074 Asar'!N18-'2072 Chait'!N18</f>
        <v>0.13292504015697659</v>
      </c>
      <c r="O18" s="562">
        <f>'2074 Asar'!O18-'2072 Chait'!O18</f>
        <v>1.0700332346807002</v>
      </c>
      <c r="P18" s="562">
        <f>'2074 Asar'!P18-'2072 Chait'!P18</f>
        <v>1.6422500151258554</v>
      </c>
      <c r="Q18" s="562">
        <f>'2074 Asar'!Q18-'2072 Chait'!Q18</f>
        <v>10.10719881670544</v>
      </c>
      <c r="R18" s="562">
        <f>'2074 Asar'!R18-'2072 Chait'!R18</f>
        <v>4.2634299681289169</v>
      </c>
      <c r="S18" s="562">
        <f>'2074 Asar'!S18-'2072 Chait'!S18</f>
        <v>-0.42022440428297525</v>
      </c>
      <c r="T18" s="562">
        <f>'2074 Asar'!T18-'2072 Chait'!T18</f>
        <v>-1.9460717791830442</v>
      </c>
      <c r="U18" s="562">
        <f>'2074 Asar'!U18-'2072 Chait'!U18</f>
        <v>1.7353033522570738</v>
      </c>
      <c r="V18" s="562">
        <f>'2074 Asar'!V18-'2072 Chait'!V18</f>
        <v>1.1238872472714472</v>
      </c>
      <c r="W18" s="562">
        <f>'2074 Asar'!W18-'2072 Chait'!W18</f>
        <v>6.1950270875810691</v>
      </c>
      <c r="X18" s="562">
        <f>'2074 Asar'!X18-'2072 Chait'!X18</f>
        <v>2.4496489882395167</v>
      </c>
      <c r="Y18" s="562">
        <f>'2074 Asar'!Y18-'2072 Chait'!Y18</f>
        <v>3.6278660191656744</v>
      </c>
      <c r="Z18" s="562">
        <f>'2074 Asar'!Z18-'2072 Chait'!Z18</f>
        <v>-3.7747810296769266</v>
      </c>
      <c r="AA18" s="562">
        <f>'2074 Asar'!AA18-'2072 Chait'!AA18</f>
        <v>2.000972291911264</v>
      </c>
      <c r="AB18" s="562">
        <f>'2074 Asar'!AB18-'2072 Chait'!AB18</f>
        <v>-2.5230632058648315</v>
      </c>
      <c r="AC18" s="562">
        <f>'2074 Asar'!AC18-'2072 Chait'!AC18</f>
        <v>-2.8208936896368204</v>
      </c>
      <c r="AD18" s="562">
        <f>'2074 Asar'!AD18-'2072 Chait'!AD18</f>
        <v>-1.115481035741551</v>
      </c>
      <c r="AE18" s="562">
        <f>'2074 Asar'!AE18-'2072 Chait'!AE18</f>
        <v>1.1137311849393212</v>
      </c>
      <c r="AF18" s="562">
        <f>'2074 Asar'!AF18-'2072 Chait'!AF18</f>
        <v>-3.0110968286737636</v>
      </c>
      <c r="AG18" s="562">
        <f>'2074 Asar'!AG18-'2072 Chait'!AG18</f>
        <v>-5.5908375404689057</v>
      </c>
      <c r="AH18" s="562">
        <f>'2074 Asar'!AH18-'2072 Chait'!AH18</f>
        <v>0.81376700087950482</v>
      </c>
      <c r="AI18" s="562">
        <f>'2074 Asar'!AI18-'2072 Chait'!AI18</f>
        <v>-15.500614351856864</v>
      </c>
      <c r="AJ18" s="562">
        <f>'2074 Asar'!AJ18-'2072 Chait'!AJ18</f>
        <v>6.9484820777238054</v>
      </c>
      <c r="AK18" s="562">
        <f>'2074 Asar'!AK18-'2072 Chait'!AK18</f>
        <v>-0.93961322469739983</v>
      </c>
      <c r="AL18" s="562">
        <f>'2074 Asar'!AL18-'2072 Chait'!AL18</f>
        <v>5.4085669820891269</v>
      </c>
      <c r="AM18" s="562">
        <f>'2074 Asar'!AM18-'2072 Chait'!AM18</f>
        <v>-1.3154739885793969</v>
      </c>
      <c r="AN18" s="562">
        <f>'2074 Asar'!AN18-'2072 Chait'!AN18</f>
        <v>3.1570214854578889</v>
      </c>
      <c r="AO18" s="562">
        <f>'2074 Asar'!AO18-'2072 Chait'!AO18</f>
        <v>22.466250344973759</v>
      </c>
      <c r="AP18" s="562">
        <f>'2074 Asar'!AP18-'2072 Chait'!AP18</f>
        <v>-13.722457606089726</v>
      </c>
      <c r="AQ18" s="562">
        <f>'2074 Asar'!AQ18-'2072 Chait'!AQ18</f>
        <v>12.719696545528089</v>
      </c>
      <c r="AR18" s="562">
        <f>'2074 Asar'!AR18-'2072 Chait'!AR18</f>
        <v>2.044278502313841</v>
      </c>
      <c r="AS18" s="562">
        <f>'2074 Asar'!AS18-'2072 Chait'!AS18</f>
        <v>6.024382963622676</v>
      </c>
      <c r="AT18" s="562">
        <f>'2074 Asar'!AT18-'2072 Chait'!AT18</f>
        <v>14.509738917394198</v>
      </c>
      <c r="AU18" s="562">
        <f>'2074 Asar'!AU18-'2072 Chait'!AU18</f>
        <v>2.6957116013942732</v>
      </c>
      <c r="AV18" s="562">
        <f>'2074 Asar'!AV18-'2072 Chait'!AV18</f>
        <v>3.478216055326131</v>
      </c>
      <c r="AW18" s="562">
        <f>'2074 Asar'!AW18-'2072 Chait'!AW18</f>
        <v>11.744171896024465</v>
      </c>
      <c r="AX18" s="562">
        <f>'2074 Asar'!AX18-'2072 Chait'!AX18</f>
        <v>2.6124965073991584</v>
      </c>
      <c r="AY18" s="562"/>
      <c r="AZ18" s="565">
        <f t="shared" si="0"/>
        <v>84.447909879013636</v>
      </c>
      <c r="BA18" s="536"/>
      <c r="BB18" s="536"/>
      <c r="BC18" s="536"/>
      <c r="BD18" s="536"/>
      <c r="BE18" s="536"/>
      <c r="BF18" s="536"/>
      <c r="BG18" s="536"/>
      <c r="BH18" s="536"/>
      <c r="BI18" s="536"/>
      <c r="BJ18" s="536"/>
      <c r="BK18" s="536"/>
      <c r="BL18" s="536"/>
      <c r="BM18" s="536"/>
    </row>
    <row r="19" spans="1:65" s="283" customFormat="1" ht="15" customHeight="1">
      <c r="A19" s="545"/>
      <c r="B19" s="548" t="s">
        <v>20</v>
      </c>
      <c r="C19" s="562">
        <f>'2074 Asar'!C19-'2072 Chait'!C19</f>
        <v>-0.37985799620526706</v>
      </c>
      <c r="D19" s="562" t="e">
        <f>'2074 Asar'!D19-'2072 Chait'!D19</f>
        <v>#DIV/0!</v>
      </c>
      <c r="E19" s="562">
        <f>'2074 Asar'!E19-'2072 Chait'!E19</f>
        <v>-0.5013796414094891</v>
      </c>
      <c r="F19" s="562">
        <f>'2074 Asar'!F19-'2072 Chait'!F19</f>
        <v>-0.19335656745843083</v>
      </c>
      <c r="G19" s="562">
        <f>'2074 Asar'!G19-'2072 Chait'!G19</f>
        <v>-0.15115203073609562</v>
      </c>
      <c r="H19" s="562" t="e">
        <f>'2074 Asar'!H19-'2072 Chait'!H19</f>
        <v>#DIV/0!</v>
      </c>
      <c r="I19" s="562">
        <f>'2074 Asar'!I19-'2072 Chait'!I19</f>
        <v>0.19269663323127739</v>
      </c>
      <c r="J19" s="562">
        <f>'2074 Asar'!J19-'2072 Chait'!J19</f>
        <v>0.53395391863607089</v>
      </c>
      <c r="K19" s="562">
        <f>'2074 Asar'!K19-'2072 Chait'!K19</f>
        <v>-1.5652561981814679</v>
      </c>
      <c r="L19" s="562">
        <f>'2074 Asar'!L19-'2072 Chait'!L19</f>
        <v>-0.21450868308232218</v>
      </c>
      <c r="M19" s="562">
        <f>'2074 Asar'!M19-'2072 Chait'!M19</f>
        <v>0.54802430229817212</v>
      </c>
      <c r="N19" s="562" t="e">
        <f>'2074 Asar'!N19-'2072 Chait'!N19</f>
        <v>#DIV/0!</v>
      </c>
      <c r="O19" s="562">
        <f>'2074 Asar'!O19-'2072 Chait'!O19</f>
        <v>-0.88545063591006823</v>
      </c>
      <c r="P19" s="562">
        <f>'2074 Asar'!P19-'2072 Chait'!P19</f>
        <v>0.15756117081402032</v>
      </c>
      <c r="Q19" s="562">
        <f>'2074 Asar'!Q19-'2072 Chait'!Q19</f>
        <v>-0.54284735662051986</v>
      </c>
      <c r="R19" s="562">
        <f>'2074 Asar'!R19-'2072 Chait'!R19</f>
        <v>0.13855050056319618</v>
      </c>
      <c r="S19" s="562">
        <f>'2074 Asar'!S19-'2072 Chait'!S19</f>
        <v>-0.7884644085624577</v>
      </c>
      <c r="T19" s="562">
        <f>'2074 Asar'!T19-'2072 Chait'!T19</f>
        <v>-0.36297458771060498</v>
      </c>
      <c r="U19" s="562">
        <f>'2074 Asar'!U19-'2072 Chait'!U19</f>
        <v>0.62307625901811625</v>
      </c>
      <c r="V19" s="562">
        <f>'2074 Asar'!V19-'2072 Chait'!V19</f>
        <v>-0.84850035476843111</v>
      </c>
      <c r="W19" s="562">
        <f>'2074 Asar'!W19-'2072 Chait'!W19</f>
        <v>0.17544041929329479</v>
      </c>
      <c r="X19" s="562">
        <f>'2074 Asar'!X19-'2072 Chait'!X19</f>
        <v>-2.2763925534819469</v>
      </c>
      <c r="Y19" s="562">
        <f>'2074 Asar'!Y19-'2072 Chait'!Y19</f>
        <v>-1.4893138559784602</v>
      </c>
      <c r="Z19" s="562">
        <f>'2074 Asar'!Z19-'2072 Chait'!Z19</f>
        <v>-8.732310807733823E-2</v>
      </c>
      <c r="AA19" s="562">
        <f>'2074 Asar'!AA19-'2072 Chait'!AA19</f>
        <v>-2.1013904159188401</v>
      </c>
      <c r="AB19" s="562">
        <f>'2074 Asar'!AB19-'2072 Chait'!AB19</f>
        <v>-2.9652844962560376E-2</v>
      </c>
      <c r="AC19" s="562">
        <f>'2074 Asar'!AC19-'2072 Chait'!AC19</f>
        <v>-1.3386516286344237</v>
      </c>
      <c r="AD19" s="562">
        <f>'2074 Asar'!AD19-'2072 Chait'!AD19</f>
        <v>-3.1127060374385169</v>
      </c>
      <c r="AE19" s="562">
        <f>'2074 Asar'!AE19-'2072 Chait'!AE19</f>
        <v>-0.74448894408091504</v>
      </c>
      <c r="AF19" s="562" t="e">
        <f>'2074 Asar'!AF19-'2072 Chait'!AF19</f>
        <v>#DIV/0!</v>
      </c>
      <c r="AG19" s="562">
        <f>'2074 Asar'!AG19-'2072 Chait'!AG19</f>
        <v>-0.11171414776441968</v>
      </c>
      <c r="AH19" s="562">
        <f>'2074 Asar'!AH19-'2072 Chait'!AH19</f>
        <v>-4.6734039085866348</v>
      </c>
      <c r="AI19" s="562">
        <f>'2074 Asar'!AI19-'2072 Chait'!AI19</f>
        <v>-0.44014597586089454</v>
      </c>
      <c r="AJ19" s="562">
        <f>'2074 Asar'!AJ19-'2072 Chait'!AJ19</f>
        <v>-3.4165202509952932</v>
      </c>
      <c r="AK19" s="562">
        <f>'2074 Asar'!AK19-'2072 Chait'!AK19</f>
        <v>-2.3840291450525393</v>
      </c>
      <c r="AL19" s="562">
        <f>'2074 Asar'!AL19-'2072 Chait'!AL19</f>
        <v>-2.7699230406329889</v>
      </c>
      <c r="AM19" s="562">
        <f>'2074 Asar'!AM19-'2072 Chait'!AM19</f>
        <v>0.30931886395338593</v>
      </c>
      <c r="AN19" s="562">
        <f>'2074 Asar'!AN19-'2072 Chait'!AN19</f>
        <v>-8.9079702391908491</v>
      </c>
      <c r="AO19" s="562">
        <f>'2074 Asar'!AO19-'2072 Chait'!AO19</f>
        <v>-16.113239954629673</v>
      </c>
      <c r="AP19" s="562">
        <f>'2074 Asar'!AP19-'2072 Chait'!AP19</f>
        <v>-3.8537856450270849</v>
      </c>
      <c r="AQ19" s="562">
        <f>'2074 Asar'!AQ19-'2072 Chait'!AQ19</f>
        <v>-9.7825886035360057</v>
      </c>
      <c r="AR19" s="562">
        <f>'2074 Asar'!AR19-'2072 Chait'!AR19</f>
        <v>9.4781671159029646</v>
      </c>
      <c r="AS19" s="562">
        <f>'2074 Asar'!AS19-'2072 Chait'!AS19</f>
        <v>9.8821078203257233</v>
      </c>
      <c r="AT19" s="562">
        <f>'2074 Asar'!AT19-'2072 Chait'!AT19</f>
        <v>4.3682997851916561</v>
      </c>
      <c r="AU19" s="562">
        <f>'2074 Asar'!AU19-'2072 Chait'!AU19</f>
        <v>5.1437896875324061</v>
      </c>
      <c r="AV19" s="562">
        <f>'2074 Asar'!AV19-'2072 Chait'!AV19</f>
        <v>6.3629516102878476</v>
      </c>
      <c r="AW19" s="562">
        <f>'2074 Asar'!AW19-'2072 Chait'!AW19</f>
        <v>20.465423752407457</v>
      </c>
      <c r="AX19" s="562">
        <f>'2074 Asar'!AX19-'2072 Chait'!AX19</f>
        <v>9.2994286212002439</v>
      </c>
      <c r="AY19" s="562"/>
      <c r="AZ19" s="564">
        <f>AZ15/AZ14</f>
        <v>1.3652357634076138</v>
      </c>
      <c r="BA19" s="536"/>
      <c r="BB19" s="536"/>
      <c r="BC19" s="536"/>
      <c r="BD19" s="536"/>
      <c r="BE19" s="536"/>
      <c r="BF19" s="536"/>
      <c r="BG19" s="536"/>
      <c r="BH19" s="536"/>
      <c r="BI19" s="536"/>
      <c r="BJ19" s="536"/>
      <c r="BK19" s="536"/>
      <c r="BL19" s="536"/>
      <c r="BM19" s="536"/>
    </row>
    <row r="20" spans="1:65" s="283" customFormat="1" ht="15" customHeight="1">
      <c r="A20" s="543">
        <v>9</v>
      </c>
      <c r="B20" s="549" t="s">
        <v>21</v>
      </c>
      <c r="C20" s="562">
        <f>'2074 Asar'!C20-'2072 Chait'!C20</f>
        <v>3204439.9531670995</v>
      </c>
      <c r="D20" s="562">
        <f>'2074 Asar'!D20-'2072 Chait'!D20</f>
        <v>1210377.71</v>
      </c>
      <c r="E20" s="562">
        <f>'2074 Asar'!E20-'2072 Chait'!E20</f>
        <v>1944059</v>
      </c>
      <c r="F20" s="562">
        <f>'2074 Asar'!F20-'2072 Chait'!F20</f>
        <v>3238400.4560000002</v>
      </c>
      <c r="G20" s="562">
        <f>'2074 Asar'!G20-'2072 Chait'!G20</f>
        <v>2176646.6563900001</v>
      </c>
      <c r="H20" s="562">
        <f>'2074 Asar'!H20-'2072 Chait'!H20</f>
        <v>4238562.1522599999</v>
      </c>
      <c r="I20" s="562">
        <f>'2074 Asar'!I20-'2072 Chait'!I20</f>
        <v>1149393.6134000001</v>
      </c>
      <c r="J20" s="562">
        <f>'2074 Asar'!J20-'2072 Chait'!J20</f>
        <v>56731</v>
      </c>
      <c r="K20" s="562">
        <f>'2074 Asar'!K20-'2072 Chait'!K20</f>
        <v>165549.75600000005</v>
      </c>
      <c r="L20" s="562">
        <f>'2074 Asar'!L20-'2072 Chait'!L20</f>
        <v>363015.45899999992</v>
      </c>
      <c r="M20" s="562">
        <f>'2074 Asar'!M20-'2072 Chait'!M20</f>
        <v>744330.84699999983</v>
      </c>
      <c r="N20" s="562">
        <f>'2074 Asar'!N20-'2072 Chait'!N20</f>
        <v>1017032.9980000001</v>
      </c>
      <c r="O20" s="562">
        <f>'2074 Asar'!O20-'2072 Chait'!O20</f>
        <v>136825.80599999998</v>
      </c>
      <c r="P20" s="562">
        <f>'2074 Asar'!P20-'2072 Chait'!P20</f>
        <v>351076</v>
      </c>
      <c r="Q20" s="562">
        <f>'2074 Asar'!Q20-'2072 Chait'!Q20</f>
        <v>495676.2934100001</v>
      </c>
      <c r="R20" s="562">
        <f>'2074 Asar'!R20-'2072 Chait'!R20</f>
        <v>272676.95800299995</v>
      </c>
      <c r="S20" s="562">
        <f>'2074 Asar'!S20-'2072 Chait'!S20</f>
        <v>266473.33100000001</v>
      </c>
      <c r="T20" s="562">
        <f>'2074 Asar'!T20-'2072 Chait'!T20</f>
        <v>1036889.9951000004</v>
      </c>
      <c r="U20" s="562">
        <f>'2074 Asar'!U20-'2072 Chait'!U20</f>
        <v>191680.11967999992</v>
      </c>
      <c r="V20" s="562">
        <f>'2074 Asar'!V20-'2072 Chait'!V20</f>
        <v>256652.76446999999</v>
      </c>
      <c r="W20" s="562">
        <f>'2074 Asar'!W20-'2072 Chait'!W20</f>
        <v>345028.772</v>
      </c>
      <c r="X20" s="562">
        <f>'2074 Asar'!X20-'2072 Chait'!X20</f>
        <v>527755.04422999988</v>
      </c>
      <c r="Y20" s="562">
        <f>'2074 Asar'!Y20-'2072 Chait'!Y20</f>
        <v>980026.51165999961</v>
      </c>
      <c r="Z20" s="562">
        <f>'2074 Asar'!Z20-'2072 Chait'!Z20</f>
        <v>2409992.6490011821</v>
      </c>
      <c r="AA20" s="562">
        <f>'2074 Asar'!AA20-'2072 Chait'!AA20</f>
        <v>105363.98239955871</v>
      </c>
      <c r="AB20" s="562">
        <f>'2074 Asar'!AB20-'2072 Chait'!AB20</f>
        <v>319289.57799999998</v>
      </c>
      <c r="AC20" s="562">
        <f>'2074 Asar'!AC20-'2072 Chait'!AC20</f>
        <v>299766.05235000007</v>
      </c>
      <c r="AD20" s="562">
        <f>'2074 Asar'!AD20-'2072 Chait'!AD20</f>
        <v>1106821.6144300003</v>
      </c>
      <c r="AE20" s="562">
        <f>'2074 Asar'!AE20-'2072 Chait'!AE20</f>
        <v>201459.14630000002</v>
      </c>
      <c r="AF20" s="562">
        <f>'2074 Asar'!AF20-'2072 Chait'!AF20</f>
        <v>238827.06000000006</v>
      </c>
      <c r="AG20" s="562">
        <f>'2074 Asar'!AG20-'2072 Chait'!AG20</f>
        <v>178002.71000000002</v>
      </c>
      <c r="AH20" s="562">
        <f>'2074 Asar'!AH20-'2072 Chait'!AH20</f>
        <v>923975.62052999996</v>
      </c>
      <c r="AI20" s="562">
        <f>'2074 Asar'!AI20-'2072 Chait'!AI20</f>
        <v>1643740.4826499997</v>
      </c>
      <c r="AJ20" s="562">
        <f>'2074 Asar'!AJ20-'2072 Chait'!AJ20</f>
        <v>144897.53199999998</v>
      </c>
      <c r="AK20" s="562">
        <f>'2074 Asar'!AK20-'2072 Chait'!AK20</f>
        <v>428603.92999999993</v>
      </c>
      <c r="AL20" s="562">
        <f>'2074 Asar'!AL20-'2072 Chait'!AL20</f>
        <v>793134.02292999986</v>
      </c>
      <c r="AM20" s="562">
        <f>'2074 Asar'!AM20-'2072 Chait'!AM20</f>
        <v>658597.29</v>
      </c>
      <c r="AN20" s="562">
        <f>'2074 Asar'!AN20-'2072 Chait'!AN20</f>
        <v>216706.28999999998</v>
      </c>
      <c r="AO20" s="562">
        <f>'2074 Asar'!AO20-'2072 Chait'!AO20</f>
        <v>267639.86000000004</v>
      </c>
      <c r="AP20" s="562">
        <f>'2074 Asar'!AP20-'2072 Chait'!AP20</f>
        <v>187613.92</v>
      </c>
      <c r="AQ20" s="562">
        <f>'2074 Asar'!AQ20-'2072 Chait'!AQ20</f>
        <v>339997.90299999999</v>
      </c>
      <c r="AR20" s="562">
        <f>'2074 Asar'!AR20-'2072 Chait'!AR20</f>
        <v>26490</v>
      </c>
      <c r="AS20" s="562">
        <f>'2074 Asar'!AS20-'2072 Chait'!AS20</f>
        <v>391374.66899999999</v>
      </c>
      <c r="AT20" s="562">
        <f>'2074 Asar'!AT20-'2072 Chait'!AT20</f>
        <v>206567.48400000003</v>
      </c>
      <c r="AU20" s="562">
        <f>'2074 Asar'!AU20-'2072 Chait'!AU20</f>
        <v>42195.553999999996</v>
      </c>
      <c r="AV20" s="562">
        <f>'2074 Asar'!AV20-'2072 Chait'!AV20</f>
        <v>40323.599999999999</v>
      </c>
      <c r="AW20" s="562">
        <f>'2074 Asar'!AW20-'2072 Chait'!AW20</f>
        <v>146752.97200000001</v>
      </c>
      <c r="AX20" s="562">
        <f>'2074 Asar'!AX20-'2072 Chait'!AX20</f>
        <v>156544.05916</v>
      </c>
      <c r="AY20" s="562"/>
      <c r="AZ20" s="563">
        <f t="shared" si="0"/>
        <v>35843979.178520836</v>
      </c>
      <c r="BA20" s="536"/>
      <c r="BB20" s="536"/>
      <c r="BC20" s="536"/>
      <c r="BD20" s="536"/>
      <c r="BE20" s="536"/>
      <c r="BF20" s="536"/>
      <c r="BG20" s="536"/>
      <c r="BH20" s="536"/>
      <c r="BI20" s="536"/>
      <c r="BJ20" s="536"/>
      <c r="BK20" s="536"/>
      <c r="BL20" s="536"/>
      <c r="BM20" s="536"/>
    </row>
    <row r="21" spans="1:65" s="283" customFormat="1" ht="15" customHeight="1">
      <c r="A21" s="543">
        <v>10</v>
      </c>
      <c r="B21" s="550" t="s">
        <v>22</v>
      </c>
      <c r="C21" s="562">
        <f>'2074 Asar'!C21-'2072 Chait'!C21</f>
        <v>-83753.602457100002</v>
      </c>
      <c r="D21" s="562">
        <f>'2074 Asar'!D21-'2072 Chait'!D21</f>
        <v>0</v>
      </c>
      <c r="E21" s="562">
        <f>'2074 Asar'!E21-'2072 Chait'!E21</f>
        <v>13661</v>
      </c>
      <c r="F21" s="562">
        <f>'2074 Asar'!F21-'2072 Chait'!F21</f>
        <v>-11057.395000000002</v>
      </c>
      <c r="G21" s="562">
        <f>'2074 Asar'!G21-'2072 Chait'!G21</f>
        <v>-52744.101389999974</v>
      </c>
      <c r="H21" s="562">
        <f>'2074 Asar'!H21-'2072 Chait'!H21</f>
        <v>1304.0703199999989</v>
      </c>
      <c r="I21" s="562">
        <f>'2074 Asar'!I21-'2072 Chait'!I21</f>
        <v>4522.2026000000005</v>
      </c>
      <c r="J21" s="562">
        <f>'2074 Asar'!J21-'2072 Chait'!J21</f>
        <v>-8925</v>
      </c>
      <c r="K21" s="562">
        <f>'2074 Asar'!K21-'2072 Chait'!K21</f>
        <v>5257.2209999999995</v>
      </c>
      <c r="L21" s="562">
        <f>'2074 Asar'!L21-'2072 Chait'!L21</f>
        <v>1832.6130000000001</v>
      </c>
      <c r="M21" s="562">
        <f>'2074 Asar'!M21-'2072 Chait'!M21</f>
        <v>1286.0510000000002</v>
      </c>
      <c r="N21" s="562">
        <f>'2074 Asar'!N21-'2072 Chait'!N21</f>
        <v>0</v>
      </c>
      <c r="O21" s="562">
        <f>'2074 Asar'!O21-'2072 Chait'!O21</f>
        <v>6608.66</v>
      </c>
      <c r="P21" s="562">
        <f>'2074 Asar'!P21-'2072 Chait'!P21</f>
        <v>5029</v>
      </c>
      <c r="Q21" s="562">
        <f>'2074 Asar'!Q21-'2072 Chait'!Q21</f>
        <v>843.77268999999978</v>
      </c>
      <c r="R21" s="562">
        <f>'2074 Asar'!R21-'2072 Chait'!R21</f>
        <v>-2688.5</v>
      </c>
      <c r="S21" s="562">
        <f>'2074 Asar'!S21-'2072 Chait'!S21</f>
        <v>7444.8580000000002</v>
      </c>
      <c r="T21" s="562">
        <f>'2074 Asar'!T21-'2072 Chait'!T21</f>
        <v>2212.9979900000017</v>
      </c>
      <c r="U21" s="562">
        <f>'2074 Asar'!U21-'2072 Chait'!U21</f>
        <v>204.20788999999922</v>
      </c>
      <c r="V21" s="562">
        <f>'2074 Asar'!V21-'2072 Chait'!V21</f>
        <v>4763.1869399999996</v>
      </c>
      <c r="W21" s="562">
        <f>'2074 Asar'!W21-'2072 Chait'!W21</f>
        <v>1616.3490000000002</v>
      </c>
      <c r="X21" s="562">
        <f>'2074 Asar'!X21-'2072 Chait'!X21</f>
        <v>6943.6952700000011</v>
      </c>
      <c r="Y21" s="562">
        <f>'2074 Asar'!Y21-'2072 Chait'!Y21</f>
        <v>6925.6545200000019</v>
      </c>
      <c r="Z21" s="562">
        <f>'2074 Asar'!Z21-'2072 Chait'!Z21</f>
        <v>8197.3260000000009</v>
      </c>
      <c r="AA21" s="562">
        <f>'2074 Asar'!AA21-'2072 Chait'!AA21</f>
        <v>10285.778480000001</v>
      </c>
      <c r="AB21" s="562">
        <f>'2074 Asar'!AB21-'2072 Chait'!AB21</f>
        <v>18241.527999999998</v>
      </c>
      <c r="AC21" s="562">
        <f>'2074 Asar'!AC21-'2072 Chait'!AC21</f>
        <v>4408.64444</v>
      </c>
      <c r="AD21" s="562">
        <f>'2074 Asar'!AD21-'2072 Chait'!AD21</f>
        <v>19244.43158</v>
      </c>
      <c r="AE21" s="562">
        <f>'2074 Asar'!AE21-'2072 Chait'!AE21</f>
        <v>260.55261000000064</v>
      </c>
      <c r="AF21" s="562">
        <f>'2074 Asar'!AF21-'2072 Chait'!AF21</f>
        <v>-394.51</v>
      </c>
      <c r="AG21" s="562">
        <f>'2074 Asar'!AG21-'2072 Chait'!AG21</f>
        <v>-5009.6270000000013</v>
      </c>
      <c r="AH21" s="562">
        <f>'2074 Asar'!AH21-'2072 Chait'!AH21</f>
        <v>-3836.8499999999995</v>
      </c>
      <c r="AI21" s="562">
        <f>'2074 Asar'!AI21-'2072 Chait'!AI21</f>
        <v>-78236.651089999941</v>
      </c>
      <c r="AJ21" s="562">
        <f>'2074 Asar'!AJ21-'2072 Chait'!AJ21</f>
        <v>1819.1639999999998</v>
      </c>
      <c r="AK21" s="562">
        <f>'2074 Asar'!AK21-'2072 Chait'!AK21</f>
        <v>0</v>
      </c>
      <c r="AL21" s="562">
        <f>'2074 Asar'!AL21-'2072 Chait'!AL21</f>
        <v>17274.38436</v>
      </c>
      <c r="AM21" s="562">
        <f>'2074 Asar'!AM21-'2072 Chait'!AM21</f>
        <v>-16328.93</v>
      </c>
      <c r="AN21" s="562">
        <f>'2074 Asar'!AN21-'2072 Chait'!AN21</f>
        <v>1125.8430000000001</v>
      </c>
      <c r="AO21" s="562">
        <f>'2074 Asar'!AO21-'2072 Chait'!AO21</f>
        <v>300.85400000000004</v>
      </c>
      <c r="AP21" s="562">
        <f>'2074 Asar'!AP21-'2072 Chait'!AP21</f>
        <v>638.15</v>
      </c>
      <c r="AQ21" s="562">
        <f>'2074 Asar'!AQ21-'2072 Chait'!AQ21</f>
        <v>538.31600000000003</v>
      </c>
      <c r="AR21" s="562">
        <f>'2074 Asar'!AR21-'2072 Chait'!AR21</f>
        <v>0</v>
      </c>
      <c r="AS21" s="562">
        <f>'2074 Asar'!AS21-'2072 Chait'!AS21</f>
        <v>0</v>
      </c>
      <c r="AT21" s="562">
        <f>'2074 Asar'!AT21-'2072 Chait'!AT21</f>
        <v>0</v>
      </c>
      <c r="AU21" s="562">
        <f>'2074 Asar'!AU21-'2072 Chait'!AU21</f>
        <v>0</v>
      </c>
      <c r="AV21" s="562">
        <f>'2074 Asar'!AV21-'2072 Chait'!AV21</f>
        <v>0</v>
      </c>
      <c r="AW21" s="562">
        <f>'2074 Asar'!AW21-'2072 Chait'!AW21</f>
        <v>0</v>
      </c>
      <c r="AX21" s="562">
        <f>'2074 Asar'!AX21-'2072 Chait'!AX21</f>
        <v>0</v>
      </c>
      <c r="AY21" s="562"/>
      <c r="AZ21" s="563">
        <f t="shared" si="0"/>
        <v>-110184.65424709991</v>
      </c>
      <c r="BA21" s="536"/>
      <c r="BB21" s="536"/>
      <c r="BC21" s="536"/>
      <c r="BD21" s="536"/>
      <c r="BE21" s="536"/>
      <c r="BF21" s="536"/>
      <c r="BG21" s="536"/>
      <c r="BH21" s="536"/>
      <c r="BI21" s="536"/>
      <c r="BJ21" s="536"/>
      <c r="BK21" s="536"/>
      <c r="BL21" s="536"/>
      <c r="BM21" s="536"/>
    </row>
    <row r="22" spans="1:65" s="283" customFormat="1" ht="15" customHeight="1">
      <c r="A22" s="545"/>
      <c r="B22" s="551" t="s">
        <v>23</v>
      </c>
      <c r="C22" s="562">
        <f>'2074 Asar'!C22-'2072 Chait'!C22</f>
        <v>3120686.350709999</v>
      </c>
      <c r="D22" s="562">
        <f>'2074 Asar'!D22-'2072 Chait'!D22</f>
        <v>1210377.71</v>
      </c>
      <c r="E22" s="562">
        <f>'2074 Asar'!E22-'2072 Chait'!E22</f>
        <v>1957720</v>
      </c>
      <c r="F22" s="562">
        <f>'2074 Asar'!F22-'2072 Chait'!F22</f>
        <v>3227343.0610000007</v>
      </c>
      <c r="G22" s="562">
        <f>'2074 Asar'!G22-'2072 Chait'!G22</f>
        <v>2123902.5550000006</v>
      </c>
      <c r="H22" s="562">
        <f>'2074 Asar'!H22-'2072 Chait'!H22</f>
        <v>4239866.2225799989</v>
      </c>
      <c r="I22" s="562">
        <f>'2074 Asar'!I22-'2072 Chait'!I22</f>
        <v>1153915.8160000001</v>
      </c>
      <c r="J22" s="562">
        <f>'2074 Asar'!J22-'2072 Chait'!J22</f>
        <v>47806</v>
      </c>
      <c r="K22" s="562">
        <f>'2074 Asar'!K22-'2072 Chait'!K22</f>
        <v>170806.97700000001</v>
      </c>
      <c r="L22" s="562">
        <f>'2074 Asar'!L22-'2072 Chait'!L22</f>
        <v>364848.07199999993</v>
      </c>
      <c r="M22" s="562">
        <f>'2074 Asar'!M22-'2072 Chait'!M22</f>
        <v>745616.89799999981</v>
      </c>
      <c r="N22" s="562">
        <f>'2074 Asar'!N22-'2072 Chait'!N22</f>
        <v>1017032.9980000001</v>
      </c>
      <c r="O22" s="562">
        <f>'2074 Asar'!O22-'2072 Chait'!O22</f>
        <v>143434.46600000001</v>
      </c>
      <c r="P22" s="562">
        <f>'2074 Asar'!P22-'2072 Chait'!P22</f>
        <v>356105</v>
      </c>
      <c r="Q22" s="562">
        <f>'2074 Asar'!Q22-'2072 Chait'!Q22</f>
        <v>496520.06610000005</v>
      </c>
      <c r="R22" s="562">
        <f>'2074 Asar'!R22-'2072 Chait'!R22</f>
        <v>269988.45800299995</v>
      </c>
      <c r="S22" s="562">
        <f>'2074 Asar'!S22-'2072 Chait'!S22</f>
        <v>273918.18900000001</v>
      </c>
      <c r="T22" s="562">
        <f>'2074 Asar'!T22-'2072 Chait'!T22</f>
        <v>1039102.9930900002</v>
      </c>
      <c r="U22" s="562">
        <f>'2074 Asar'!U22-'2072 Chait'!U22</f>
        <v>191884.32756999994</v>
      </c>
      <c r="V22" s="562">
        <f>'2074 Asar'!V22-'2072 Chait'!V22</f>
        <v>261415.95140999998</v>
      </c>
      <c r="W22" s="562">
        <f>'2074 Asar'!W22-'2072 Chait'!W22</f>
        <v>346645.12100000004</v>
      </c>
      <c r="X22" s="562">
        <f>'2074 Asar'!X22-'2072 Chait'!X22</f>
        <v>534698.73949999991</v>
      </c>
      <c r="Y22" s="562">
        <f>'2074 Asar'!Y22-'2072 Chait'!Y22</f>
        <v>986952.16617999971</v>
      </c>
      <c r="Z22" s="562">
        <f>'2074 Asar'!Z22-'2072 Chait'!Z22</f>
        <v>2418189.9750011815</v>
      </c>
      <c r="AA22" s="562">
        <f>'2074 Asar'!AA22-'2072 Chait'!AA22</f>
        <v>115649.76087955874</v>
      </c>
      <c r="AB22" s="562">
        <f>'2074 Asar'!AB22-'2072 Chait'!AB22</f>
        <v>337531.10600000003</v>
      </c>
      <c r="AC22" s="562">
        <f>'2074 Asar'!AC22-'2072 Chait'!AC22</f>
        <v>304174.69679000002</v>
      </c>
      <c r="AD22" s="562">
        <f>'2074 Asar'!AD22-'2072 Chait'!AD22</f>
        <v>1126066.0460100002</v>
      </c>
      <c r="AE22" s="562">
        <f>'2074 Asar'!AE22-'2072 Chait'!AE22</f>
        <v>201719.69891000001</v>
      </c>
      <c r="AF22" s="562">
        <f>'2074 Asar'!AF22-'2072 Chait'!AF22</f>
        <v>238432.55000000005</v>
      </c>
      <c r="AG22" s="562">
        <f>'2074 Asar'!AG22-'2072 Chait'!AG22</f>
        <v>172993.08299999998</v>
      </c>
      <c r="AH22" s="562">
        <f>'2074 Asar'!AH22-'2072 Chait'!AH22</f>
        <v>920138.77052999998</v>
      </c>
      <c r="AI22" s="562">
        <f>'2074 Asar'!AI22-'2072 Chait'!AI22</f>
        <v>1565503.8315599998</v>
      </c>
      <c r="AJ22" s="562">
        <f>'2074 Asar'!AJ22-'2072 Chait'!AJ22</f>
        <v>146716.69599999997</v>
      </c>
      <c r="AK22" s="562">
        <f>'2074 Asar'!AK22-'2072 Chait'!AK22</f>
        <v>428603.92999999993</v>
      </c>
      <c r="AL22" s="562">
        <f>'2074 Asar'!AL22-'2072 Chait'!AL22</f>
        <v>810408.40728999989</v>
      </c>
      <c r="AM22" s="562">
        <f>'2074 Asar'!AM22-'2072 Chait'!AM22</f>
        <v>642268.3600000001</v>
      </c>
      <c r="AN22" s="562">
        <f>'2074 Asar'!AN22-'2072 Chait'!AN22</f>
        <v>217832.13299999997</v>
      </c>
      <c r="AO22" s="562">
        <f>'2074 Asar'!AO22-'2072 Chait'!AO22</f>
        <v>267940.71400000004</v>
      </c>
      <c r="AP22" s="562">
        <f>'2074 Asar'!AP22-'2072 Chait'!AP22</f>
        <v>188252.07</v>
      </c>
      <c r="AQ22" s="562">
        <f>'2074 Asar'!AQ22-'2072 Chait'!AQ22</f>
        <v>340536.21899999998</v>
      </c>
      <c r="AR22" s="562">
        <f>'2074 Asar'!AR22-'2072 Chait'!AR22</f>
        <v>26490</v>
      </c>
      <c r="AS22" s="562">
        <f>'2074 Asar'!AS22-'2072 Chait'!AS22</f>
        <v>391374.66899999999</v>
      </c>
      <c r="AT22" s="562">
        <f>'2074 Asar'!AT22-'2072 Chait'!AT22</f>
        <v>206567.48400000003</v>
      </c>
      <c r="AU22" s="562">
        <f>'2074 Asar'!AU22-'2072 Chait'!AU22</f>
        <v>42195.553999999996</v>
      </c>
      <c r="AV22" s="562">
        <f>'2074 Asar'!AV22-'2072 Chait'!AV22</f>
        <v>40323.599999999999</v>
      </c>
      <c r="AW22" s="562">
        <f>'2074 Asar'!AW22-'2072 Chait'!AW22</f>
        <v>146752.97200000001</v>
      </c>
      <c r="AX22" s="562">
        <f>'2074 Asar'!AX22-'2072 Chait'!AX22</f>
        <v>156544.05916</v>
      </c>
      <c r="AY22" s="562"/>
      <c r="AZ22" s="563">
        <f t="shared" si="0"/>
        <v>35733794.524273738</v>
      </c>
      <c r="BA22" s="536"/>
      <c r="BB22" s="536"/>
      <c r="BC22" s="536"/>
      <c r="BD22" s="536"/>
      <c r="BE22" s="536"/>
      <c r="BF22" s="536"/>
      <c r="BG22" s="536"/>
      <c r="BH22" s="536"/>
      <c r="BI22" s="536"/>
      <c r="BJ22" s="536"/>
      <c r="BK22" s="536"/>
      <c r="BL22" s="536"/>
      <c r="BM22" s="536"/>
    </row>
    <row r="23" spans="1:65" s="283" customFormat="1" ht="17.25" customHeight="1">
      <c r="A23" s="543">
        <v>11</v>
      </c>
      <c r="B23" s="550" t="s">
        <v>24</v>
      </c>
      <c r="C23" s="562">
        <f>'2074 Asar'!C23-'2072 Chait'!C23</f>
        <v>413522.01800000016</v>
      </c>
      <c r="D23" s="562">
        <f>'2074 Asar'!D23-'2072 Chait'!D23</f>
        <v>0</v>
      </c>
      <c r="E23" s="562">
        <f>'2074 Asar'!E23-'2072 Chait'!E23</f>
        <v>1013154</v>
      </c>
      <c r="F23" s="562">
        <f>'2074 Asar'!F23-'2072 Chait'!F23</f>
        <v>-28823.910999999847</v>
      </c>
      <c r="G23" s="562">
        <f>'2074 Asar'!G23-'2072 Chait'!G23</f>
        <v>334106.85100000002</v>
      </c>
      <c r="H23" s="562">
        <f>'2074 Asar'!H23-'2072 Chait'!H23</f>
        <v>0</v>
      </c>
      <c r="I23" s="562">
        <f>'2074 Asar'!I23-'2072 Chait'!I23</f>
        <v>228877.44000000006</v>
      </c>
      <c r="J23" s="562">
        <f>'2074 Asar'!J23-'2072 Chait'!J23</f>
        <v>-4092</v>
      </c>
      <c r="K23" s="562">
        <f>'2074 Asar'!K23-'2072 Chait'!K23</f>
        <v>54030.481000000014</v>
      </c>
      <c r="L23" s="562">
        <f>'2074 Asar'!L23-'2072 Chait'!L23</f>
        <v>26291.808999999994</v>
      </c>
      <c r="M23" s="562">
        <f>'2074 Asar'!M23-'2072 Chait'!M23</f>
        <v>89905.266999999993</v>
      </c>
      <c r="N23" s="562">
        <f>'2074 Asar'!N23-'2072 Chait'!N23</f>
        <v>0</v>
      </c>
      <c r="O23" s="562">
        <f>'2074 Asar'!O23-'2072 Chait'!O23</f>
        <v>-22179.125999999989</v>
      </c>
      <c r="P23" s="562">
        <f>'2074 Asar'!P23-'2072 Chait'!P23</f>
        <v>43516.67</v>
      </c>
      <c r="Q23" s="562">
        <f>'2074 Asar'!Q23-'2072 Chait'!Q23</f>
        <v>76571.581299999991</v>
      </c>
      <c r="R23" s="562">
        <f>'2074 Asar'!R23-'2072 Chait'!R23</f>
        <v>73094.929999999993</v>
      </c>
      <c r="S23" s="562">
        <f>'2074 Asar'!S23-'2072 Chait'!S23</f>
        <v>134113.46499999997</v>
      </c>
      <c r="T23" s="562">
        <f>'2074 Asar'!T23-'2072 Chait'!T23</f>
        <v>105629.08594</v>
      </c>
      <c r="U23" s="562">
        <f>'2074 Asar'!U23-'2072 Chait'!U23</f>
        <v>3935.8340099999996</v>
      </c>
      <c r="V23" s="562">
        <f>'2074 Asar'!V23-'2072 Chait'!V23</f>
        <v>956.89100000000008</v>
      </c>
      <c r="W23" s="562">
        <f>'2074 Asar'!W23-'2072 Chait'!W23</f>
        <v>20565.060000000001</v>
      </c>
      <c r="X23" s="562">
        <f>'2074 Asar'!X23-'2072 Chait'!X23</f>
        <v>163045.17136000001</v>
      </c>
      <c r="Y23" s="562">
        <f>'2074 Asar'!Y23-'2072 Chait'!Y23</f>
        <v>209609.152</v>
      </c>
      <c r="Z23" s="562">
        <f>'2074 Asar'!Z23-'2072 Chait'!Z23</f>
        <v>67085.902000000002</v>
      </c>
      <c r="AA23" s="562">
        <f>'2074 Asar'!AA23-'2072 Chait'!AA23</f>
        <v>4489.0187900000092</v>
      </c>
      <c r="AB23" s="562">
        <f>'2074 Asar'!AB23-'2072 Chait'!AB23</f>
        <v>18487.446</v>
      </c>
      <c r="AC23" s="562">
        <f>'2074 Asar'!AC23-'2072 Chait'!AC23</f>
        <v>11582.295860000004</v>
      </c>
      <c r="AD23" s="562">
        <f>'2074 Asar'!AD23-'2072 Chait'!AD23</f>
        <v>316884.86455</v>
      </c>
      <c r="AE23" s="562">
        <f>'2074 Asar'!AE23-'2072 Chait'!AE23</f>
        <v>55713.303</v>
      </c>
      <c r="AF23" s="562">
        <f>'2074 Asar'!AF23-'2072 Chait'!AF23</f>
        <v>0</v>
      </c>
      <c r="AG23" s="562">
        <f>'2074 Asar'!AG23-'2072 Chait'!AG23</f>
        <v>1265.5650000000001</v>
      </c>
      <c r="AH23" s="562">
        <f>'2074 Asar'!AH23-'2072 Chait'!AH23</f>
        <v>0</v>
      </c>
      <c r="AI23" s="562">
        <f>'2074 Asar'!AI23-'2072 Chait'!AI23</f>
        <v>-88715</v>
      </c>
      <c r="AJ23" s="562">
        <f>'2074 Asar'!AJ23-'2072 Chait'!AJ23</f>
        <v>28384.799999999999</v>
      </c>
      <c r="AK23" s="562">
        <f>'2074 Asar'!AK23-'2072 Chait'!AK23</f>
        <v>58123.229999999996</v>
      </c>
      <c r="AL23" s="562">
        <f>'2074 Asar'!AL23-'2072 Chait'!AL23</f>
        <v>151153.89199999999</v>
      </c>
      <c r="AM23" s="562">
        <f>'2074 Asar'!AM23-'2072 Chait'!AM23</f>
        <v>24841.87</v>
      </c>
      <c r="AN23" s="562">
        <f>'2074 Asar'!AN23-'2072 Chait'!AN23</f>
        <v>0</v>
      </c>
      <c r="AO23" s="562">
        <f>'2074 Asar'!AO23-'2072 Chait'!AO23</f>
        <v>21407.950999999997</v>
      </c>
      <c r="AP23" s="562">
        <f>'2074 Asar'!AP23-'2072 Chait'!AP23</f>
        <v>3077.0740000000001</v>
      </c>
      <c r="AQ23" s="562">
        <f>'2074 Asar'!AQ23-'2072 Chait'!AQ23</f>
        <v>10498.098</v>
      </c>
      <c r="AR23" s="562">
        <f>'2074 Asar'!AR23-'2072 Chait'!AR23</f>
        <v>3086</v>
      </c>
      <c r="AS23" s="562">
        <f>'2074 Asar'!AS23-'2072 Chait'!AS23</f>
        <v>45384.498</v>
      </c>
      <c r="AT23" s="562">
        <f>'2074 Asar'!AT23-'2072 Chait'!AT23</f>
        <v>0</v>
      </c>
      <c r="AU23" s="562">
        <f>'2074 Asar'!AU23-'2072 Chait'!AU23</f>
        <v>4585</v>
      </c>
      <c r="AV23" s="562">
        <f>'2074 Asar'!AV23-'2072 Chait'!AV23</f>
        <v>507.59</v>
      </c>
      <c r="AW23" s="562">
        <f>'2074 Asar'!AW23-'2072 Chait'!AW23</f>
        <v>0</v>
      </c>
      <c r="AX23" s="562">
        <f>'2074 Asar'!AX23-'2072 Chait'!AX23</f>
        <v>968.02862000000016</v>
      </c>
      <c r="AY23" s="562"/>
      <c r="AZ23" s="563">
        <f t="shared" si="0"/>
        <v>3674642.0964299999</v>
      </c>
      <c r="BA23" s="536"/>
      <c r="BB23" s="536"/>
      <c r="BC23" s="536"/>
      <c r="BD23" s="536"/>
      <c r="BE23" s="536"/>
      <c r="BF23" s="536"/>
      <c r="BG23" s="536"/>
      <c r="BH23" s="536"/>
      <c r="BI23" s="536"/>
      <c r="BJ23" s="536"/>
      <c r="BK23" s="536"/>
      <c r="BL23" s="536"/>
      <c r="BM23" s="536"/>
    </row>
    <row r="24" spans="1:65" s="283" customFormat="1" ht="15" customHeight="1">
      <c r="A24" s="545"/>
      <c r="B24" s="548" t="s">
        <v>25</v>
      </c>
      <c r="C24" s="562">
        <f>'2074 Asar'!C24-'2072 Chait'!C24</f>
        <v>0.78041639764647286</v>
      </c>
      <c r="D24" s="562">
        <f>'2074 Asar'!D24-'2072 Chait'!D24</f>
        <v>0</v>
      </c>
      <c r="E24" s="562">
        <f>'2074 Asar'!E24-'2072 Chait'!E24</f>
        <v>18.046389578310798</v>
      </c>
      <c r="F24" s="562">
        <f>'2074 Asar'!F24-'2072 Chait'!F24</f>
        <v>-6.7394860632418698</v>
      </c>
      <c r="G24" s="562">
        <f>'2074 Asar'!G24-'2072 Chait'!G24</f>
        <v>-0.20384674134282577</v>
      </c>
      <c r="H24" s="562">
        <f>'2074 Asar'!H24-'2072 Chait'!H24</f>
        <v>0</v>
      </c>
      <c r="I24" s="562">
        <f>'2074 Asar'!I24-'2072 Chait'!I24</f>
        <v>0.46903952126584514</v>
      </c>
      <c r="J24" s="562">
        <f>'2074 Asar'!J24-'2072 Chait'!J24</f>
        <v>-6.1893604294630631</v>
      </c>
      <c r="K24" s="562">
        <f>'2074 Asar'!K24-'2072 Chait'!K24</f>
        <v>7.3514265234216367</v>
      </c>
      <c r="L24" s="562">
        <f>'2074 Asar'!L24-'2072 Chait'!L24</f>
        <v>-2.8462155621526772</v>
      </c>
      <c r="M24" s="562">
        <f>'2074 Asar'!M24-'2072 Chait'!M24</f>
        <v>-8.4771316222359765</v>
      </c>
      <c r="N24" s="562">
        <f>'2074 Asar'!N24-'2072 Chait'!N24</f>
        <v>0</v>
      </c>
      <c r="O24" s="562">
        <f>'2074 Asar'!O24-'2072 Chait'!O24</f>
        <v>-9.7082372037807403</v>
      </c>
      <c r="P24" s="562">
        <f>'2074 Asar'!P24-'2072 Chait'!P24</f>
        <v>4.5840029980404946</v>
      </c>
      <c r="Q24" s="562">
        <f>'2074 Asar'!Q24-'2072 Chait'!Q24</f>
        <v>6.1060749698434726</v>
      </c>
      <c r="R24" s="562">
        <f>'2074 Asar'!R24-'2072 Chait'!R24</f>
        <v>5.9328382217070121</v>
      </c>
      <c r="S24" s="562">
        <f>'2074 Asar'!S24-'2072 Chait'!S24</f>
        <v>13.779538817460066</v>
      </c>
      <c r="T24" s="562">
        <f>'2074 Asar'!T24-'2072 Chait'!T24</f>
        <v>1.0926422970849208</v>
      </c>
      <c r="U24" s="562">
        <f>'2074 Asar'!U24-'2072 Chait'!U24</f>
        <v>1.1729010546300489</v>
      </c>
      <c r="V24" s="562">
        <f>'2074 Asar'!V24-'2072 Chait'!V24</f>
        <v>0.2027583693275577</v>
      </c>
      <c r="W24" s="562">
        <f>'2074 Asar'!W24-'2072 Chait'!W24</f>
        <v>2.3670562394759349</v>
      </c>
      <c r="X24" s="562">
        <f>'2074 Asar'!X24-'2072 Chait'!X24</f>
        <v>16.392765482699915</v>
      </c>
      <c r="Y24" s="562">
        <f>'2074 Asar'!Y24-'2072 Chait'!Y24</f>
        <v>7.9429642590817249</v>
      </c>
      <c r="Z24" s="562">
        <f>'2074 Asar'!Z24-'2072 Chait'!Z24</f>
        <v>-2.0161386659128606</v>
      </c>
      <c r="AA24" s="562">
        <f>'2074 Asar'!AA24-'2072 Chait'!AA24</f>
        <v>-3.0617190557639784</v>
      </c>
      <c r="AB24" s="562">
        <f>'2074 Asar'!AB24-'2072 Chait'!AB24</f>
        <v>1.1551891415007693</v>
      </c>
      <c r="AC24" s="562">
        <f>'2074 Asar'!AC24-'2072 Chait'!AC24</f>
        <v>1.5504547955400592</v>
      </c>
      <c r="AD24" s="562">
        <f>'2074 Asar'!AD24-'2072 Chait'!AD24</f>
        <v>14.951825128527648</v>
      </c>
      <c r="AE24" s="562">
        <f>'2074 Asar'!AE24-'2072 Chait'!AE24</f>
        <v>5.2222485245603174</v>
      </c>
      <c r="AF24" s="562">
        <f>'2074 Asar'!AF24-'2072 Chait'!AF24</f>
        <v>0</v>
      </c>
      <c r="AG24" s="562">
        <f>'2074 Asar'!AG24-'2072 Chait'!AG24</f>
        <v>0.23291012556317534</v>
      </c>
      <c r="AH24" s="562">
        <f>'2074 Asar'!AH24-'2072 Chait'!AH24</f>
        <v>0</v>
      </c>
      <c r="AI24" s="562">
        <f>'2074 Asar'!AI24-'2072 Chait'!AI24</f>
        <v>-4.0763323746943296</v>
      </c>
      <c r="AJ24" s="562">
        <f>'2074 Asar'!AJ24-'2072 Chait'!AJ24</f>
        <v>15.734281375411935</v>
      </c>
      <c r="AK24" s="562">
        <f>'2074 Asar'!AK24-'2072 Chait'!AK24</f>
        <v>3.9751933299852507</v>
      </c>
      <c r="AL24" s="562">
        <f>'2074 Asar'!AL24-'2072 Chait'!AL24</f>
        <v>9.1435258094528695</v>
      </c>
      <c r="AM24" s="562">
        <f>'2074 Asar'!AM24-'2072 Chait'!AM24</f>
        <v>1.1989456288970401</v>
      </c>
      <c r="AN24" s="562">
        <f>'2074 Asar'!AN24-'2072 Chait'!AN24</f>
        <v>0</v>
      </c>
      <c r="AO24" s="562">
        <f>'2074 Asar'!AO24-'2072 Chait'!AO24</f>
        <v>7.3664143397878687</v>
      </c>
      <c r="AP24" s="562">
        <f>'2074 Asar'!AP24-'2072 Chait'!AP24</f>
        <v>1.4188018306114925</v>
      </c>
      <c r="AQ24" s="562">
        <f>'2074 Asar'!AQ24-'2072 Chait'!AQ24</f>
        <v>2.724075279462721</v>
      </c>
      <c r="AR24" s="562">
        <f>'2074 Asar'!AR24-'2072 Chait'!AR24</f>
        <v>11.64967912419781</v>
      </c>
      <c r="AS24" s="562">
        <f>'2074 Asar'!AS24-'2072 Chait'!AS24</f>
        <v>11.596176654958731</v>
      </c>
      <c r="AT24" s="562">
        <f>'2074 Asar'!AT24-'2072 Chait'!AT24</f>
        <v>0</v>
      </c>
      <c r="AU24" s="562">
        <f>'2074 Asar'!AU24-'2072 Chait'!AU24</f>
        <v>10.866073710040638</v>
      </c>
      <c r="AV24" s="562">
        <f>'2074 Asar'!AV24-'2072 Chait'!AV24</f>
        <v>1.2587913777539703</v>
      </c>
      <c r="AW24" s="562">
        <f>'2074 Asar'!AW24-'2072 Chait'!AW24</f>
        <v>0</v>
      </c>
      <c r="AX24" s="562">
        <f>'2074 Asar'!AX24-'2072 Chait'!AX24</f>
        <v>0.61837454911693635</v>
      </c>
      <c r="AY24" s="562"/>
      <c r="AZ24" s="564">
        <f>AZ23/AZ22*100</f>
        <v>10.283380607491429</v>
      </c>
      <c r="BA24" s="536"/>
      <c r="BB24" s="536"/>
      <c r="BC24" s="536"/>
      <c r="BD24" s="536"/>
      <c r="BE24" s="536"/>
      <c r="BF24" s="536"/>
      <c r="BG24" s="536"/>
      <c r="BH24" s="536"/>
      <c r="BI24" s="536"/>
      <c r="BJ24" s="536"/>
      <c r="BK24" s="536"/>
      <c r="BL24" s="536"/>
      <c r="BM24" s="536"/>
    </row>
    <row r="25" spans="1:65" s="283" customFormat="1" ht="15" customHeight="1">
      <c r="A25" s="543">
        <v>12</v>
      </c>
      <c r="B25" s="550" t="s">
        <v>26</v>
      </c>
      <c r="C25" s="562">
        <f>'2074 Asar'!C25-'2072 Chait'!C25</f>
        <v>32044.399531670992</v>
      </c>
      <c r="D25" s="562">
        <f>'2074 Asar'!D25-'2072 Chait'!D25</f>
        <v>12103.780000000006</v>
      </c>
      <c r="E25" s="562">
        <f>'2074 Asar'!E25-'2072 Chait'!E25</f>
        <v>19465</v>
      </c>
      <c r="F25" s="562">
        <f>'2074 Asar'!F25-'2072 Chait'!F25</f>
        <v>32384.004560000016</v>
      </c>
      <c r="G25" s="562">
        <f>'2074 Asar'!G25-'2072 Chait'!G25</f>
        <v>19423.527687000002</v>
      </c>
      <c r="H25" s="562">
        <f>'2074 Asar'!H25-'2072 Chait'!H25</f>
        <v>43023.23000000001</v>
      </c>
      <c r="I25" s="562">
        <f>'2074 Asar'!I25-'2072 Chait'!I25</f>
        <v>-5337.0562599999976</v>
      </c>
      <c r="J25" s="562">
        <f>'2074 Asar'!J25-'2072 Chait'!J25</f>
        <v>567</v>
      </c>
      <c r="K25" s="562">
        <f>'2074 Asar'!K25-'2072 Chait'!K25</f>
        <v>1663.2390200000004</v>
      </c>
      <c r="L25" s="562">
        <f>'2074 Asar'!L25-'2072 Chait'!L25</f>
        <v>938.00499999999988</v>
      </c>
      <c r="M25" s="562">
        <f>'2074 Asar'!M25-'2072 Chait'!M25</f>
        <v>7443.3081599999996</v>
      </c>
      <c r="N25" s="562">
        <f>'2074 Asar'!N25-'2072 Chait'!N25</f>
        <v>10163.207999999999</v>
      </c>
      <c r="O25" s="562">
        <f>'2074 Asar'!O25-'2072 Chait'!O25</f>
        <v>542.02870999999959</v>
      </c>
      <c r="P25" s="562">
        <f>'2074 Asar'!P25-'2072 Chait'!P25</f>
        <v>3494</v>
      </c>
      <c r="Q25" s="562">
        <f>'2074 Asar'!Q25-'2072 Chait'!Q25</f>
        <v>4956.762513300002</v>
      </c>
      <c r="R25" s="562">
        <f>'2074 Asar'!R25-'2072 Chait'!R25</f>
        <v>2726.46</v>
      </c>
      <c r="S25" s="562">
        <f>'2074 Asar'!S25-'2072 Chait'!S25</f>
        <v>2711.3310340000016</v>
      </c>
      <c r="T25" s="562">
        <f>'2074 Asar'!T25-'2072 Chait'!T25</f>
        <v>10371.09375</v>
      </c>
      <c r="U25" s="562">
        <f>'2074 Asar'!U25-'2072 Chait'!U25</f>
        <v>1916.8008896999988</v>
      </c>
      <c r="V25" s="562">
        <f>'2074 Asar'!V25-'2072 Chait'!V25</f>
        <v>2564.6915799999997</v>
      </c>
      <c r="W25" s="562">
        <f>'2074 Asar'!W25-'2072 Chait'!W25</f>
        <v>867.25266000000011</v>
      </c>
      <c r="X25" s="562">
        <f>'2074 Asar'!X25-'2072 Chait'!X25</f>
        <v>5277.5460700000012</v>
      </c>
      <c r="Y25" s="562">
        <f>'2074 Asar'!Y25-'2072 Chait'!Y25</f>
        <v>9801.1805399999976</v>
      </c>
      <c r="Z25" s="562">
        <f>'2074 Asar'!Z25-'2072 Chait'!Z25</f>
        <v>22201.824599999993</v>
      </c>
      <c r="AA25" s="562">
        <f>'2074 Asar'!AA25-'2072 Chait'!AA25</f>
        <v>1075.4186399999994</v>
      </c>
      <c r="AB25" s="562">
        <f>'2074 Asar'!AB25-'2072 Chait'!AB25</f>
        <v>3192.8999999999996</v>
      </c>
      <c r="AC25" s="562">
        <f>'2074 Asar'!AC25-'2072 Chait'!AC25</f>
        <v>2997.6607599999988</v>
      </c>
      <c r="AD25" s="562">
        <f>'2074 Asar'!AD25-'2072 Chait'!AD25</f>
        <v>836.31562999999915</v>
      </c>
      <c r="AE25" s="562">
        <f>'2074 Asar'!AE25-'2072 Chait'!AE25</f>
        <v>2014.3686600000003</v>
      </c>
      <c r="AF25" s="562">
        <f>'2074 Asar'!AF25-'2072 Chait'!AF25</f>
        <v>2388.71</v>
      </c>
      <c r="AG25" s="562">
        <f>'2074 Asar'!AG25-'2072 Chait'!AG25</f>
        <v>1780.0250900000005</v>
      </c>
      <c r="AH25" s="562">
        <f>'2074 Asar'!AH25-'2072 Chait'!AH25</f>
        <v>9239.760000000002</v>
      </c>
      <c r="AI25" s="562">
        <f>'2074 Asar'!AI25-'2072 Chait'!AI25</f>
        <v>16437.396410000008</v>
      </c>
      <c r="AJ25" s="562">
        <f>'2074 Asar'!AJ25-'2072 Chait'!AJ25</f>
        <v>1448.9750200000001</v>
      </c>
      <c r="AK25" s="562">
        <f>'2074 Asar'!AK25-'2072 Chait'!AK25</f>
        <v>4286.04</v>
      </c>
      <c r="AL25" s="562">
        <f>'2074 Asar'!AL25-'2072 Chait'!AL25</f>
        <v>7931.3494600000013</v>
      </c>
      <c r="AM25" s="562">
        <f>'2074 Asar'!AM25-'2072 Chait'!AM25</f>
        <v>6626.2900000000009</v>
      </c>
      <c r="AN25" s="562">
        <f>'2074 Asar'!AN25-'2072 Chait'!AN25</f>
        <v>2167.0628999999999</v>
      </c>
      <c r="AO25" s="562">
        <f>'2074 Asar'!AO25-'2072 Chait'!AO25</f>
        <v>2676.3977000000004</v>
      </c>
      <c r="AP25" s="562">
        <f>'2074 Asar'!AP25-'2072 Chait'!AP25</f>
        <v>1867.14049</v>
      </c>
      <c r="AQ25" s="562">
        <f>'2074 Asar'!AQ25-'2072 Chait'!AQ25</f>
        <v>3403.22903</v>
      </c>
      <c r="AR25" s="562">
        <f>'2074 Asar'!AR25-'2072 Chait'!AR25</f>
        <v>265</v>
      </c>
      <c r="AS25" s="562">
        <f>'2074 Asar'!AS25-'2072 Chait'!AS25</f>
        <v>3913.7466899999999</v>
      </c>
      <c r="AT25" s="562">
        <f>'2074 Asar'!AT25-'2072 Chait'!AT25</f>
        <v>2065.6748200000002</v>
      </c>
      <c r="AU25" s="562">
        <f>'2074 Asar'!AU25-'2072 Chait'!AU25</f>
        <v>421.86046000000005</v>
      </c>
      <c r="AV25" s="562">
        <f>'2074 Asar'!AV25-'2072 Chait'!AV25</f>
        <v>114.14</v>
      </c>
      <c r="AW25" s="562">
        <f>'2074 Asar'!AW25-'2072 Chait'!AW25</f>
        <v>1467.5297200000002</v>
      </c>
      <c r="AX25" s="562">
        <f>'2074 Asar'!AX25-'2072 Chait'!AX25</f>
        <v>1566.41526</v>
      </c>
      <c r="AY25" s="562"/>
      <c r="AZ25" s="566">
        <f t="shared" si="0"/>
        <v>321496.02478567098</v>
      </c>
      <c r="BA25" s="536"/>
      <c r="BB25" s="536"/>
      <c r="BC25" s="536"/>
      <c r="BD25" s="536"/>
      <c r="BE25" s="536"/>
      <c r="BF25" s="536"/>
      <c r="BG25" s="536"/>
      <c r="BH25" s="536"/>
      <c r="BI25" s="536"/>
      <c r="BJ25" s="536"/>
      <c r="BK25" s="536"/>
      <c r="BL25" s="536"/>
      <c r="BM25" s="536"/>
    </row>
    <row r="26" spans="1:65" s="283" customFormat="1" ht="15" customHeight="1">
      <c r="A26" s="543">
        <v>13</v>
      </c>
      <c r="B26" s="550" t="s">
        <v>27</v>
      </c>
      <c r="C26" s="562">
        <f>'2074 Asar'!C26-'2072 Chait'!C26</f>
        <v>-23138.664657799964</v>
      </c>
      <c r="D26" s="562">
        <f>'2074 Asar'!D26-'2072 Chait'!D26</f>
        <v>0</v>
      </c>
      <c r="E26" s="562">
        <f>'2074 Asar'!E26-'2072 Chait'!E26</f>
        <v>12849</v>
      </c>
      <c r="F26" s="562">
        <f>'2074 Asar'!F26-'2072 Chait'!F26</f>
        <v>-3597.3184999999939</v>
      </c>
      <c r="G26" s="562">
        <f>'2074 Asar'!G26-'2072 Chait'!G26</f>
        <v>10786.284322500018</v>
      </c>
      <c r="H26" s="562">
        <f>'2074 Asar'!H26-'2072 Chait'!H26</f>
        <v>21867.789999999986</v>
      </c>
      <c r="I26" s="562">
        <f>'2074 Asar'!I26-'2072 Chait'!I26</f>
        <v>6953.0930999999982</v>
      </c>
      <c r="J26" s="562">
        <f>'2074 Asar'!J26-'2072 Chait'!J26</f>
        <v>-6395</v>
      </c>
      <c r="K26" s="562">
        <f>'2074 Asar'!K26-'2072 Chait'!K26</f>
        <v>4727.6127499999984</v>
      </c>
      <c r="L26" s="562">
        <f>'2074 Asar'!L26-'2072 Chait'!L26</f>
        <v>455.29299999999989</v>
      </c>
      <c r="M26" s="562">
        <f>'2074 Asar'!M26-'2072 Chait'!M26</f>
        <v>1017.38825</v>
      </c>
      <c r="N26" s="562">
        <f>'2074 Asar'!N26-'2072 Chait'!N26</f>
        <v>0</v>
      </c>
      <c r="O26" s="562">
        <f>'2074 Asar'!O26-'2072 Chait'!O26</f>
        <v>6074.688900000001</v>
      </c>
      <c r="P26" s="562">
        <f>'2074 Asar'!P26-'2072 Chait'!P26</f>
        <v>-196</v>
      </c>
      <c r="Q26" s="562">
        <f>'2074 Asar'!Q26-'2072 Chait'!Q26</f>
        <v>1515.3142200000002</v>
      </c>
      <c r="R26" s="562">
        <f>'2074 Asar'!R26-'2072 Chait'!R26</f>
        <v>71.519999999999527</v>
      </c>
      <c r="S26" s="562">
        <f>'2074 Asar'!S26-'2072 Chait'!S26</f>
        <v>4501.1450259999992</v>
      </c>
      <c r="T26" s="562">
        <f>'2074 Asar'!T26-'2072 Chait'!T26</f>
        <v>2960.1134200000051</v>
      </c>
      <c r="U26" s="562">
        <f>'2074 Asar'!U26-'2072 Chait'!U26</f>
        <v>646.97809249999978</v>
      </c>
      <c r="V26" s="562">
        <f>'2074 Asar'!V26-'2072 Chait'!V26</f>
        <v>3632.2864</v>
      </c>
      <c r="W26" s="562">
        <f>'2074 Asar'!W26-'2072 Chait'!W26</f>
        <v>707.67100250000021</v>
      </c>
      <c r="X26" s="562">
        <f>'2074 Asar'!X26-'2072 Chait'!X26</f>
        <v>4221.2574499999982</v>
      </c>
      <c r="Y26" s="562">
        <f>'2074 Asar'!Y26-'2072 Chait'!Y26</f>
        <v>8536.047620000003</v>
      </c>
      <c r="Z26" s="562">
        <f>'2074 Asar'!Z26-'2072 Chait'!Z26</f>
        <v>9847.2302500000005</v>
      </c>
      <c r="AA26" s="562">
        <f>'2074 Asar'!AA26-'2072 Chait'!AA26</f>
        <v>5695.8871099999997</v>
      </c>
      <c r="AB26" s="562">
        <f>'2074 Asar'!AB26-'2072 Chait'!AB26</f>
        <v>16437.180999999997</v>
      </c>
      <c r="AC26" s="562">
        <f>'2074 Asar'!AC26-'2072 Chait'!AC26</f>
        <v>2094.5794299999998</v>
      </c>
      <c r="AD26" s="562">
        <f>'2074 Asar'!AD26-'2072 Chait'!AD26</f>
        <v>6456.8855300000032</v>
      </c>
      <c r="AE26" s="562">
        <f>'2074 Asar'!AE26-'2072 Chait'!AE26</f>
        <v>680.18572999999947</v>
      </c>
      <c r="AF26" s="562">
        <f>'2074 Asar'!AF26-'2072 Chait'!AF26</f>
        <v>-98.63</v>
      </c>
      <c r="AG26" s="562">
        <f>'2074 Asar'!AG26-'2072 Chait'!AG26</f>
        <v>1761.573980000001</v>
      </c>
      <c r="AH26" s="562">
        <f>'2074 Asar'!AH26-'2072 Chait'!AH26</f>
        <v>1128.6699999999964</v>
      </c>
      <c r="AI26" s="562">
        <f>'2074 Asar'!AI26-'2072 Chait'!AI26</f>
        <v>-16365.141799999983</v>
      </c>
      <c r="AJ26" s="562">
        <f>'2074 Asar'!AJ26-'2072 Chait'!AJ26</f>
        <v>724.07100000000014</v>
      </c>
      <c r="AK26" s="562">
        <f>'2074 Asar'!AK26-'2072 Chait'!AK26</f>
        <v>0</v>
      </c>
      <c r="AL26" s="562">
        <f>'2074 Asar'!AL26-'2072 Chait'!AL26</f>
        <v>9758.7027599999983</v>
      </c>
      <c r="AM26" s="562">
        <f>'2074 Asar'!AM26-'2072 Chait'!AM26</f>
        <v>-17078.269249999998</v>
      </c>
      <c r="AN26" s="562">
        <f>'2074 Asar'!AN26-'2072 Chait'!AN26</f>
        <v>342.05849999999964</v>
      </c>
      <c r="AO26" s="562">
        <f>'2074 Asar'!AO26-'2072 Chait'!AO26</f>
        <v>156.38200000000006</v>
      </c>
      <c r="AP26" s="562">
        <f>'2074 Asar'!AP26-'2072 Chait'!AP26</f>
        <v>269.75400000000036</v>
      </c>
      <c r="AQ26" s="562">
        <f>'2074 Asar'!AQ26-'2072 Chait'!AQ26</f>
        <v>96.245499999999993</v>
      </c>
      <c r="AR26" s="562">
        <f>'2074 Asar'!AR26-'2072 Chait'!AR26</f>
        <v>0</v>
      </c>
      <c r="AS26" s="562">
        <f>'2074 Asar'!AS26-'2072 Chait'!AS26</f>
        <v>0</v>
      </c>
      <c r="AT26" s="562">
        <f>'2074 Asar'!AT26-'2072 Chait'!AT26</f>
        <v>0</v>
      </c>
      <c r="AU26" s="562">
        <f>'2074 Asar'!AU26-'2072 Chait'!AU26</f>
        <v>0</v>
      </c>
      <c r="AV26" s="562">
        <f>'2074 Asar'!AV26-'2072 Chait'!AV26</f>
        <v>0</v>
      </c>
      <c r="AW26" s="562">
        <f>'2074 Asar'!AW26-'2072 Chait'!AW26</f>
        <v>0</v>
      </c>
      <c r="AX26" s="562">
        <f>'2074 Asar'!AX26-'2072 Chait'!AX26</f>
        <v>0</v>
      </c>
      <c r="AY26" s="562"/>
      <c r="AZ26" s="566">
        <f t="shared" si="0"/>
        <v>80103.866135700038</v>
      </c>
      <c r="BA26" s="536"/>
      <c r="BB26" s="536"/>
      <c r="BC26" s="536"/>
      <c r="BD26" s="536"/>
      <c r="BE26" s="536"/>
      <c r="BF26" s="536"/>
      <c r="BG26" s="536"/>
      <c r="BH26" s="536"/>
      <c r="BI26" s="536"/>
      <c r="BJ26" s="536"/>
      <c r="BK26" s="536"/>
      <c r="BL26" s="536"/>
      <c r="BM26" s="536"/>
    </row>
    <row r="27" spans="1:65" s="283" customFormat="1" ht="15" customHeight="1">
      <c r="A27" s="545"/>
      <c r="B27" s="552" t="s">
        <v>28</v>
      </c>
      <c r="C27" s="562">
        <f>'2074 Asar'!C27-'2072 Chait'!C27</f>
        <v>8905.734873871028</v>
      </c>
      <c r="D27" s="562">
        <f>'2074 Asar'!D27-'2072 Chait'!D27</f>
        <v>12103.780000000006</v>
      </c>
      <c r="E27" s="562">
        <f>'2074 Asar'!E27-'2072 Chait'!E27</f>
        <v>32314</v>
      </c>
      <c r="F27" s="562">
        <f>'2074 Asar'!F27-'2072 Chait'!F27</f>
        <v>28786.686060000022</v>
      </c>
      <c r="G27" s="562">
        <f>'2074 Asar'!G27-'2072 Chait'!G27</f>
        <v>30209.812009500019</v>
      </c>
      <c r="H27" s="562">
        <f>'2074 Asar'!H27-'2072 Chait'!H27</f>
        <v>64891.01999999999</v>
      </c>
      <c r="I27" s="562">
        <f>'2074 Asar'!I27-'2072 Chait'!I27</f>
        <v>1616.0368400000007</v>
      </c>
      <c r="J27" s="562">
        <f>'2074 Asar'!J27-'2072 Chait'!J27</f>
        <v>-5828</v>
      </c>
      <c r="K27" s="562">
        <f>'2074 Asar'!K27-'2072 Chait'!K27</f>
        <v>6390.8517699999993</v>
      </c>
      <c r="L27" s="562">
        <f>'2074 Asar'!L27-'2072 Chait'!L27</f>
        <v>1393.2979999999998</v>
      </c>
      <c r="M27" s="562">
        <f>'2074 Asar'!M27-'2072 Chait'!M27</f>
        <v>8460.6964100000005</v>
      </c>
      <c r="N27" s="562">
        <f>'2074 Asar'!N27-'2072 Chait'!N27</f>
        <v>10163.207999999999</v>
      </c>
      <c r="O27" s="562">
        <f>'2074 Asar'!O27-'2072 Chait'!O27</f>
        <v>6616.7176099999997</v>
      </c>
      <c r="P27" s="562">
        <f>'2074 Asar'!P27-'2072 Chait'!P27</f>
        <v>3298</v>
      </c>
      <c r="Q27" s="562">
        <f>'2074 Asar'!Q27-'2072 Chait'!Q27</f>
        <v>6472.0767333000022</v>
      </c>
      <c r="R27" s="562">
        <f>'2074 Asar'!R27-'2072 Chait'!R27</f>
        <v>2797.9799999999996</v>
      </c>
      <c r="S27" s="562">
        <f>'2074 Asar'!S27-'2072 Chait'!S27</f>
        <v>7212.4760600000009</v>
      </c>
      <c r="T27" s="562">
        <f>'2074 Asar'!T27-'2072 Chait'!T27</f>
        <v>13331.207170000005</v>
      </c>
      <c r="U27" s="562">
        <f>'2074 Asar'!U27-'2072 Chait'!U27</f>
        <v>2563.7789821999986</v>
      </c>
      <c r="V27" s="562">
        <f>'2074 Asar'!V27-'2072 Chait'!V27</f>
        <v>6196.9779799999997</v>
      </c>
      <c r="W27" s="562">
        <f>'2074 Asar'!W27-'2072 Chait'!W27</f>
        <v>1574.9236625000003</v>
      </c>
      <c r="X27" s="562">
        <f>'2074 Asar'!X27-'2072 Chait'!X27</f>
        <v>9498.8035199999995</v>
      </c>
      <c r="Y27" s="562">
        <f>'2074 Asar'!Y27-'2072 Chait'!Y27</f>
        <v>18337.228159999999</v>
      </c>
      <c r="Z27" s="562">
        <f>'2074 Asar'!Z27-'2072 Chait'!Z27</f>
        <v>32049.054849999993</v>
      </c>
      <c r="AA27" s="562">
        <f>'2074 Asar'!AA27-'2072 Chait'!AA27</f>
        <v>6771.3057499999995</v>
      </c>
      <c r="AB27" s="562">
        <f>'2074 Asar'!AB27-'2072 Chait'!AB27</f>
        <v>19630.080999999998</v>
      </c>
      <c r="AC27" s="562">
        <f>'2074 Asar'!AC27-'2072 Chait'!AC27</f>
        <v>5092.2401899999986</v>
      </c>
      <c r="AD27" s="562">
        <f>'2074 Asar'!AD27-'2072 Chait'!AD27</f>
        <v>7293.2011600000042</v>
      </c>
      <c r="AE27" s="562">
        <f>'2074 Asar'!AE27-'2072 Chait'!AE27</f>
        <v>2694.5543899999998</v>
      </c>
      <c r="AF27" s="562">
        <f>'2074 Asar'!AF27-'2072 Chait'!AF27</f>
        <v>2290.08</v>
      </c>
      <c r="AG27" s="562">
        <f>'2074 Asar'!AG27-'2072 Chait'!AG27</f>
        <v>3541.599070000002</v>
      </c>
      <c r="AH27" s="562">
        <f>'2074 Asar'!AH27-'2072 Chait'!AH27</f>
        <v>10368.429999999998</v>
      </c>
      <c r="AI27" s="562">
        <f>'2074 Asar'!AI27-'2072 Chait'!AI27</f>
        <v>72.254610000003595</v>
      </c>
      <c r="AJ27" s="562">
        <f>'2074 Asar'!AJ27-'2072 Chait'!AJ27</f>
        <v>2173.0460200000002</v>
      </c>
      <c r="AK27" s="562">
        <f>'2074 Asar'!AK27-'2072 Chait'!AK27</f>
        <v>4286.04</v>
      </c>
      <c r="AL27" s="562">
        <f>'2074 Asar'!AL27-'2072 Chait'!AL27</f>
        <v>17690.052219999998</v>
      </c>
      <c r="AM27" s="562">
        <f>'2074 Asar'!AM27-'2072 Chait'!AM27</f>
        <v>-10451.979249999997</v>
      </c>
      <c r="AN27" s="562">
        <f>'2074 Asar'!AN27-'2072 Chait'!AN27</f>
        <v>2509.1214</v>
      </c>
      <c r="AO27" s="562">
        <f>'2074 Asar'!AO27-'2072 Chait'!AO27</f>
        <v>2832.7797000000005</v>
      </c>
      <c r="AP27" s="562">
        <f>'2074 Asar'!AP27-'2072 Chait'!AP27</f>
        <v>2136.8944900000006</v>
      </c>
      <c r="AQ27" s="562">
        <f>'2074 Asar'!AQ27-'2072 Chait'!AQ27</f>
        <v>3499.47453</v>
      </c>
      <c r="AR27" s="562">
        <f>'2074 Asar'!AR27-'2072 Chait'!AR27</f>
        <v>265</v>
      </c>
      <c r="AS27" s="562">
        <f>'2074 Asar'!AS27-'2072 Chait'!AS27</f>
        <v>3913.7466899999999</v>
      </c>
      <c r="AT27" s="562">
        <f>'2074 Asar'!AT27-'2072 Chait'!AT27</f>
        <v>2065.6748200000002</v>
      </c>
      <c r="AU27" s="562">
        <f>'2074 Asar'!AU27-'2072 Chait'!AU27</f>
        <v>421.86046000000005</v>
      </c>
      <c r="AV27" s="562">
        <f>'2074 Asar'!AV27-'2072 Chait'!AV27</f>
        <v>114.14</v>
      </c>
      <c r="AW27" s="562">
        <f>'2074 Asar'!AW27-'2072 Chait'!AW27</f>
        <v>1467.5297200000002</v>
      </c>
      <c r="AX27" s="562">
        <f>'2074 Asar'!AX27-'2072 Chait'!AX27</f>
        <v>1566.41526</v>
      </c>
      <c r="AY27" s="562"/>
      <c r="AZ27" s="566">
        <f t="shared" si="0"/>
        <v>401599.89092137112</v>
      </c>
      <c r="BA27" s="536"/>
      <c r="BB27" s="536"/>
      <c r="BC27" s="536"/>
      <c r="BD27" s="536"/>
      <c r="BE27" s="536"/>
      <c r="BF27" s="536"/>
      <c r="BG27" s="536"/>
      <c r="BH27" s="536"/>
      <c r="BI27" s="536"/>
      <c r="BJ27" s="536"/>
      <c r="BK27" s="536"/>
      <c r="BL27" s="536"/>
      <c r="BM27" s="536"/>
    </row>
    <row r="28" spans="1:65" s="283" customFormat="1" ht="15" customHeight="1">
      <c r="A28" s="545"/>
      <c r="B28" s="548" t="s">
        <v>29</v>
      </c>
      <c r="C28" s="562">
        <f>'2074 Asar'!C28-'2072 Chait'!C28</f>
        <v>-48.25604110018827</v>
      </c>
      <c r="D28" s="562" t="e">
        <f>'2074 Asar'!D28-'2072 Chait'!D28</f>
        <v>#DIV/0!</v>
      </c>
      <c r="E28" s="562">
        <f>'2074 Asar'!E28-'2072 Chait'!E28</f>
        <v>-6.8509068860695379</v>
      </c>
      <c r="F28" s="562">
        <f>'2074 Asar'!F28-'2072 Chait'!F28</f>
        <v>-14.774269084273726</v>
      </c>
      <c r="G28" s="562">
        <f>'2074 Asar'!G28-'2072 Chait'!G28</f>
        <v>-23.903781631132716</v>
      </c>
      <c r="H28" s="562" t="e">
        <f>'2074 Asar'!H28-'2072 Chait'!H28</f>
        <v>#DIV/0!</v>
      </c>
      <c r="I28" s="562">
        <f>'2074 Asar'!I28-'2072 Chait'!I28</f>
        <v>13.104210378433265</v>
      </c>
      <c r="J28" s="562">
        <f>'2074 Asar'!J28-'2072 Chait'!J28</f>
        <v>59.466932190971818</v>
      </c>
      <c r="K28" s="562">
        <f>'2074 Asar'!K28-'2072 Chait'!K28</f>
        <v>-149.71195207033333</v>
      </c>
      <c r="L28" s="562">
        <f>'2074 Asar'!L28-'2072 Chait'!L28</f>
        <v>2.5509022408173792</v>
      </c>
      <c r="M28" s="562">
        <f>'2074 Asar'!M28-'2072 Chait'!M28</f>
        <v>68.364773287396332</v>
      </c>
      <c r="N28" s="562" t="e">
        <f>'2074 Asar'!N28-'2072 Chait'!N28</f>
        <v>#DIV/0!</v>
      </c>
      <c r="O28" s="562">
        <f>'2074 Asar'!O28-'2072 Chait'!O28</f>
        <v>-115.06669990197128</v>
      </c>
      <c r="P28" s="562">
        <f>'2074 Asar'!P28-'2072 Chait'!P28</f>
        <v>20.147154761510819</v>
      </c>
      <c r="Q28" s="562">
        <f>'2074 Asar'!Q28-'2072 Chait'!Q28</f>
        <v>-105.52478106362571</v>
      </c>
      <c r="R28" s="562">
        <f>'2074 Asar'!R28-'2072 Chait'!R28</f>
        <v>-32.111426908964631</v>
      </c>
      <c r="S28" s="562">
        <f>'2074 Asar'!S28-'2072 Chait'!S28</f>
        <v>-76.840374322858764</v>
      </c>
      <c r="T28" s="562">
        <f>'2074 Asar'!T28-'2072 Chait'!T28</f>
        <v>-15.229932950862633</v>
      </c>
      <c r="U28" s="562">
        <f>'2074 Asar'!U28-'2072 Chait'!U28</f>
        <v>11.322386917284518</v>
      </c>
      <c r="V28" s="562">
        <f>'2074 Asar'!V28-'2072 Chait'!V28</f>
        <v>-25.601285565794342</v>
      </c>
      <c r="W28" s="562">
        <f>'2074 Asar'!W28-'2072 Chait'!W28</f>
        <v>43.539545236143454</v>
      </c>
      <c r="X28" s="562">
        <f>'2074 Asar'!X28-'2072 Chait'!X28</f>
        <v>1079.8525146432594</v>
      </c>
      <c r="Y28" s="562">
        <f>'2074 Asar'!Y28-'2072 Chait'!Y28</f>
        <v>-48.579715666102004</v>
      </c>
      <c r="Z28" s="562">
        <f>'2074 Asar'!Z28-'2072 Chait'!Z28</f>
        <v>306.55362549059953</v>
      </c>
      <c r="AA28" s="562">
        <f>'2074 Asar'!AA28-'2072 Chait'!AA28</f>
        <v>-304.63103730193188</v>
      </c>
      <c r="AB28" s="562">
        <f>'2074 Asar'!AB28-'2072 Chait'!AB28</f>
        <v>572.93186724385873</v>
      </c>
      <c r="AC28" s="562">
        <f>'2074 Asar'!AC28-'2072 Chait'!AC28</f>
        <v>-104.14490535750667</v>
      </c>
      <c r="AD28" s="562">
        <f>'2074 Asar'!AD28-'2072 Chait'!AD28</f>
        <v>-121.3275496486047</v>
      </c>
      <c r="AE28" s="562">
        <f>'2074 Asar'!AE28-'2072 Chait'!AE28</f>
        <v>-86.566831779339907</v>
      </c>
      <c r="AF28" s="562" t="e">
        <f>'2074 Asar'!AF28-'2072 Chait'!AF28</f>
        <v>#DIV/0!</v>
      </c>
      <c r="AG28" s="562">
        <f>'2074 Asar'!AG28-'2072 Chait'!AG28</f>
        <v>19.52578956303654</v>
      </c>
      <c r="AH28" s="562">
        <f>'2074 Asar'!AH28-'2072 Chait'!AH28</f>
        <v>-459.36379352313293</v>
      </c>
      <c r="AI28" s="562">
        <f>'2074 Asar'!AI28-'2072 Chait'!AI28</f>
        <v>-16.439491872596705</v>
      </c>
      <c r="AJ28" s="562">
        <f>'2074 Asar'!AJ28-'2072 Chait'!AJ28</f>
        <v>-102.84303188642139</v>
      </c>
      <c r="AK28" s="562">
        <f>'2074 Asar'!AK28-'2072 Chait'!AK28</f>
        <v>-176.23648836873451</v>
      </c>
      <c r="AL28" s="562">
        <f>'2074 Asar'!AL28-'2072 Chait'!AL28</f>
        <v>-195.83104694262045</v>
      </c>
      <c r="AM28" s="562">
        <f>'2074 Asar'!AM28-'2072 Chait'!AM28</f>
        <v>63.638391268822431</v>
      </c>
      <c r="AN28" s="562">
        <f>'2074 Asar'!AN28-'2072 Chait'!AN28</f>
        <v>-895.49089536648194</v>
      </c>
      <c r="AO28" s="562">
        <f>'2074 Asar'!AO28-'2072 Chait'!AO28</f>
        <v>-1224.9535497292254</v>
      </c>
      <c r="AP28" s="562">
        <f>'2074 Asar'!AP28-'2072 Chait'!AP28</f>
        <v>-612.10369058112349</v>
      </c>
      <c r="AQ28" s="562">
        <f>'2074 Asar'!AQ28-'2072 Chait'!AQ28</f>
        <v>-406.78225323750166</v>
      </c>
      <c r="AR28" s="562">
        <f>'2074 Asar'!AR28-'2072 Chait'!AR28</f>
        <v>1428.0323450134772</v>
      </c>
      <c r="AS28" s="562">
        <f>'2074 Asar'!AS28-'2072 Chait'!AS28</f>
        <v>1059.4148668640826</v>
      </c>
      <c r="AT28" s="562">
        <f>'2074 Asar'!AT28-'2072 Chait'!AT28</f>
        <v>550.46291230395491</v>
      </c>
      <c r="AU28" s="562">
        <f>'2074 Asar'!AU28-'2072 Chait'!AU28</f>
        <v>764.97152628262256</v>
      </c>
      <c r="AV28" s="562">
        <f>'2074 Asar'!AV28-'2072 Chait'!AV28</f>
        <v>703.07620686588859</v>
      </c>
      <c r="AW28" s="562">
        <f>'2074 Asar'!AW28-'2072 Chait'!AW28</f>
        <v>1953.0210727704205</v>
      </c>
      <c r="AX28" s="562">
        <f>'2074 Asar'!AX28-'2072 Chait'!AX28</f>
        <v>909.00362430682583</v>
      </c>
      <c r="AY28" s="562"/>
      <c r="AZ28" s="566">
        <f>AZ22/AZ14*100</f>
        <v>277.67814904822711</v>
      </c>
      <c r="BA28" s="536"/>
      <c r="BB28" s="536"/>
      <c r="BC28" s="536"/>
      <c r="BD28" s="536"/>
      <c r="BE28" s="536"/>
      <c r="BF28" s="536"/>
      <c r="BG28" s="536"/>
      <c r="BH28" s="536"/>
      <c r="BI28" s="536"/>
      <c r="BJ28" s="536"/>
      <c r="BK28" s="536"/>
      <c r="BL28" s="536"/>
      <c r="BM28" s="536"/>
    </row>
    <row r="29" spans="1:65" s="283" customFormat="1" ht="15" customHeight="1">
      <c r="A29" s="545"/>
      <c r="B29" s="548" t="s">
        <v>30</v>
      </c>
      <c r="C29" s="562">
        <f>'2074 Asar'!C29-'2072 Chait'!C29</f>
        <v>-98.807905586423232</v>
      </c>
      <c r="D29" s="562">
        <f>'2074 Asar'!D29-'2072 Chait'!D29</f>
        <v>-96.094771398736071</v>
      </c>
      <c r="E29" s="562">
        <f>'2074 Asar'!E29-'2072 Chait'!E29</f>
        <v>-100.58717580562003</v>
      </c>
      <c r="F29" s="562">
        <f>'2074 Asar'!F29-'2072 Chait'!F29</f>
        <v>-93.604751608829488</v>
      </c>
      <c r="G29" s="562">
        <f>'2074 Asar'!G29-'2072 Chait'!G29</f>
        <v>-102.93528377886329</v>
      </c>
      <c r="H29" s="562">
        <f>'2074 Asar'!H29-'2072 Chait'!H29</f>
        <v>-110.87332966303617</v>
      </c>
      <c r="I29" s="562">
        <f>'2074 Asar'!I29-'2072 Chait'!I29</f>
        <v>-114.31770913620713</v>
      </c>
      <c r="J29" s="562">
        <f>'2074 Asar'!J29-'2072 Chait'!J29</f>
        <v>-100.08405884551019</v>
      </c>
      <c r="K29" s="562">
        <f>'2074 Asar'!K29-'2072 Chait'!K29</f>
        <v>-109.89771083649458</v>
      </c>
      <c r="L29" s="562">
        <f>'2074 Asar'!L29-'2072 Chait'!L29</f>
        <v>-98.139262761754168</v>
      </c>
      <c r="M29" s="562">
        <f>'2074 Asar'!M29-'2072 Chait'!M29</f>
        <v>-97.62835486328575</v>
      </c>
      <c r="N29" s="562">
        <f>'2074 Asar'!N29-'2072 Chait'!N29</f>
        <v>-91.845063598143952</v>
      </c>
      <c r="O29" s="562">
        <f>'2074 Asar'!O29-'2072 Chait'!O29</f>
        <v>-109.74609288671672</v>
      </c>
      <c r="P29" s="562">
        <f>'2074 Asar'!P29-'2072 Chait'!P29</f>
        <v>-107.1307009534117</v>
      </c>
      <c r="Q29" s="562">
        <f>'2074 Asar'!Q29-'2072 Chait'!Q29</f>
        <v>-96.432615881157503</v>
      </c>
      <c r="R29" s="562">
        <f>'2074 Asar'!R29-'2072 Chait'!R29</f>
        <v>-109.42662200808871</v>
      </c>
      <c r="S29" s="562">
        <f>'2074 Asar'!S29-'2072 Chait'!S29</f>
        <v>-109.06608583563529</v>
      </c>
      <c r="T29" s="562">
        <f>'2074 Asar'!T29-'2072 Chait'!T29</f>
        <v>-104.01679457963364</v>
      </c>
      <c r="U29" s="562">
        <f>'2074 Asar'!U29-'2072 Chait'!U29</f>
        <v>-135.77749849818863</v>
      </c>
      <c r="V29" s="562">
        <f>'2074 Asar'!V29-'2072 Chait'!V29</f>
        <v>-89.265828160422004</v>
      </c>
      <c r="W29" s="562">
        <f>'2074 Asar'!W29-'2072 Chait'!W29</f>
        <v>-176.47373721191238</v>
      </c>
      <c r="X29" s="562">
        <f>'2074 Asar'!X29-'2072 Chait'!X29</f>
        <v>-171.14984392311314</v>
      </c>
      <c r="Y29" s="562">
        <f>'2074 Asar'!Y29-'2072 Chait'!Y29</f>
        <v>-248.37176217050222</v>
      </c>
      <c r="Z29" s="562">
        <f>'2074 Asar'!Z29-'2072 Chait'!Z29</f>
        <v>-149.80810993900977</v>
      </c>
      <c r="AA29" s="562">
        <f>'2074 Asar'!AA29-'2072 Chait'!AA29</f>
        <v>-186.37494715534777</v>
      </c>
      <c r="AB29" s="562">
        <f>'2074 Asar'!AB29-'2072 Chait'!AB29</f>
        <v>-155.47568215074662</v>
      </c>
      <c r="AC29" s="562">
        <f>'2074 Asar'!AC29-'2072 Chait'!AC29</f>
        <v>-75.344331967122514</v>
      </c>
      <c r="AD29" s="562">
        <f>'2074 Asar'!AD29-'2072 Chait'!AD29</f>
        <v>-78.815675512212223</v>
      </c>
      <c r="AE29" s="562">
        <f>'2074 Asar'!AE29-'2072 Chait'!AE29</f>
        <v>-107.51840313215827</v>
      </c>
      <c r="AF29" s="562">
        <f>'2074 Asar'!AF29-'2072 Chait'!AF29</f>
        <v>-99.336962229389883</v>
      </c>
      <c r="AG29" s="562">
        <f>'2074 Asar'!AG29-'2072 Chait'!AG29</f>
        <v>-92.301126022262878</v>
      </c>
      <c r="AH29" s="562">
        <f>'2074 Asar'!AH29-'2072 Chait'!AH29</f>
        <v>-97.382433723194382</v>
      </c>
      <c r="AI29" s="562">
        <f>'2074 Asar'!AI29-'2072 Chait'!AI29</f>
        <v>-103.35594172950213</v>
      </c>
      <c r="AJ29" s="562">
        <f>'2074 Asar'!AJ29-'2072 Chait'!AJ29</f>
        <v>-74.016957709390411</v>
      </c>
      <c r="AK29" s="562">
        <f>'2074 Asar'!AK29-'2072 Chait'!AK29</f>
        <v>-85.702686445061119</v>
      </c>
      <c r="AL29" s="562">
        <f>'2074 Asar'!AL29-'2072 Chait'!AL29</f>
        <v>-88.529199507562879</v>
      </c>
      <c r="AM29" s="562">
        <f>'2074 Asar'!AM29-'2072 Chait'!AM29</f>
        <v>-109.8235663960622</v>
      </c>
      <c r="AN29" s="562">
        <f>'2074 Asar'!AN29-'2072 Chait'!AN29</f>
        <v>-99.664060229738922</v>
      </c>
      <c r="AO29" s="562">
        <f>'2074 Asar'!AO29-'2072 Chait'!AO29</f>
        <v>-79.95137725858288</v>
      </c>
      <c r="AP29" s="562">
        <f>'2074 Asar'!AP29-'2072 Chait'!AP29</f>
        <v>-130.33569952983626</v>
      </c>
      <c r="AQ29" s="562">
        <f>'2074 Asar'!AQ29-'2072 Chait'!AQ29</f>
        <v>-63.211760199305473</v>
      </c>
      <c r="AR29" s="562">
        <f>'2074 Asar'!AR29-'2072 Chait'!AR29</f>
        <v>0.36164590411476027</v>
      </c>
      <c r="AS29" s="562">
        <f>'2074 Asar'!AS29-'2072 Chait'!AS29</f>
        <v>0.23538436075943384</v>
      </c>
      <c r="AT29" s="562">
        <f>'2074 Asar'!AT29-'2072 Chait'!AT29</f>
        <v>0.61461600311692799</v>
      </c>
      <c r="AU29" s="562">
        <f>'2074 Asar'!AU29-'2072 Chait'!AU29</f>
        <v>0.35548768953240906</v>
      </c>
      <c r="AV29" s="562">
        <f>'2074 Asar'!AV29-'2072 Chait'!AV29</f>
        <v>0.29759247686218493</v>
      </c>
      <c r="AW29" s="562">
        <f>'2074 Asar'!AW29-'2072 Chait'!AW29</f>
        <v>0.17035430124031831</v>
      </c>
      <c r="AX29" s="562">
        <f>'2074 Asar'!AX29-'2072 Chait'!AX29</f>
        <v>0</v>
      </c>
      <c r="AY29" s="562"/>
      <c r="AZ29" s="566">
        <f>AZ22/AZ17*100</f>
        <v>28.962912409655427</v>
      </c>
      <c r="BA29" s="536"/>
      <c r="BB29" s="536"/>
      <c r="BC29" s="536"/>
      <c r="BD29" s="536"/>
      <c r="BE29" s="536"/>
      <c r="BF29" s="536"/>
      <c r="BG29" s="536"/>
      <c r="BH29" s="536"/>
      <c r="BI29" s="536"/>
      <c r="BJ29" s="536"/>
      <c r="BK29" s="536"/>
      <c r="BL29" s="536"/>
      <c r="BM29" s="536"/>
    </row>
    <row r="30" spans="1:65" s="283" customFormat="1" ht="15" customHeight="1">
      <c r="A30" s="553"/>
      <c r="B30" s="548" t="s">
        <v>31</v>
      </c>
      <c r="C30" s="562">
        <f>'2074 Asar'!C30-'2072 Chait'!C30</f>
        <v>-1.0160799848620521</v>
      </c>
      <c r="D30" s="562">
        <f>'2074 Asar'!D30-'2072 Chait'!D30</f>
        <v>0</v>
      </c>
      <c r="E30" s="562">
        <f>'2074 Asar'!E30-'2072 Chait'!E30</f>
        <v>-1.1447407307421442E-2</v>
      </c>
      <c r="F30" s="562">
        <f>'2074 Asar'!F30-'2072 Chait'!F30</f>
        <v>-0.15116085946594285</v>
      </c>
      <c r="G30" s="562">
        <f>'2074 Asar'!G30-'2072 Chait'!G30</f>
        <v>-1.1031864318052167</v>
      </c>
      <c r="H30" s="562">
        <f>'2074 Asar'!H30-'2072 Chait'!H30</f>
        <v>-3.0715233682819545E-2</v>
      </c>
      <c r="I30" s="562">
        <f>'2074 Asar'!I30-'2072 Chait'!I30</f>
        <v>-0.28329915907339775</v>
      </c>
      <c r="J30" s="562">
        <f>'2074 Asar'!J30-'2072 Chait'!J30</f>
        <v>-7.5875409783588701</v>
      </c>
      <c r="K30" s="562">
        <f>'2074 Asar'!K30-'2072 Chait'!K30</f>
        <v>-7.5116094397960964E-2</v>
      </c>
      <c r="L30" s="562">
        <f>'2074 Asar'!L30-'2072 Chait'!L30</f>
        <v>8.4017367688065392E-2</v>
      </c>
      <c r="M30" s="562">
        <f>'2074 Asar'!M30-'2072 Chait'!M30</f>
        <v>-7.2726695930162122E-2</v>
      </c>
      <c r="N30" s="562">
        <f>'2074 Asar'!N30-'2072 Chait'!N30</f>
        <v>0</v>
      </c>
      <c r="O30" s="562">
        <f>'2074 Asar'!O30-'2072 Chait'!O30</f>
        <v>0.78588349264482882</v>
      </c>
      <c r="P30" s="562">
        <f>'2074 Asar'!P30-'2072 Chait'!P30</f>
        <v>-9.2681130806175238E-2</v>
      </c>
      <c r="Q30" s="562">
        <f>'2074 Asar'!Q30-'2072 Chait'!Q30</f>
        <v>-1.2495503969967041</v>
      </c>
      <c r="R30" s="562">
        <f>'2074 Asar'!R30-'2072 Chait'!R30</f>
        <v>-1.750662227265265</v>
      </c>
      <c r="S30" s="562">
        <f>'2074 Asar'!S30-'2072 Chait'!S30</f>
        <v>1.1302778216332419</v>
      </c>
      <c r="T30" s="562">
        <f>'2074 Asar'!T30-'2072 Chait'!T30</f>
        <v>-0.25080999022175859</v>
      </c>
      <c r="U30" s="562">
        <f>'2074 Asar'!U30-'2072 Chait'!U30</f>
        <v>-0.64089515178495782</v>
      </c>
      <c r="V30" s="562">
        <f>'2074 Asar'!V30-'2072 Chait'!V30</f>
        <v>-1.0974615664522549</v>
      </c>
      <c r="W30" s="562">
        <f>'2074 Asar'!W30-'2072 Chait'!W30</f>
        <v>-0.61981418846699965</v>
      </c>
      <c r="X30" s="562">
        <f>'2074 Asar'!X30-'2072 Chait'!X30</f>
        <v>-2.2310749841199629E-2</v>
      </c>
      <c r="Y30" s="562">
        <f>'2074 Asar'!Y30-'2072 Chait'!Y30</f>
        <v>-0.32419074454070618</v>
      </c>
      <c r="Z30" s="562">
        <f>'2074 Asar'!Z30-'2072 Chait'!Z30</f>
        <v>7.0540206371255937E-2</v>
      </c>
      <c r="AA30" s="562">
        <f>'2074 Asar'!AA30-'2072 Chait'!AA30</f>
        <v>2.1855682827075631</v>
      </c>
      <c r="AB30" s="562">
        <f>'2074 Asar'!AB30-'2072 Chait'!AB30</f>
        <v>1.3491019343438386</v>
      </c>
      <c r="AC30" s="562">
        <f>'2074 Asar'!AC30-'2072 Chait'!AC30</f>
        <v>0.68772108575473789</v>
      </c>
      <c r="AD30" s="562">
        <f>'2074 Asar'!AD30-'2072 Chait'!AD30</f>
        <v>0.34123024318840811</v>
      </c>
      <c r="AE30" s="562">
        <f>'2074 Asar'!AE30-'2072 Chait'!AE30</f>
        <v>-1.2530090546262407</v>
      </c>
      <c r="AF30" s="562">
        <f>'2074 Asar'!AF30-'2072 Chait'!AF30</f>
        <v>-6.3722178009368552E-2</v>
      </c>
      <c r="AG30" s="562">
        <f>'2074 Asar'!AG30-'2072 Chait'!AG30</f>
        <v>-1.8627550140635867</v>
      </c>
      <c r="AH30" s="562">
        <f>'2074 Asar'!AH30-'2072 Chait'!AH30</f>
        <v>-1.1284590207222895</v>
      </c>
      <c r="AI30" s="562">
        <f>'2074 Asar'!AI30-'2072 Chait'!AI30</f>
        <v>-2.2267869859644653</v>
      </c>
      <c r="AJ30" s="562">
        <f>'2074 Asar'!AJ30-'2072 Chait'!AJ30</f>
        <v>1.0084002087039499</v>
      </c>
      <c r="AK30" s="562">
        <f>'2074 Asar'!AK30-'2072 Chait'!AK30</f>
        <v>0</v>
      </c>
      <c r="AL30" s="562">
        <f>'2074 Asar'!AL30-'2072 Chait'!AL30</f>
        <v>1.2397581041029178</v>
      </c>
      <c r="AM30" s="562">
        <f>'2074 Asar'!AM30-'2072 Chait'!AM30</f>
        <v>-1.8195920737263946</v>
      </c>
      <c r="AN30" s="562">
        <f>'2074 Asar'!AN30-'2072 Chait'!AN30</f>
        <v>0.42372881515409244</v>
      </c>
      <c r="AO30" s="562">
        <f>'2074 Asar'!AO30-'2072 Chait'!AO30</f>
        <v>0.10352299572166156</v>
      </c>
      <c r="AP30" s="562">
        <f>'2074 Asar'!AP30-'2072 Chait'!AP30</f>
        <v>0.2942432935329875</v>
      </c>
      <c r="AQ30" s="562">
        <f>'2074 Asar'!AQ30-'2072 Chait'!AQ30</f>
        <v>0.13968371300584678</v>
      </c>
      <c r="AR30" s="562">
        <f>'2074 Asar'!AR30-'2072 Chait'!AR30</f>
        <v>0</v>
      </c>
      <c r="AS30" s="562">
        <f>'2074 Asar'!AS30-'2072 Chait'!AS30</f>
        <v>0</v>
      </c>
      <c r="AT30" s="562">
        <f>'2074 Asar'!AT30-'2072 Chait'!AT30</f>
        <v>0</v>
      </c>
      <c r="AU30" s="562">
        <f>'2074 Asar'!AU30-'2072 Chait'!AU30</f>
        <v>0</v>
      </c>
      <c r="AV30" s="562">
        <f>'2074 Asar'!AV30-'2072 Chait'!AV30</f>
        <v>0</v>
      </c>
      <c r="AW30" s="562">
        <f>'2074 Asar'!AW30-'2072 Chait'!AW30</f>
        <v>0</v>
      </c>
      <c r="AX30" s="562">
        <f>'2074 Asar'!AX30-'2072 Chait'!AX30</f>
        <v>0</v>
      </c>
      <c r="AY30" s="562"/>
      <c r="AZ30" s="567">
        <f>AZ21/AZ22*100</f>
        <v>-0.3083485974943192</v>
      </c>
      <c r="BA30" s="536"/>
      <c r="BB30" s="536"/>
      <c r="BC30" s="536"/>
      <c r="BD30" s="536"/>
      <c r="BE30" s="536"/>
      <c r="BF30" s="536"/>
      <c r="BG30" s="536"/>
      <c r="BH30" s="536"/>
      <c r="BI30" s="536"/>
      <c r="BJ30" s="536"/>
      <c r="BK30" s="536"/>
      <c r="BL30" s="536"/>
      <c r="BM30" s="536"/>
    </row>
    <row r="31" spans="1:65" s="283" customFormat="1" ht="15" customHeight="1">
      <c r="A31" s="545"/>
      <c r="B31" s="548" t="s">
        <v>32</v>
      </c>
      <c r="C31" s="562">
        <f>'2074 Asar'!C31-'2072 Chait'!C31</f>
        <v>-0.30978404185491404</v>
      </c>
      <c r="D31" s="562">
        <f>'2074 Asar'!D31-'2072 Chait'!D31</f>
        <v>5.2681712103819223E-8</v>
      </c>
      <c r="E31" s="562">
        <f>'2074 Asar'!E31-'2072 Chait'!E31</f>
        <v>7.810215715477975E-2</v>
      </c>
      <c r="F31" s="562">
        <f>'2074 Asar'!F31-'2072 Chait'!F31</f>
        <v>-5.6380978823419081E-2</v>
      </c>
      <c r="G31" s="562">
        <f>'2074 Asar'!G31-'2072 Chait'!G31</f>
        <v>-8.3709263402459877E-2</v>
      </c>
      <c r="H31" s="562">
        <f>'2074 Asar'!H31-'2072 Chait'!H31</f>
        <v>-1.526999582668509E-2</v>
      </c>
      <c r="I31" s="562">
        <f>'2074 Asar'!I31-'2072 Chait'!I31</f>
        <v>-0.69253690308231808</v>
      </c>
      <c r="J31" s="562">
        <f>'2074 Asar'!J31-'2072 Chait'!J31</f>
        <v>-5.6666304543960262</v>
      </c>
      <c r="K31" s="562">
        <f>'2074 Asar'!K31-'2072 Chait'!K31</f>
        <v>0.12545008147165149</v>
      </c>
      <c r="L31" s="562">
        <f>'2074 Asar'!L31-'2072 Chait'!L31</f>
        <v>2.3025759124718159E-2</v>
      </c>
      <c r="M31" s="562">
        <f>'2074 Asar'!M31-'2072 Chait'!M31</f>
        <v>-9.2935782860716243E-2</v>
      </c>
      <c r="N31" s="562">
        <f>'2074 Asar'!N31-'2072 Chait'!N31</f>
        <v>-2.9402741306050473E-4</v>
      </c>
      <c r="O31" s="562">
        <f>'2074 Asar'!O31-'2072 Chait'!O31</f>
        <v>0.83035182265413265</v>
      </c>
      <c r="P31" s="562">
        <f>'2074 Asar'!P31-'2072 Chait'!P31</f>
        <v>-0.97276785057438264</v>
      </c>
      <c r="Q31" s="562">
        <f>'2074 Asar'!Q31-'2072 Chait'!Q31</f>
        <v>-0.59590597956795444</v>
      </c>
      <c r="R31" s="562">
        <f>'2074 Asar'!R31-'2072 Chait'!R31</f>
        <v>-0.54676320781364507</v>
      </c>
      <c r="S31" s="562">
        <f>'2074 Asar'!S31-'2072 Chait'!S31</f>
        <v>0.16977664196906961</v>
      </c>
      <c r="T31" s="562">
        <f>'2074 Asar'!T31-'2072 Chait'!T31</f>
        <v>1.1017753100010852E-2</v>
      </c>
      <c r="U31" s="562">
        <f>'2074 Asar'!U31-'2072 Chait'!U31</f>
        <v>-0.10980663960556547</v>
      </c>
      <c r="V31" s="562">
        <f>'2074 Asar'!V31-'2072 Chait'!V31</f>
        <v>-0.41843566351507944</v>
      </c>
      <c r="W31" s="562">
        <f>'2074 Asar'!W31-'2072 Chait'!W31</f>
        <v>-0.1887114785003795</v>
      </c>
      <c r="X31" s="562">
        <f>'2074 Asar'!X31-'2072 Chait'!X31</f>
        <v>6.020816737811896E-2</v>
      </c>
      <c r="Y31" s="562">
        <f>'2074 Asar'!Y31-'2072 Chait'!Y31</f>
        <v>0.27743376565278921</v>
      </c>
      <c r="Z31" s="562">
        <f>'2074 Asar'!Z31-'2072 Chait'!Z31</f>
        <v>4.6936814232679591E-2</v>
      </c>
      <c r="AA31" s="562">
        <f>'2074 Asar'!AA31-'2072 Chait'!AA31</f>
        <v>1.1657334067045928</v>
      </c>
      <c r="AB31" s="562">
        <f>'2074 Asar'!AB31-'2072 Chait'!AB31</f>
        <v>1.1904376188098682</v>
      </c>
      <c r="AC31" s="562">
        <f>'2074 Asar'!AC31-'2072 Chait'!AC31</f>
        <v>0.31986417902457587</v>
      </c>
      <c r="AD31" s="562">
        <f>'2074 Asar'!AD31-'2072 Chait'!AD31</f>
        <v>-0.32065392976302531</v>
      </c>
      <c r="AE31" s="562">
        <f>'2074 Asar'!AE31-'2072 Chait'!AE31</f>
        <v>-0.36905829357753839</v>
      </c>
      <c r="AF31" s="562">
        <f>'2074 Asar'!AF31-'2072 Chait'!AF31</f>
        <v>-1.5244857126093025E-2</v>
      </c>
      <c r="AG31" s="562">
        <f>'2074 Asar'!AG31-'2072 Chait'!AG31</f>
        <v>-0.40382609679520431</v>
      </c>
      <c r="AH31" s="562">
        <f>'2074 Asar'!AH31-'2072 Chait'!AH31</f>
        <v>-0.24580910894811692</v>
      </c>
      <c r="AI31" s="562">
        <f>'2074 Asar'!AI31-'2072 Chait'!AI31</f>
        <v>-1.0770631660898751</v>
      </c>
      <c r="AJ31" s="562">
        <f>'2074 Asar'!AJ31-'2072 Chait'!AJ31</f>
        <v>0.39128335401522252</v>
      </c>
      <c r="AK31" s="562">
        <f>'2074 Asar'!AK31-'2072 Chait'!AK31</f>
        <v>-3.0618569346607671E-7</v>
      </c>
      <c r="AL31" s="562">
        <f>'2074 Asar'!AL31-'2072 Chait'!AL31</f>
        <v>0.68797227757961865</v>
      </c>
      <c r="AM31" s="562">
        <f>'2074 Asar'!AM31-'2072 Chait'!AM31</f>
        <v>-1.8122147487622442</v>
      </c>
      <c r="AN31" s="562">
        <f>'2074 Asar'!AN31-'2072 Chait'!AN31</f>
        <v>0.12450183703588391</v>
      </c>
      <c r="AO31" s="562">
        <f>'2074 Asar'!AO31-'2072 Chait'!AO31</f>
        <v>5.2771397123926089E-2</v>
      </c>
      <c r="AP31" s="562">
        <f>'2074 Asar'!AP31-'2072 Chait'!AP31</f>
        <v>0.11729718681136458</v>
      </c>
      <c r="AQ31" s="562">
        <f>'2074 Asar'!AQ31-'2072 Chait'!AQ31</f>
        <v>2.4420567667656545E-2</v>
      </c>
      <c r="AR31" s="562">
        <f>'2074 Asar'!AR31-'2072 Chait'!AR31</f>
        <v>1.0003775009437523</v>
      </c>
      <c r="AS31" s="562">
        <f>'2074 Asar'!AS31-'2072 Chait'!AS31</f>
        <v>1</v>
      </c>
      <c r="AT31" s="562">
        <f>'2074 Asar'!AT31-'2072 Chait'!AT31</f>
        <v>0.99999999031793407</v>
      </c>
      <c r="AU31" s="562">
        <f>'2074 Asar'!AU31-'2072 Chait'!AU31</f>
        <v>0.99977466820319516</v>
      </c>
      <c r="AV31" s="562">
        <f>'2074 Asar'!AV31-'2072 Chait'!AV31</f>
        <v>0.28306004424208159</v>
      </c>
      <c r="AW31" s="562">
        <f>'2074 Asar'!AW31-'2072 Chait'!AW31</f>
        <v>1</v>
      </c>
      <c r="AX31" s="562">
        <f>'2074 Asar'!AX31-'2072 Chait'!AX31</f>
        <v>1.0006226160259482</v>
      </c>
      <c r="AY31" s="562"/>
      <c r="AZ31" s="567">
        <f>AZ27/AZ22*100</f>
        <v>1.1238657866255062</v>
      </c>
      <c r="BA31" s="536"/>
      <c r="BB31" s="536"/>
      <c r="BC31" s="536"/>
      <c r="BD31" s="536"/>
      <c r="BE31" s="536"/>
      <c r="BF31" s="536"/>
      <c r="BG31" s="536"/>
      <c r="BH31" s="536"/>
      <c r="BI31" s="536"/>
      <c r="BJ31" s="536"/>
      <c r="BK31" s="536"/>
      <c r="BL31" s="536"/>
      <c r="BM31" s="536"/>
    </row>
    <row r="32" spans="1:65" s="283" customFormat="1" ht="15" customHeight="1">
      <c r="A32" s="543">
        <v>14</v>
      </c>
      <c r="B32" s="549" t="s">
        <v>33</v>
      </c>
      <c r="C32" s="562">
        <f>'2074 Asar'!C32-'2072 Chait'!C32</f>
        <v>1900.7100000000028</v>
      </c>
      <c r="D32" s="562">
        <f>'2074 Asar'!D32-'2072 Chait'!D32</f>
        <v>0</v>
      </c>
      <c r="E32" s="562">
        <f>'2074 Asar'!E32-'2072 Chait'!E32</f>
        <v>2067</v>
      </c>
      <c r="F32" s="562">
        <f>'2074 Asar'!F32-'2072 Chait'!F32</f>
        <v>-3135.6179190000012</v>
      </c>
      <c r="G32" s="562">
        <f>'2074 Asar'!G32-'2072 Chait'!G32</f>
        <v>-8609.0984599999992</v>
      </c>
      <c r="H32" s="562">
        <f>'2074 Asar'!H32-'2072 Chait'!H32</f>
        <v>-1034.5999999999999</v>
      </c>
      <c r="I32" s="562">
        <f>'2074 Asar'!I32-'2072 Chait'!I32</f>
        <v>-601.17120000000023</v>
      </c>
      <c r="J32" s="562">
        <f>'2074 Asar'!J32-'2072 Chait'!J32</f>
        <v>421</v>
      </c>
      <c r="K32" s="562">
        <f>'2074 Asar'!K32-'2072 Chait'!K32</f>
        <v>-477.92948000000047</v>
      </c>
      <c r="L32" s="562">
        <f>'2074 Asar'!L32-'2072 Chait'!L32</f>
        <v>3890.5286999999998</v>
      </c>
      <c r="M32" s="562">
        <f>'2074 Asar'!M32-'2072 Chait'!M32</f>
        <v>-931.12400000000014</v>
      </c>
      <c r="N32" s="562">
        <f>'2074 Asar'!N32-'2072 Chait'!N32</f>
        <v>0</v>
      </c>
      <c r="O32" s="562">
        <f>'2074 Asar'!O32-'2072 Chait'!O32</f>
        <v>316.63200000000006</v>
      </c>
      <c r="P32" s="562">
        <f>'2074 Asar'!P32-'2072 Chait'!P32</f>
        <v>829</v>
      </c>
      <c r="Q32" s="562">
        <f>'2074 Asar'!Q32-'2072 Chait'!Q32</f>
        <v>516.67498999999998</v>
      </c>
      <c r="R32" s="562">
        <f>'2074 Asar'!R32-'2072 Chait'!R32</f>
        <v>492.92000000000007</v>
      </c>
      <c r="S32" s="562">
        <f>'2074 Asar'!S32-'2072 Chait'!S32</f>
        <v>-164.72603000000001</v>
      </c>
      <c r="T32" s="562">
        <f>'2074 Asar'!T32-'2072 Chait'!T32</f>
        <v>-335.09983999999986</v>
      </c>
      <c r="U32" s="562">
        <f>'2074 Asar'!U32-'2072 Chait'!U32</f>
        <v>8.5</v>
      </c>
      <c r="V32" s="562">
        <f>'2074 Asar'!V32-'2072 Chait'!V32</f>
        <v>1917.2533800000001</v>
      </c>
      <c r="W32" s="562">
        <f>'2074 Asar'!W32-'2072 Chait'!W32</f>
        <v>-2222.7020000000011</v>
      </c>
      <c r="X32" s="562">
        <f>'2074 Asar'!X32-'2072 Chait'!X32</f>
        <v>171.51150000000001</v>
      </c>
      <c r="Y32" s="562">
        <f>'2074 Asar'!Y32-'2072 Chait'!Y32</f>
        <v>-152.61716999999999</v>
      </c>
      <c r="Z32" s="562">
        <f>'2074 Asar'!Z32-'2072 Chait'!Z32</f>
        <v>-683.971</v>
      </c>
      <c r="AA32" s="562">
        <f>'2074 Asar'!AA32-'2072 Chait'!AA32</f>
        <v>-1138.4549399999999</v>
      </c>
      <c r="AB32" s="562">
        <f>'2074 Asar'!AB32-'2072 Chait'!AB32</f>
        <v>-1987.779</v>
      </c>
      <c r="AC32" s="562">
        <f>'2074 Asar'!AC32-'2072 Chait'!AC32</f>
        <v>-693.16513999999995</v>
      </c>
      <c r="AD32" s="562">
        <f>'2074 Asar'!AD32-'2072 Chait'!AD32</f>
        <v>-609.91852999999969</v>
      </c>
      <c r="AE32" s="562">
        <f>'2074 Asar'!AE32-'2072 Chait'!AE32</f>
        <v>-73.872659999999996</v>
      </c>
      <c r="AF32" s="562">
        <f>'2074 Asar'!AF32-'2072 Chait'!AF32</f>
        <v>0</v>
      </c>
      <c r="AG32" s="562">
        <f>'2074 Asar'!AG32-'2072 Chait'!AG32</f>
        <v>-903.11155999999983</v>
      </c>
      <c r="AH32" s="562">
        <f>'2074 Asar'!AH32-'2072 Chait'!AH32</f>
        <v>92.570000000000164</v>
      </c>
      <c r="AI32" s="562">
        <f>'2074 Asar'!AI32-'2072 Chait'!AI32</f>
        <v>19064.027889999998</v>
      </c>
      <c r="AJ32" s="562">
        <f>'2074 Asar'!AJ32-'2072 Chait'!AJ32</f>
        <v>582.43999999999994</v>
      </c>
      <c r="AK32" s="562">
        <f>'2074 Asar'!AK32-'2072 Chait'!AK32</f>
        <v>2467.6200000000003</v>
      </c>
      <c r="AL32" s="562">
        <f>'2074 Asar'!AL32-'2072 Chait'!AL32</f>
        <v>699.80101000000002</v>
      </c>
      <c r="AM32" s="562">
        <f>'2074 Asar'!AM32-'2072 Chait'!AM32</f>
        <v>544.03626999999983</v>
      </c>
      <c r="AN32" s="562">
        <f>'2074 Asar'!AN32-'2072 Chait'!AN32</f>
        <v>297.80462</v>
      </c>
      <c r="AO32" s="562">
        <f>'2074 Asar'!AO32-'2072 Chait'!AO32</f>
        <v>17.768329999999963</v>
      </c>
      <c r="AP32" s="562">
        <f>'2074 Asar'!AP32-'2072 Chait'!AP32</f>
        <v>544.48799999999994</v>
      </c>
      <c r="AQ32" s="562">
        <f>'2074 Asar'!AQ32-'2072 Chait'!AQ32</f>
        <v>409.56698999999998</v>
      </c>
      <c r="AR32" s="562">
        <f>'2074 Asar'!AR32-'2072 Chait'!AR32</f>
        <v>457</v>
      </c>
      <c r="AS32" s="562">
        <f>'2074 Asar'!AS32-'2072 Chait'!AS32</f>
        <v>432.52366999999998</v>
      </c>
      <c r="AT32" s="562">
        <f>'2074 Asar'!AT32-'2072 Chait'!AT32</f>
        <v>0.94</v>
      </c>
      <c r="AU32" s="562">
        <f>'2074 Asar'!AU32-'2072 Chait'!AU32</f>
        <v>12.028</v>
      </c>
      <c r="AV32" s="562">
        <f>'2074 Asar'!AV32-'2072 Chait'!AV32</f>
        <v>1774.29</v>
      </c>
      <c r="AW32" s="562">
        <f>'2074 Asar'!AW32-'2072 Chait'!AW32</f>
        <v>0</v>
      </c>
      <c r="AX32" s="562">
        <f>'2074 Asar'!AX32-'2072 Chait'!AX32</f>
        <v>0</v>
      </c>
      <c r="AY32" s="562"/>
      <c r="AZ32" s="566">
        <f t="shared" si="0"/>
        <v>16173.676421000004</v>
      </c>
      <c r="BA32" s="536"/>
      <c r="BB32" s="536"/>
      <c r="BC32" s="536"/>
      <c r="BD32" s="536"/>
      <c r="BE32" s="536"/>
      <c r="BF32" s="536"/>
      <c r="BG32" s="536"/>
      <c r="BH32" s="536"/>
      <c r="BI32" s="536"/>
      <c r="BJ32" s="536"/>
      <c r="BK32" s="536"/>
      <c r="BL32" s="536"/>
      <c r="BM32" s="536"/>
    </row>
    <row r="33" spans="1:65" s="283" customFormat="1" ht="15" customHeight="1">
      <c r="A33" s="543">
        <v>15</v>
      </c>
      <c r="B33" s="549" t="s">
        <v>34</v>
      </c>
      <c r="C33" s="562">
        <f>'2074 Asar'!C33-'2072 Chait'!C33</f>
        <v>49218.270000000004</v>
      </c>
      <c r="D33" s="562">
        <f>'2074 Asar'!D33-'2072 Chait'!D33</f>
        <v>-1605.9599999999991</v>
      </c>
      <c r="E33" s="562">
        <f>'2074 Asar'!E33-'2072 Chait'!E33</f>
        <v>8221</v>
      </c>
      <c r="F33" s="562">
        <f>'2074 Asar'!F33-'2072 Chait'!F33</f>
        <v>78857.790000000008</v>
      </c>
      <c r="G33" s="562">
        <f>'2074 Asar'!G33-'2072 Chait'!G33</f>
        <v>15000</v>
      </c>
      <c r="H33" s="562">
        <f>'2074 Asar'!H33-'2072 Chait'!H33</f>
        <v>18500</v>
      </c>
      <c r="I33" s="562">
        <f>'2074 Asar'!I33-'2072 Chait'!I33</f>
        <v>-96795.69326</v>
      </c>
      <c r="J33" s="562">
        <f>'2074 Asar'!J33-'2072 Chait'!J33</f>
        <v>700</v>
      </c>
      <c r="K33" s="562">
        <f>'2074 Asar'!K33-'2072 Chait'!K33</f>
        <v>700</v>
      </c>
      <c r="L33" s="562">
        <f>'2074 Asar'!L33-'2072 Chait'!L33</f>
        <v>2133.2040000000006</v>
      </c>
      <c r="M33" s="562">
        <f>'2074 Asar'!M33-'2072 Chait'!M33</f>
        <v>3253.2856199999992</v>
      </c>
      <c r="N33" s="562">
        <f>'2074 Asar'!N33-'2072 Chait'!N33</f>
        <v>4899.9999999999964</v>
      </c>
      <c r="O33" s="562">
        <f>'2074 Asar'!O33-'2072 Chait'!O33</f>
        <v>1306.0000000000002</v>
      </c>
      <c r="P33" s="562">
        <f>'2074 Asar'!P33-'2072 Chait'!P33</f>
        <v>1035</v>
      </c>
      <c r="Q33" s="562">
        <f>'2074 Asar'!Q33-'2072 Chait'!Q33</f>
        <v>5174.7</v>
      </c>
      <c r="R33" s="562">
        <f>'2074 Asar'!R33-'2072 Chait'!R33</f>
        <v>1603.47</v>
      </c>
      <c r="S33" s="562">
        <f>'2074 Asar'!S33-'2072 Chait'!S33</f>
        <v>333.5</v>
      </c>
      <c r="T33" s="562">
        <f>'2074 Asar'!T33-'2072 Chait'!T33</f>
        <v>4360</v>
      </c>
      <c r="U33" s="562">
        <f>'2074 Asar'!U33-'2072 Chait'!U33</f>
        <v>1000</v>
      </c>
      <c r="V33" s="562">
        <f>'2074 Asar'!V33-'2072 Chait'!V33</f>
        <v>1860</v>
      </c>
      <c r="W33" s="562">
        <f>'2074 Asar'!W33-'2072 Chait'!W33</f>
        <v>2906.77</v>
      </c>
      <c r="X33" s="562">
        <f>'2074 Asar'!X33-'2072 Chait'!X33</f>
        <v>2350</v>
      </c>
      <c r="Y33" s="562">
        <f>'2074 Asar'!Y33-'2072 Chait'!Y33</f>
        <v>5500</v>
      </c>
      <c r="Z33" s="562">
        <f>'2074 Asar'!Z33-'2072 Chait'!Z33</f>
        <v>6000</v>
      </c>
      <c r="AA33" s="562">
        <f>'2074 Asar'!AA33-'2072 Chait'!AA33</f>
        <v>1200</v>
      </c>
      <c r="AB33" s="562">
        <f>'2074 Asar'!AB33-'2072 Chait'!AB33</f>
        <v>1500</v>
      </c>
      <c r="AC33" s="562">
        <f>'2074 Asar'!AC33-'2072 Chait'!AC33</f>
        <v>1043</v>
      </c>
      <c r="AD33" s="562">
        <f>'2074 Asar'!AD33-'2072 Chait'!AD33</f>
        <v>3000</v>
      </c>
      <c r="AE33" s="562">
        <f>'2074 Asar'!AE33-'2072 Chait'!AE33</f>
        <v>1020</v>
      </c>
      <c r="AF33" s="562">
        <f>'2074 Asar'!AF33-'2072 Chait'!AF33</f>
        <v>143.66813000000002</v>
      </c>
      <c r="AG33" s="562">
        <f>'2074 Asar'!AG33-'2072 Chait'!AG33</f>
        <v>-1792.00101</v>
      </c>
      <c r="AH33" s="562">
        <f>'2074 Asar'!AH33-'2072 Chait'!AH33</f>
        <v>4945</v>
      </c>
      <c r="AI33" s="562">
        <f>'2074 Asar'!AI33-'2072 Chait'!AI33</f>
        <v>4999.9399999999987</v>
      </c>
      <c r="AJ33" s="562">
        <f>'2074 Asar'!AJ33-'2072 Chait'!AJ33</f>
        <v>1000.114</v>
      </c>
      <c r="AK33" s="562">
        <f>'2074 Asar'!AK33-'2072 Chait'!AK33</f>
        <v>11130</v>
      </c>
      <c r="AL33" s="562">
        <f>'2074 Asar'!AL33-'2072 Chait'!AL33</f>
        <v>3299.9700000000003</v>
      </c>
      <c r="AM33" s="562">
        <f>'2074 Asar'!AM33-'2072 Chait'!AM33</f>
        <v>5747.0127499999999</v>
      </c>
      <c r="AN33" s="562">
        <f>'2074 Asar'!AN33-'2072 Chait'!AN33</f>
        <v>1438</v>
      </c>
      <c r="AO33" s="562">
        <f>'2074 Asar'!AO33-'2072 Chait'!AO33</f>
        <v>1695</v>
      </c>
      <c r="AP33" s="562">
        <f>'2074 Asar'!AP33-'2072 Chait'!AP33</f>
        <v>1125</v>
      </c>
      <c r="AQ33" s="562">
        <f>'2074 Asar'!AQ33-'2072 Chait'!AQ33</f>
        <v>1549.97</v>
      </c>
      <c r="AR33" s="562">
        <f>'2074 Asar'!AR33-'2072 Chait'!AR33</f>
        <v>116</v>
      </c>
      <c r="AS33" s="562">
        <f>'2074 Asar'!AS33-'2072 Chait'!AS33</f>
        <v>2200.7330000000002</v>
      </c>
      <c r="AT33" s="562">
        <f>'2074 Asar'!AT33-'2072 Chait'!AT33</f>
        <v>1500</v>
      </c>
      <c r="AU33" s="562">
        <f>'2074 Asar'!AU33-'2072 Chait'!AU33</f>
        <v>0</v>
      </c>
      <c r="AV33" s="562">
        <f>'2074 Asar'!AV33-'2072 Chait'!AV33</f>
        <v>0</v>
      </c>
      <c r="AW33" s="562">
        <f>'2074 Asar'!AW33-'2072 Chait'!AW33</f>
        <v>950</v>
      </c>
      <c r="AX33" s="562">
        <f>'2074 Asar'!AX33-'2072 Chait'!AX33</f>
        <v>1000</v>
      </c>
      <c r="AY33" s="562"/>
      <c r="AZ33" s="566">
        <f t="shared" si="0"/>
        <v>165322.74323000002</v>
      </c>
      <c r="BA33" s="536"/>
      <c r="BB33" s="536"/>
      <c r="BC33" s="536"/>
      <c r="BD33" s="536"/>
      <c r="BE33" s="536"/>
      <c r="BF33" s="536"/>
      <c r="BG33" s="536"/>
      <c r="BH33" s="536"/>
      <c r="BI33" s="536"/>
      <c r="BJ33" s="536"/>
      <c r="BK33" s="536"/>
      <c r="BL33" s="536"/>
      <c r="BM33" s="536"/>
    </row>
    <row r="34" spans="1:65" s="283" customFormat="1" ht="15" customHeight="1">
      <c r="A34" s="543">
        <v>16</v>
      </c>
      <c r="B34" s="549" t="s">
        <v>35</v>
      </c>
      <c r="C34" s="562">
        <f>'2074 Asar'!C34-'2072 Chait'!C34</f>
        <v>795519.07000000007</v>
      </c>
      <c r="D34" s="562">
        <f>'2074 Asar'!D34-'2072 Chait'!D34</f>
        <v>-32255.130000000005</v>
      </c>
      <c r="E34" s="562">
        <f>'2074 Asar'!E34-'2072 Chait'!E34</f>
        <v>-119648</v>
      </c>
      <c r="F34" s="562">
        <f>'2074 Asar'!F34-'2072 Chait'!F34</f>
        <v>702167.78869999992</v>
      </c>
      <c r="G34" s="562">
        <f>'2074 Asar'!G34-'2072 Chait'!G34</f>
        <v>579831.83668000042</v>
      </c>
      <c r="H34" s="562">
        <f>'2074 Asar'!H34-'2072 Chait'!H34</f>
        <v>-369584.32000000007</v>
      </c>
      <c r="I34" s="562">
        <f>'2074 Asar'!I34-'2072 Chait'!I34</f>
        <v>398199.26380999992</v>
      </c>
      <c r="J34" s="562">
        <f>'2074 Asar'!J34-'2072 Chait'!J34</f>
        <v>1687</v>
      </c>
      <c r="K34" s="562">
        <f>'2074 Asar'!K34-'2072 Chait'!K34</f>
        <v>-5261.0640099999946</v>
      </c>
      <c r="L34" s="562">
        <f>'2074 Asar'!L34-'2072 Chait'!L34</f>
        <v>-31571.532319999984</v>
      </c>
      <c r="M34" s="562">
        <f>'2074 Asar'!M34-'2072 Chait'!M34</f>
        <v>-27670.756000000008</v>
      </c>
      <c r="N34" s="562">
        <f>'2074 Asar'!N34-'2072 Chait'!N34</f>
        <v>-138110.15426999994</v>
      </c>
      <c r="O34" s="562">
        <f>'2074 Asar'!O34-'2072 Chait'!O34</f>
        <v>75376.205900000001</v>
      </c>
      <c r="P34" s="562">
        <f>'2074 Asar'!P34-'2072 Chait'!P34</f>
        <v>15053</v>
      </c>
      <c r="Q34" s="562">
        <f>'2074 Asar'!Q34-'2072 Chait'!Q34</f>
        <v>158007.21398999999</v>
      </c>
      <c r="R34" s="562">
        <f>'2074 Asar'!R34-'2072 Chait'!R34</f>
        <v>48928.3</v>
      </c>
      <c r="S34" s="562">
        <f>'2074 Asar'!S34-'2072 Chait'!S34</f>
        <v>19790.22914000001</v>
      </c>
      <c r="T34" s="562">
        <f>'2074 Asar'!T34-'2072 Chait'!T34</f>
        <v>27581.926720000003</v>
      </c>
      <c r="U34" s="562">
        <f>'2074 Asar'!U34-'2072 Chait'!U34</f>
        <v>11228.315379999996</v>
      </c>
      <c r="V34" s="562">
        <f>'2074 Asar'!V34-'2072 Chait'!V34</f>
        <v>14233.375099999997</v>
      </c>
      <c r="W34" s="562">
        <f>'2074 Asar'!W34-'2072 Chait'!W34</f>
        <v>110309.43</v>
      </c>
      <c r="X34" s="562">
        <f>'2074 Asar'!X34-'2072 Chait'!X34</f>
        <v>13550.072520000002</v>
      </c>
      <c r="Y34" s="562">
        <f>'2074 Asar'!Y34-'2072 Chait'!Y34</f>
        <v>88337.441389999993</v>
      </c>
      <c r="Z34" s="562">
        <f>'2074 Asar'!Z34-'2072 Chait'!Z34</f>
        <v>-58564.095769998268</v>
      </c>
      <c r="AA34" s="562">
        <f>'2074 Asar'!AA34-'2072 Chait'!AA34</f>
        <v>58681.428070000009</v>
      </c>
      <c r="AB34" s="562">
        <f>'2074 Asar'!AB34-'2072 Chait'!AB34</f>
        <v>42289.251539999997</v>
      </c>
      <c r="AC34" s="562">
        <f>'2074 Asar'!AC34-'2072 Chait'!AC34</f>
        <v>-105690.05063000003</v>
      </c>
      <c r="AD34" s="562">
        <f>'2074 Asar'!AD34-'2072 Chait'!AD34</f>
        <v>-319190.53929999983</v>
      </c>
      <c r="AE34" s="562">
        <f>'2074 Asar'!AE34-'2072 Chait'!AE34</f>
        <v>23282.881519999995</v>
      </c>
      <c r="AF34" s="562">
        <f>'2074 Asar'!AF34-'2072 Chait'!AF34</f>
        <v>-50717.245810000022</v>
      </c>
      <c r="AG34" s="562">
        <f>'2074 Asar'!AG34-'2072 Chait'!AG34</f>
        <v>1556.2479800000001</v>
      </c>
      <c r="AH34" s="562">
        <f>'2074 Asar'!AH34-'2072 Chait'!AH34</f>
        <v>177691.62</v>
      </c>
      <c r="AI34" s="562">
        <f>'2074 Asar'!AI34-'2072 Chait'!AI34</f>
        <v>-216994.16391999996</v>
      </c>
      <c r="AJ34" s="562">
        <f>'2074 Asar'!AJ34-'2072 Chait'!AJ34</f>
        <v>15453.27507</v>
      </c>
      <c r="AK34" s="562">
        <f>'2074 Asar'!AK34-'2072 Chait'!AK34</f>
        <v>24986.579999999994</v>
      </c>
      <c r="AL34" s="562">
        <f>'2074 Asar'!AL34-'2072 Chait'!AL34</f>
        <v>-41314.068700000003</v>
      </c>
      <c r="AM34" s="562">
        <f>'2074 Asar'!AM34-'2072 Chait'!AM34</f>
        <v>-117557.52477</v>
      </c>
      <c r="AN34" s="562">
        <f>'2074 Asar'!AN34-'2072 Chait'!AN34</f>
        <v>17371.527419999999</v>
      </c>
      <c r="AO34" s="562" t="e">
        <f>'2074 Asar'!AO34-'2072 Chait'!AO34</f>
        <v>#VALUE!</v>
      </c>
      <c r="AP34" s="562">
        <f>'2074 Asar'!AP34-'2072 Chait'!AP34</f>
        <v>16881.436000000002</v>
      </c>
      <c r="AQ34" s="562">
        <f>'2074 Asar'!AQ34-'2072 Chait'!AQ34</f>
        <v>-4252.2686899999972</v>
      </c>
      <c r="AR34" s="562">
        <f>'2074 Asar'!AR34-'2072 Chait'!AR34</f>
        <v>386</v>
      </c>
      <c r="AS34" s="562">
        <f>'2074 Asar'!AS34-'2072 Chait'!AS34</f>
        <v>35853.454550000002</v>
      </c>
      <c r="AT34" s="562">
        <f>'2074 Asar'!AT34-'2072 Chait'!AT34</f>
        <v>12629.73</v>
      </c>
      <c r="AU34" s="562">
        <f>'2074 Asar'!AU34-'2072 Chait'!AU34</f>
        <v>564.47478999999998</v>
      </c>
      <c r="AV34" s="562">
        <f>'2074 Asar'!AV34-'2072 Chait'!AV34</f>
        <v>8642.5499999999993</v>
      </c>
      <c r="AW34" s="562">
        <f>'2074 Asar'!AW34-'2072 Chait'!AW34</f>
        <v>34013.553030000003</v>
      </c>
      <c r="AX34" s="562">
        <f>'2074 Asar'!AX34-'2072 Chait'!AX34</f>
        <v>39091.289039999996</v>
      </c>
      <c r="AY34" s="562"/>
      <c r="AZ34" s="566" t="e">
        <f t="shared" si="0"/>
        <v>#VALUE!</v>
      </c>
      <c r="BA34" s="536"/>
      <c r="BB34" s="536"/>
      <c r="BC34" s="536"/>
      <c r="BD34" s="536"/>
      <c r="BE34" s="536"/>
      <c r="BF34" s="536"/>
      <c r="BG34" s="536"/>
      <c r="BH34" s="536"/>
      <c r="BI34" s="536"/>
      <c r="BJ34" s="536"/>
      <c r="BK34" s="536"/>
      <c r="BL34" s="536"/>
      <c r="BM34" s="536"/>
    </row>
    <row r="35" spans="1:65" s="283" customFormat="1" ht="15" customHeight="1">
      <c r="A35" s="543">
        <v>17</v>
      </c>
      <c r="B35" s="549" t="s">
        <v>36</v>
      </c>
      <c r="C35" s="562">
        <f>'2074 Asar'!C35-'2072 Chait'!C35</f>
        <v>0</v>
      </c>
      <c r="D35" s="562">
        <f>'2074 Asar'!D35-'2072 Chait'!D35</f>
        <v>0</v>
      </c>
      <c r="E35" s="562">
        <f>'2074 Asar'!E35-'2072 Chait'!E35</f>
        <v>0</v>
      </c>
      <c r="F35" s="562">
        <f>'2074 Asar'!F35-'2072 Chait'!F35</f>
        <v>-75462</v>
      </c>
      <c r="G35" s="562">
        <f>'2074 Asar'!G35-'2072 Chait'!G35</f>
        <v>2000</v>
      </c>
      <c r="H35" s="562">
        <f>'2074 Asar'!H35-'2072 Chait'!H35</f>
        <v>0</v>
      </c>
      <c r="I35" s="562">
        <f>'2074 Asar'!I35-'2072 Chait'!I35</f>
        <v>0</v>
      </c>
      <c r="J35" s="562">
        <f>'2074 Asar'!J35-'2072 Chait'!J35</f>
        <v>0</v>
      </c>
      <c r="K35" s="562">
        <f>'2074 Asar'!K35-'2072 Chait'!K35</f>
        <v>0</v>
      </c>
      <c r="L35" s="562">
        <f>'2074 Asar'!L35-'2072 Chait'!L35</f>
        <v>0</v>
      </c>
      <c r="M35" s="562">
        <f>'2074 Asar'!M35-'2072 Chait'!M35</f>
        <v>0</v>
      </c>
      <c r="N35" s="562">
        <f>'2074 Asar'!N35-'2072 Chait'!N35</f>
        <v>0</v>
      </c>
      <c r="O35" s="562">
        <f>'2074 Asar'!O35-'2072 Chait'!O35</f>
        <v>0</v>
      </c>
      <c r="P35" s="562">
        <f>'2074 Asar'!P35-'2072 Chait'!P35</f>
        <v>0</v>
      </c>
      <c r="Q35" s="562">
        <f>'2074 Asar'!Q35-'2072 Chait'!Q35</f>
        <v>0</v>
      </c>
      <c r="R35" s="562">
        <f>'2074 Asar'!R35-'2072 Chait'!R35</f>
        <v>0</v>
      </c>
      <c r="S35" s="562">
        <f>'2074 Asar'!S35-'2072 Chait'!S35</f>
        <v>-1986</v>
      </c>
      <c r="T35" s="562">
        <f>'2074 Asar'!T35-'2072 Chait'!T35</f>
        <v>0</v>
      </c>
      <c r="U35" s="562">
        <f>'2074 Asar'!U35-'2072 Chait'!U35</f>
        <v>0</v>
      </c>
      <c r="V35" s="562">
        <f>'2074 Asar'!V35-'2072 Chait'!V35</f>
        <v>0</v>
      </c>
      <c r="W35" s="562">
        <f>'2074 Asar'!W35-'2072 Chait'!W35</f>
        <v>0</v>
      </c>
      <c r="X35" s="562">
        <f>'2074 Asar'!X35-'2072 Chait'!X35</f>
        <v>0</v>
      </c>
      <c r="Y35" s="562">
        <f>'2074 Asar'!Y35-'2072 Chait'!Y35</f>
        <v>0</v>
      </c>
      <c r="Z35" s="562">
        <f>'2074 Asar'!Z35-'2072 Chait'!Z35</f>
        <v>0</v>
      </c>
      <c r="AA35" s="562">
        <f>'2074 Asar'!AA35-'2072 Chait'!AA35</f>
        <v>0</v>
      </c>
      <c r="AB35" s="562">
        <f>'2074 Asar'!AB35-'2072 Chait'!AB35</f>
        <v>0</v>
      </c>
      <c r="AC35" s="562">
        <f>'2074 Asar'!AC35-'2072 Chait'!AC35</f>
        <v>0</v>
      </c>
      <c r="AD35" s="562">
        <f>'2074 Asar'!AD35-'2072 Chait'!AD35</f>
        <v>0</v>
      </c>
      <c r="AE35" s="562">
        <f>'2074 Asar'!AE35-'2072 Chait'!AE35</f>
        <v>0</v>
      </c>
      <c r="AF35" s="562">
        <f>'2074 Asar'!AF35-'2072 Chait'!AF35</f>
        <v>0</v>
      </c>
      <c r="AG35" s="562">
        <f>'2074 Asar'!AG35-'2072 Chait'!AG35</f>
        <v>0</v>
      </c>
      <c r="AH35" s="562">
        <f>'2074 Asar'!AH35-'2072 Chait'!AH35</f>
        <v>2000</v>
      </c>
      <c r="AI35" s="562">
        <f>'2074 Asar'!AI35-'2072 Chait'!AI35</f>
        <v>0</v>
      </c>
      <c r="AJ35" s="562">
        <f>'2074 Asar'!AJ35-'2072 Chait'!AJ35</f>
        <v>0</v>
      </c>
      <c r="AK35" s="562">
        <f>'2074 Asar'!AK35-'2072 Chait'!AK35</f>
        <v>0</v>
      </c>
      <c r="AL35" s="562">
        <f>'2074 Asar'!AL35-'2072 Chait'!AL35</f>
        <v>0</v>
      </c>
      <c r="AM35" s="562">
        <f>'2074 Asar'!AM35-'2072 Chait'!AM35</f>
        <v>0</v>
      </c>
      <c r="AN35" s="562">
        <f>'2074 Asar'!AN35-'2072 Chait'!AN35</f>
        <v>0</v>
      </c>
      <c r="AO35" s="562">
        <f>'2074 Asar'!AO35-'2072 Chait'!AO35</f>
        <v>0</v>
      </c>
      <c r="AP35" s="562">
        <f>'2074 Asar'!AP35-'2072 Chait'!AP35</f>
        <v>0</v>
      </c>
      <c r="AQ35" s="562">
        <f>'2074 Asar'!AQ35-'2072 Chait'!AQ35</f>
        <v>0</v>
      </c>
      <c r="AR35" s="562">
        <f>'2074 Asar'!AR35-'2072 Chait'!AR35</f>
        <v>0</v>
      </c>
      <c r="AS35" s="562">
        <f>'2074 Asar'!AS35-'2072 Chait'!AS35</f>
        <v>0</v>
      </c>
      <c r="AT35" s="562">
        <f>'2074 Asar'!AT35-'2072 Chait'!AT35</f>
        <v>0</v>
      </c>
      <c r="AU35" s="562">
        <f>'2074 Asar'!AU35-'2072 Chait'!AU35</f>
        <v>0</v>
      </c>
      <c r="AV35" s="562">
        <f>'2074 Asar'!AV35-'2072 Chait'!AV35</f>
        <v>0</v>
      </c>
      <c r="AW35" s="562">
        <f>'2074 Asar'!AW35-'2072 Chait'!AW35</f>
        <v>0</v>
      </c>
      <c r="AX35" s="562">
        <f>'2074 Asar'!AX35-'2072 Chait'!AX35</f>
        <v>0</v>
      </c>
      <c r="AY35" s="562"/>
      <c r="AZ35" s="566">
        <f t="shared" si="0"/>
        <v>-73448</v>
      </c>
      <c r="BA35" s="536"/>
      <c r="BB35" s="536"/>
      <c r="BC35" s="536"/>
      <c r="BD35" s="536"/>
      <c r="BE35" s="536"/>
      <c r="BF35" s="536"/>
      <c r="BG35" s="536"/>
      <c r="BH35" s="536"/>
      <c r="BI35" s="536"/>
      <c r="BJ35" s="536"/>
      <c r="BK35" s="536"/>
      <c r="BL35" s="536"/>
      <c r="BM35" s="536"/>
    </row>
    <row r="36" spans="1:65" s="283" customFormat="1" ht="15" customHeight="1">
      <c r="A36" s="543">
        <v>18</v>
      </c>
      <c r="B36" s="549" t="s">
        <v>37</v>
      </c>
      <c r="C36" s="562">
        <f>'2074 Asar'!C36-'2072 Chait'!C36</f>
        <v>527100</v>
      </c>
      <c r="D36" s="562">
        <f>'2074 Asar'!D36-'2072 Chait'!D36</f>
        <v>-679000</v>
      </c>
      <c r="E36" s="562">
        <f>'2074 Asar'!E36-'2072 Chait'!E36</f>
        <v>0</v>
      </c>
      <c r="F36" s="562">
        <f>'2074 Asar'!F36-'2072 Chait'!F36</f>
        <v>0</v>
      </c>
      <c r="G36" s="562">
        <f>'2074 Asar'!G36-'2072 Chait'!G36</f>
        <v>0</v>
      </c>
      <c r="H36" s="562">
        <f>'2074 Asar'!H36-'2072 Chait'!H36</f>
        <v>-14000</v>
      </c>
      <c r="I36" s="562">
        <f>'2074 Asar'!I36-'2072 Chait'!I36</f>
        <v>0</v>
      </c>
      <c r="J36" s="562">
        <f>'2074 Asar'!J36-'2072 Chait'!J36</f>
        <v>0</v>
      </c>
      <c r="K36" s="562">
        <f>'2074 Asar'!K36-'2072 Chait'!K36</f>
        <v>0</v>
      </c>
      <c r="L36" s="562">
        <f>'2074 Asar'!L36-'2072 Chait'!L36</f>
        <v>0</v>
      </c>
      <c r="M36" s="562">
        <f>'2074 Asar'!M36-'2072 Chait'!M36</f>
        <v>0</v>
      </c>
      <c r="N36" s="562">
        <f>'2074 Asar'!N36-'2072 Chait'!N36</f>
        <v>0</v>
      </c>
      <c r="O36" s="562">
        <f>'2074 Asar'!O36-'2072 Chait'!O36</f>
        <v>0</v>
      </c>
      <c r="P36" s="562">
        <f>'2074 Asar'!P36-'2072 Chait'!P36</f>
        <v>0</v>
      </c>
      <c r="Q36" s="562">
        <f>'2074 Asar'!Q36-'2072 Chait'!Q36</f>
        <v>0</v>
      </c>
      <c r="R36" s="562">
        <f>'2074 Asar'!R36-'2072 Chait'!R36</f>
        <v>0</v>
      </c>
      <c r="S36" s="562">
        <f>'2074 Asar'!S36-'2072 Chait'!S36</f>
        <v>0</v>
      </c>
      <c r="T36" s="562">
        <f>'2074 Asar'!T36-'2072 Chait'!T36</f>
        <v>10000</v>
      </c>
      <c r="U36" s="562">
        <f>'2074 Asar'!U36-'2072 Chait'!U36</f>
        <v>-60000</v>
      </c>
      <c r="V36" s="562">
        <f>'2074 Asar'!V36-'2072 Chait'!V36</f>
        <v>-17000</v>
      </c>
      <c r="W36" s="562">
        <f>'2074 Asar'!W36-'2072 Chait'!W36</f>
        <v>0</v>
      </c>
      <c r="X36" s="562">
        <f>'2074 Asar'!X36-'2072 Chait'!X36</f>
        <v>0</v>
      </c>
      <c r="Y36" s="562">
        <f>'2074 Asar'!Y36-'2072 Chait'!Y36</f>
        <v>0</v>
      </c>
      <c r="Z36" s="562">
        <f>'2074 Asar'!Z36-'2072 Chait'!Z36</f>
        <v>-5000</v>
      </c>
      <c r="AA36" s="562">
        <f>'2074 Asar'!AA36-'2072 Chait'!AA36</f>
        <v>42800</v>
      </c>
      <c r="AB36" s="562">
        <f>'2074 Asar'!AB36-'2072 Chait'!AB36</f>
        <v>0</v>
      </c>
      <c r="AC36" s="562">
        <f>'2074 Asar'!AC36-'2072 Chait'!AC36</f>
        <v>70000</v>
      </c>
      <c r="AD36" s="562">
        <f>'2074 Asar'!AD36-'2072 Chait'!AD36</f>
        <v>0</v>
      </c>
      <c r="AE36" s="562">
        <f>'2074 Asar'!AE36-'2072 Chait'!AE36</f>
        <v>0</v>
      </c>
      <c r="AF36" s="562">
        <f>'2074 Asar'!AF36-'2072 Chait'!AF36</f>
        <v>0</v>
      </c>
      <c r="AG36" s="562">
        <f>'2074 Asar'!AG36-'2072 Chait'!AG36</f>
        <v>0</v>
      </c>
      <c r="AH36" s="562">
        <f>'2074 Asar'!AH36-'2072 Chait'!AH36</f>
        <v>0</v>
      </c>
      <c r="AI36" s="562">
        <f>'2074 Asar'!AI36-'2072 Chait'!AI36</f>
        <v>-61000</v>
      </c>
      <c r="AJ36" s="562">
        <f>'2074 Asar'!AJ36-'2072 Chait'!AJ36</f>
        <v>0</v>
      </c>
      <c r="AK36" s="562">
        <f>'2074 Asar'!AK36-'2072 Chait'!AK36</f>
        <v>0</v>
      </c>
      <c r="AL36" s="562">
        <f>'2074 Asar'!AL36-'2072 Chait'!AL36</f>
        <v>-60000</v>
      </c>
      <c r="AM36" s="562">
        <f>'2074 Asar'!AM36-'2072 Chait'!AM36</f>
        <v>0</v>
      </c>
      <c r="AN36" s="562">
        <f>'2074 Asar'!AN36-'2072 Chait'!AN36</f>
        <v>0</v>
      </c>
      <c r="AO36" s="562">
        <f>'2074 Asar'!AO36-'2072 Chait'!AO36</f>
        <v>0</v>
      </c>
      <c r="AP36" s="562">
        <f>'2074 Asar'!AP36-'2072 Chait'!AP36</f>
        <v>0</v>
      </c>
      <c r="AQ36" s="562">
        <f>'2074 Asar'!AQ36-'2072 Chait'!AQ36</f>
        <v>0</v>
      </c>
      <c r="AR36" s="562">
        <f>'2074 Asar'!AR36-'2072 Chait'!AR36</f>
        <v>0</v>
      </c>
      <c r="AS36" s="562">
        <f>'2074 Asar'!AS36-'2072 Chait'!AS36</f>
        <v>20000</v>
      </c>
      <c r="AT36" s="562">
        <f>'2074 Asar'!AT36-'2072 Chait'!AT36</f>
        <v>0</v>
      </c>
      <c r="AU36" s="562">
        <f>'2074 Asar'!AU36-'2072 Chait'!AU36</f>
        <v>0</v>
      </c>
      <c r="AV36" s="562">
        <f>'2074 Asar'!AV36-'2072 Chait'!AV36</f>
        <v>0</v>
      </c>
      <c r="AW36" s="562">
        <f>'2074 Asar'!AW36-'2072 Chait'!AW36</f>
        <v>0</v>
      </c>
      <c r="AX36" s="562">
        <f>'2074 Asar'!AX36-'2072 Chait'!AX36</f>
        <v>30000</v>
      </c>
      <c r="AY36" s="562"/>
      <c r="AZ36" s="566">
        <f t="shared" si="0"/>
        <v>-196100</v>
      </c>
      <c r="BA36" s="536"/>
      <c r="BB36" s="536"/>
      <c r="BC36" s="536"/>
      <c r="BD36" s="536"/>
      <c r="BE36" s="536"/>
      <c r="BF36" s="536"/>
      <c r="BG36" s="536"/>
      <c r="BH36" s="536"/>
      <c r="BI36" s="536"/>
      <c r="BJ36" s="536"/>
      <c r="BK36" s="536"/>
      <c r="BL36" s="536"/>
      <c r="BM36" s="536"/>
    </row>
    <row r="37" spans="1:65" s="283" customFormat="1" ht="15" customHeight="1">
      <c r="A37" s="554"/>
      <c r="B37" s="548" t="s">
        <v>38</v>
      </c>
      <c r="C37" s="562">
        <f>'2074 Asar'!C37-'2072 Chait'!C37</f>
        <v>3.2050125553143598</v>
      </c>
      <c r="D37" s="562">
        <f>'2074 Asar'!D37-'2072 Chait'!D37</f>
        <v>-8.0301430052024725E-2</v>
      </c>
      <c r="E37" s="562">
        <f>'2074 Asar'!E37-'2072 Chait'!E37</f>
        <v>5.2117813881115249E-2</v>
      </c>
      <c r="F37" s="562">
        <f>'2074 Asar'!F37-'2072 Chait'!F37</f>
        <v>2.6826869394105888</v>
      </c>
      <c r="G37" s="562">
        <f>'2074 Asar'!G37-'2072 Chait'!G37</f>
        <v>1.8623267543822708E-2</v>
      </c>
      <c r="H37" s="562">
        <f>'2074 Asar'!H37-'2072 Chait'!H37</f>
        <v>1.9547621023428996E-2</v>
      </c>
      <c r="I37" s="562">
        <f>'2074 Asar'!I37-'2072 Chait'!I37</f>
        <v>-6.0821113077066773</v>
      </c>
      <c r="J37" s="562">
        <f>'2074 Asar'!J37-'2072 Chait'!J37</f>
        <v>6.7832873308668162E-2</v>
      </c>
      <c r="K37" s="562">
        <f>'2074 Asar'!K37-'2072 Chait'!K37</f>
        <v>1.7692632525942775E-2</v>
      </c>
      <c r="L37" s="562">
        <f>'2074 Asar'!L37-'2072 Chait'!L37</f>
        <v>2.9683147989941094E-2</v>
      </c>
      <c r="M37" s="562">
        <f>'2074 Asar'!M37-'2072 Chait'!M37</f>
        <v>-6.6823354725831674E-2</v>
      </c>
      <c r="N37" s="562">
        <f>'2074 Asar'!N37-'2072 Chait'!N37</f>
        <v>5.6654029835300657E-2</v>
      </c>
      <c r="O37" s="562">
        <f>'2074 Asar'!O37-'2072 Chait'!O37</f>
        <v>0.10278055980493966</v>
      </c>
      <c r="P37" s="562">
        <f>'2074 Asar'!P37-'2072 Chait'!P37</f>
        <v>-0.204882280199565</v>
      </c>
      <c r="Q37" s="562">
        <f>'2074 Asar'!Q37-'2072 Chait'!Q37</f>
        <v>0.21374109933444152</v>
      </c>
      <c r="R37" s="562">
        <f>'2074 Asar'!R37-'2072 Chait'!R37</f>
        <v>9.1839605247300282E-3</v>
      </c>
      <c r="S37" s="562">
        <f>'2074 Asar'!S37-'2072 Chait'!S37</f>
        <v>-0.20016422900465641</v>
      </c>
      <c r="T37" s="562">
        <f>'2074 Asar'!T37-'2072 Chait'!T37</f>
        <v>2.2915192774143389E-2</v>
      </c>
      <c r="U37" s="562">
        <f>'2074 Asar'!U37-'2072 Chait'!U37</f>
        <v>-3.8613638456589383E-2</v>
      </c>
      <c r="V37" s="562">
        <f>'2074 Asar'!V37-'2072 Chait'!V37</f>
        <v>0.11734244532133242</v>
      </c>
      <c r="W37" s="562">
        <f>'2074 Asar'!W37-'2072 Chait'!W37</f>
        <v>-0.39209797962170945</v>
      </c>
      <c r="X37" s="562">
        <f>'2074 Asar'!X37-'2072 Chait'!X37</f>
        <v>-0.37010445053963348</v>
      </c>
      <c r="Y37" s="562">
        <f>'2074 Asar'!Y37-'2072 Chait'!Y37</f>
        <v>-0.73951104911851906</v>
      </c>
      <c r="Z37" s="562">
        <f>'2074 Asar'!Z37-'2072 Chait'!Z37</f>
        <v>-0.40907849212630137</v>
      </c>
      <c r="AA37" s="562">
        <f>'2074 Asar'!AA37-'2072 Chait'!AA37</f>
        <v>-0.63381722863477485</v>
      </c>
      <c r="AB37" s="562">
        <f>'2074 Asar'!AB37-'2072 Chait'!AB37</f>
        <v>-0.27665888474655365</v>
      </c>
      <c r="AC37" s="562">
        <f>'2074 Asar'!AC37-'2072 Chait'!AC37</f>
        <v>-3.9663100332722467E-2</v>
      </c>
      <c r="AD37" s="562">
        <f>'2074 Asar'!AD37-'2072 Chait'!AD37</f>
        <v>-2.2196229074072482E-2</v>
      </c>
      <c r="AE37" s="562">
        <f>'2074 Asar'!AE37-'2072 Chait'!AE37</f>
        <v>-5.8284507961433585E-3</v>
      </c>
      <c r="AF37" s="562">
        <f>'2074 Asar'!AF37-'2072 Chait'!AF37</f>
        <v>-0.10440163249404932</v>
      </c>
      <c r="AG37" s="562">
        <f>'2074 Asar'!AG37-'2072 Chait'!AG37</f>
        <v>-0.90041287803520875</v>
      </c>
      <c r="AH37" s="562">
        <f>'2074 Asar'!AH37-'2072 Chait'!AH37</f>
        <v>9.8340055020110784E-3</v>
      </c>
      <c r="AI37" s="562">
        <f>'2074 Asar'!AI37-'2072 Chait'!AI37</f>
        <v>1.0913395748201049E-2</v>
      </c>
      <c r="AJ37" s="562">
        <f>'2074 Asar'!AJ37-'2072 Chait'!AJ37</f>
        <v>0.20135046466251871</v>
      </c>
      <c r="AK37" s="562">
        <f>'2074 Asar'!AK37-'2072 Chait'!AK37</f>
        <v>-6.5266355088780434</v>
      </c>
      <c r="AL37" s="562">
        <f>'2074 Asar'!AL37-'2072 Chait'!AL37</f>
        <v>-3.744835668565033E-2</v>
      </c>
      <c r="AM37" s="562">
        <f>'2074 Asar'!AM37-'2072 Chait'!AM37</f>
        <v>0.27494538564119425</v>
      </c>
      <c r="AN37" s="562">
        <f>'2074 Asar'!AN37-'2072 Chait'!AN37</f>
        <v>0.54275749380202687</v>
      </c>
      <c r="AO37" s="562">
        <f>'2074 Asar'!AO37-'2072 Chait'!AO37</f>
        <v>2.1779515082106404E-2</v>
      </c>
      <c r="AP37" s="562">
        <f>'2074 Asar'!AP37-'2072 Chait'!AP37</f>
        <v>0.56307345757381744</v>
      </c>
      <c r="AQ37" s="562">
        <f>'2074 Asar'!AQ37-'2072 Chait'!AQ37</f>
        <v>0.48047369967550091</v>
      </c>
      <c r="AR37" s="562">
        <f>'2074 Asar'!AR37-'2072 Chait'!AR37</f>
        <v>0.59679991768276996</v>
      </c>
      <c r="AS37" s="562">
        <f>'2074 Asar'!AS37-'2072 Chait'!AS37</f>
        <v>0.54742884945419357</v>
      </c>
      <c r="AT37" s="562">
        <f>'2074 Asar'!AT37-'2072 Chait'!AT37</f>
        <v>0.74459583452670375</v>
      </c>
      <c r="AU37" s="562">
        <f>'2074 Asar'!AU37-'2072 Chait'!AU37</f>
        <v>0</v>
      </c>
      <c r="AV37" s="562">
        <f>'2074 Asar'!AV37-'2072 Chait'!AV37</f>
        <v>0</v>
      </c>
      <c r="AW37" s="562">
        <f>'2074 Asar'!AW37-'2072 Chait'!AW37</f>
        <v>0.58898490297169537</v>
      </c>
      <c r="AX37" s="562">
        <f>'2074 Asar'!AX37-'2072 Chait'!AX37</f>
        <v>0.56378808310980544</v>
      </c>
      <c r="AY37" s="562"/>
      <c r="AZ37" s="568">
        <f>AZ33/AZ17*100</f>
        <v>0.13399719216054237</v>
      </c>
      <c r="BA37" s="536"/>
      <c r="BB37" s="536"/>
      <c r="BC37" s="536"/>
      <c r="BD37" s="536"/>
      <c r="BE37" s="536"/>
      <c r="BF37" s="536"/>
      <c r="BG37" s="536"/>
      <c r="BH37" s="536"/>
      <c r="BI37" s="536"/>
      <c r="BJ37" s="536"/>
      <c r="BK37" s="536"/>
      <c r="BL37" s="536"/>
      <c r="BM37" s="536"/>
    </row>
    <row r="38" spans="1:65" s="283" customFormat="1" ht="15" customHeight="1">
      <c r="A38" s="545"/>
      <c r="B38" s="552" t="s">
        <v>39</v>
      </c>
      <c r="C38" s="562">
        <f>'2074 Asar'!C38-'2072 Chait'!C38</f>
        <v>1302025.3634452152</v>
      </c>
      <c r="D38" s="562">
        <f>'2074 Asar'!D38-'2072 Chait'!D38</f>
        <v>-646485.8661499999</v>
      </c>
      <c r="E38" s="562">
        <f>'2074 Asar'!E38-'2072 Chait'!E38</f>
        <v>-115414.42500000005</v>
      </c>
      <c r="F38" s="562">
        <f>'2074 Asar'!F38-'2072 Chait'!F38</f>
        <v>686879.03346370021</v>
      </c>
      <c r="G38" s="562">
        <f>'2074 Asar'!G38-'2072 Chait'!G38</f>
        <v>576253.08955485036</v>
      </c>
      <c r="H38" s="562">
        <f>'2074 Asar'!H38-'2072 Chait'!H38</f>
        <v>-380771.12340000016</v>
      </c>
      <c r="I38" s="562">
        <f>'2074 Asar'!I38-'2072 Chait'!I38</f>
        <v>295328.21569064999</v>
      </c>
      <c r="J38" s="562">
        <f>'2074 Asar'!J38-'2072 Chait'!J38</f>
        <v>2585.375</v>
      </c>
      <c r="K38" s="562">
        <f>'2074 Asar'!K38-'2072 Chait'!K38</f>
        <v>-5691.167016849995</v>
      </c>
      <c r="L38" s="562">
        <f>'2074 Asar'!L38-'2072 Chait'!L38</f>
        <v>-26853.074999599994</v>
      </c>
      <c r="M38" s="562">
        <f>'2074 Asar'!M38-'2072 Chait'!M38</f>
        <v>-28797.299164050011</v>
      </c>
      <c r="N38" s="562">
        <f>'2074 Asar'!N38-'2072 Chait'!N38</f>
        <v>-136370.26860264991</v>
      </c>
      <c r="O38" s="562">
        <f>'2074 Asar'!O38-'2072 Chait'!O38</f>
        <v>76213.873071349997</v>
      </c>
      <c r="P38" s="562">
        <f>'2074 Asar'!P38-'2072 Chait'!P38</f>
        <v>15307.259999999995</v>
      </c>
      <c r="Q38" s="562">
        <f>'2074 Asar'!Q38-'2072 Chait'!Q38</f>
        <v>160586.42202384997</v>
      </c>
      <c r="R38" s="562">
        <f>'2074 Asar'!R38-'2072 Chait'!R38</f>
        <v>49496.813171150003</v>
      </c>
      <c r="S38" s="562">
        <f>'2074 Asar'!S38-'2072 Chait'!S38</f>
        <v>16833.22252375001</v>
      </c>
      <c r="T38" s="562">
        <f>'2074 Asar'!T38-'2072 Chait'!T38</f>
        <v>36353.777398300008</v>
      </c>
      <c r="U38" s="562">
        <f>'2074 Asar'!U38-'2072 Chait'!U38</f>
        <v>-42745.249115900006</v>
      </c>
      <c r="V38" s="562">
        <f>'2074 Asar'!V38-'2072 Chait'!V38</f>
        <v>1464.0281776999764</v>
      </c>
      <c r="W38" s="562">
        <f>'2074 Asar'!W38-'2072 Chait'!W38</f>
        <v>108012.57245000001</v>
      </c>
      <c r="X38" s="562">
        <f>'2074 Asar'!X38-'2072 Chait'!X38</f>
        <v>13028.012859649985</v>
      </c>
      <c r="Y38" s="562">
        <f>'2074 Asar'!Y38-'2072 Chait'!Y38</f>
        <v>85922.124043000018</v>
      </c>
      <c r="Z38" s="562">
        <f>'2074 Asar'!Z38-'2072 Chait'!Z38</f>
        <v>-74192.723911948618</v>
      </c>
      <c r="AA38" s="562">
        <f>'2074 Asar'!AA38-'2072 Chait'!AA38</f>
        <v>95210.796775300027</v>
      </c>
      <c r="AB38" s="562">
        <f>'2074 Asar'!AB38-'2072 Chait'!AB38</f>
        <v>39143.800700099993</v>
      </c>
      <c r="AC38" s="562">
        <f>'2074 Asar'!AC38-'2072 Chait'!AC38</f>
        <v>-43386.430481600051</v>
      </c>
      <c r="AD38" s="562">
        <f>'2074 Asar'!AD38-'2072 Chait'!AD38</f>
        <v>-319920.08530394989</v>
      </c>
      <c r="AE38" s="562">
        <f>'2074 Asar'!AE38-'2072 Chait'!AE38</f>
        <v>23257.096167349999</v>
      </c>
      <c r="AF38" s="562">
        <f>'2074 Asar'!AF38-'2072 Chait'!AF38</f>
        <v>-51124.343667650021</v>
      </c>
      <c r="AG38" s="562">
        <f>'2074 Asar'!AG38-'2072 Chait'!AG38</f>
        <v>-1746.8042074999976</v>
      </c>
      <c r="AH38" s="562">
        <f>'2074 Asar'!AH38-'2072 Chait'!AH38</f>
        <v>180013.62544999999</v>
      </c>
      <c r="AI38" s="562">
        <f>'2074 Asar'!AI38-'2072 Chait'!AI38</f>
        <v>-252179.57399264979</v>
      </c>
      <c r="AJ38" s="562">
        <f>'2074 Asar'!AJ38-'2072 Chait'!AJ38</f>
        <v>16305.534001800002</v>
      </c>
      <c r="AK38" s="562">
        <f>'2074 Asar'!AK38-'2072 Chait'!AK38</f>
        <v>36371.220450000008</v>
      </c>
      <c r="AL38" s="562">
        <f>'2074 Asar'!AL38-'2072 Chait'!AL38</f>
        <v>-94868.316302949985</v>
      </c>
      <c r="AM38" s="562">
        <f>'2074 Asar'!AM38-'2072 Chait'!AM38</f>
        <v>-113331.71254405001</v>
      </c>
      <c r="AN38" s="562">
        <f>'2074 Asar'!AN38-'2072 Chait'!AN38</f>
        <v>18020.981360849994</v>
      </c>
      <c r="AO38" s="562" t="e">
        <f>'2074 Asar'!AO38-'2072 Chait'!AO38</f>
        <v>#VALUE!</v>
      </c>
      <c r="AP38" s="562">
        <f>'2074 Asar'!AP38-'2072 Chait'!AP38</f>
        <v>17661.423191850001</v>
      </c>
      <c r="AQ38" s="562">
        <f>'2074 Asar'!AQ38-'2072 Chait'!AQ38</f>
        <v>-3451.1743980999963</v>
      </c>
      <c r="AR38" s="562">
        <f>'2074 Asar'!AR38-'2072 Chait'!AR38</f>
        <v>861.81500000000005</v>
      </c>
      <c r="AS38" s="562">
        <f>'2074 Asar'!AS38-'2072 Chait'!AS38</f>
        <v>54476.648175100003</v>
      </c>
      <c r="AT38" s="562">
        <f>'2074 Asar'!AT38-'2072 Chait'!AT38</f>
        <v>13123.412149199999</v>
      </c>
      <c r="AU38" s="562">
        <f>'2074 Asar'!AU38-'2072 Chait'!AU38</f>
        <v>407.05817630000001</v>
      </c>
      <c r="AV38" s="562">
        <f>'2074 Asar'!AV38-'2072 Chait'!AV38</f>
        <v>10205.695949999999</v>
      </c>
      <c r="AW38" s="562">
        <f>'2074 Asar'!AW38-'2072 Chait'!AW38</f>
        <v>34157.080745900006</v>
      </c>
      <c r="AX38" s="562">
        <f>'2074 Asar'!AX38-'2072 Chait'!AX38</f>
        <v>66204.430990000008</v>
      </c>
      <c r="AY38" s="562"/>
      <c r="AZ38" s="569" t="e">
        <f>AZ32+AZ34+AZ35+0.9*AZ36+AZ33-AZ17*0.5%</f>
        <v>#VALUE!</v>
      </c>
      <c r="BA38" s="536"/>
      <c r="BB38" s="536"/>
      <c r="BC38" s="536"/>
      <c r="BD38" s="536"/>
      <c r="BE38" s="536"/>
      <c r="BF38" s="536"/>
      <c r="BG38" s="536"/>
      <c r="BH38" s="536"/>
      <c r="BI38" s="536"/>
      <c r="BJ38" s="536"/>
      <c r="BK38" s="536"/>
      <c r="BL38" s="536"/>
      <c r="BM38" s="536"/>
    </row>
    <row r="39" spans="1:65" s="283" customFormat="1" ht="15" customHeight="1">
      <c r="A39" s="545"/>
      <c r="B39" s="548" t="s">
        <v>40</v>
      </c>
      <c r="C39" s="562">
        <f>'2074 Asar'!C39-'2072 Chait'!C39</f>
        <v>7.3189132833155526</v>
      </c>
      <c r="D39" s="562">
        <f>'2074 Asar'!D39-'2072 Chait'!D39</f>
        <v>-15.290327888090658</v>
      </c>
      <c r="E39" s="562">
        <f>'2074 Asar'!E39-'2072 Chait'!E39</f>
        <v>-6.2547704769356081</v>
      </c>
      <c r="F39" s="562">
        <f>'2074 Asar'!F39-'2072 Chait'!F39</f>
        <v>-0.17776827727931632</v>
      </c>
      <c r="G39" s="562">
        <f>'2074 Asar'!G39-'2072 Chait'!G39</f>
        <v>3.6303896221180931</v>
      </c>
      <c r="H39" s="562">
        <f>'2074 Asar'!H39-'2072 Chait'!H39</f>
        <v>-6.6881433672792276</v>
      </c>
      <c r="I39" s="562">
        <f>'2074 Asar'!I39-'2072 Chait'!I39</f>
        <v>4.1820757186478161</v>
      </c>
      <c r="J39" s="562">
        <f>'2074 Asar'!J39-'2072 Chait'!J39</f>
        <v>-5.7870079601496869</v>
      </c>
      <c r="K39" s="562">
        <f>'2074 Asar'!K39-'2072 Chait'!K39</f>
        <v>-5.3626837206208684</v>
      </c>
      <c r="L39" s="562">
        <f>'2074 Asar'!L39-'2072 Chait'!L39</f>
        <v>-7.8524571062527659</v>
      </c>
      <c r="M39" s="562">
        <f>'2074 Asar'!M39-'2072 Chait'!M39</f>
        <v>-13.948231704870118</v>
      </c>
      <c r="N39" s="562">
        <f>'2074 Asar'!N39-'2072 Chait'!N39</f>
        <v>-7.880326049772254</v>
      </c>
      <c r="O39" s="562">
        <f>'2074 Asar'!O39-'2072 Chait'!O39</f>
        <v>9.969360159922342</v>
      </c>
      <c r="P39" s="562">
        <f>'2074 Asar'!P39-'2072 Chait'!P39</f>
        <v>-10.487063827625345</v>
      </c>
      <c r="Q39" s="562">
        <f>'2074 Asar'!Q39-'2072 Chait'!Q39</f>
        <v>7.6337787532611099</v>
      </c>
      <c r="R39" s="562">
        <f>'2074 Asar'!R39-'2072 Chait'!R39</f>
        <v>5.4574121216124372</v>
      </c>
      <c r="S39" s="562">
        <f>'2074 Asar'!S39-'2072 Chait'!S39</f>
        <v>-1.6191447269768258</v>
      </c>
      <c r="T39" s="562">
        <f>'2074 Asar'!T39-'2072 Chait'!T39</f>
        <v>-1.7749716777100488</v>
      </c>
      <c r="U39" s="562">
        <f>'2074 Asar'!U39-'2072 Chait'!U39</f>
        <v>-51.927109520816757</v>
      </c>
      <c r="V39" s="562">
        <f>'2074 Asar'!V39-'2072 Chait'!V39</f>
        <v>-31.281353378803445</v>
      </c>
      <c r="W39" s="562">
        <f>'2074 Asar'!W39-'2072 Chait'!W39</f>
        <v>7.6299329285274471</v>
      </c>
      <c r="X39" s="562">
        <f>'2074 Asar'!X39-'2072 Chait'!X39</f>
        <v>-18.064420780159281</v>
      </c>
      <c r="Y39" s="562">
        <f>'2074 Asar'!Y39-'2072 Chait'!Y39</f>
        <v>-6.6064084793669373</v>
      </c>
      <c r="Z39" s="562">
        <f>'2074 Asar'!Z39-'2072 Chait'!Z39</f>
        <v>-6.3055673998163169</v>
      </c>
      <c r="AA39" s="562">
        <f>'2074 Asar'!AA39-'2072 Chait'!AA39</f>
        <v>5.3261685568708721</v>
      </c>
      <c r="AB39" s="562">
        <f>'2074 Asar'!AB39-'2072 Chait'!AB39</f>
        <v>0.65965933476992156</v>
      </c>
      <c r="AC39" s="562">
        <f>'2074 Asar'!AC39-'2072 Chait'!AC39</f>
        <v>-17.189387867947133</v>
      </c>
      <c r="AD39" s="562">
        <f>'2074 Asar'!AD39-'2072 Chait'!AD39</f>
        <v>-24.358533989763551</v>
      </c>
      <c r="AE39" s="562">
        <f>'2074 Asar'!AE39-'2072 Chait'!AE39</f>
        <v>1.6195561884734619</v>
      </c>
      <c r="AF39" s="562">
        <f>'2074 Asar'!AF39-'2072 Chait'!AF39</f>
        <v>-8.3288218893529198</v>
      </c>
      <c r="AG39" s="562">
        <f>'2074 Asar'!AG39-'2072 Chait'!AG39</f>
        <v>-4.6656546420359639</v>
      </c>
      <c r="AH39" s="562">
        <f>'2074 Asar'!AH39-'2072 Chait'!AH39</f>
        <v>0.83127463400476742</v>
      </c>
      <c r="AI39" s="562">
        <f>'2074 Asar'!AI39-'2072 Chait'!AI39</f>
        <v>-5.4561074730901069</v>
      </c>
      <c r="AJ39" s="562">
        <f>'2074 Asar'!AJ39-'2072 Chait'!AJ39</f>
        <v>-21.083713410363863</v>
      </c>
      <c r="AK39" s="562">
        <f>'2074 Asar'!AK39-'2072 Chait'!AK39</f>
        <v>-16.921159152194633</v>
      </c>
      <c r="AL39" s="562">
        <f>'2074 Asar'!AL39-'2072 Chait'!AL39</f>
        <v>-17.781901351527424</v>
      </c>
      <c r="AM39" s="562">
        <f>'2074 Asar'!AM39-'2072 Chait'!AM39</f>
        <v>-9.8171989562306692</v>
      </c>
      <c r="AN39" s="562">
        <f>'2074 Asar'!AN39-'2072 Chait'!AN39</f>
        <v>-39.154266553345181</v>
      </c>
      <c r="AO39" s="562" t="e">
        <f>'2074 Asar'!AO39-'2072 Chait'!AO39</f>
        <v>#VALUE!</v>
      </c>
      <c r="AP39" s="562">
        <f>'2074 Asar'!AP39-'2072 Chait'!AP39</f>
        <v>-55.078502734754608</v>
      </c>
      <c r="AQ39" s="562">
        <f>'2074 Asar'!AQ39-'2072 Chait'!AQ39</f>
        <v>-49.312201267005037</v>
      </c>
      <c r="AR39" s="562">
        <f>'2074 Asar'!AR39-'2072 Chait'!AR39</f>
        <v>4.4338889746360035</v>
      </c>
      <c r="AS39" s="562">
        <f>'2074 Asar'!AS39-'2072 Chait'!AS39</f>
        <v>13.550979983767174</v>
      </c>
      <c r="AT39" s="562">
        <f>'2074 Asar'!AT39-'2072 Chait'!AT39</f>
        <v>6.5144253473809695</v>
      </c>
      <c r="AU39" s="562">
        <f>'2074 Asar'!AU39-'2072 Chait'!AU39</f>
        <v>1.201154074512786</v>
      </c>
      <c r="AV39" s="562">
        <f>'2074 Asar'!AV39-'2072 Chait'!AV39</f>
        <v>24.16761436090669</v>
      </c>
      <c r="AW39" s="562">
        <f>'2074 Asar'!AW39-'2072 Chait'!AW39</f>
        <v>21.17684725149503</v>
      </c>
      <c r="AX39" s="562">
        <f>'2074 Asar'!AX39-'2072 Chait'!AX39</f>
        <v>37.325269241227502</v>
      </c>
      <c r="AY39" s="562"/>
      <c r="AZ39" s="570" t="e">
        <f>AZ38/(AZ14+AZ15)*100</f>
        <v>#VALUE!</v>
      </c>
      <c r="BA39" s="536"/>
      <c r="BB39" s="536"/>
      <c r="BC39" s="536"/>
      <c r="BD39" s="536"/>
      <c r="BE39" s="536"/>
      <c r="BF39" s="536"/>
      <c r="BG39" s="536"/>
      <c r="BH39" s="536"/>
      <c r="BI39" s="536"/>
      <c r="BJ39" s="536"/>
      <c r="BK39" s="536"/>
      <c r="BL39" s="536"/>
      <c r="BM39" s="536"/>
    </row>
    <row r="40" spans="1:65" s="283" customFormat="1" ht="15" customHeight="1">
      <c r="A40" s="543">
        <v>19</v>
      </c>
      <c r="B40" s="549" t="s">
        <v>36</v>
      </c>
      <c r="C40" s="562">
        <f>'2074 Asar'!C40-'2072 Chait'!C40</f>
        <v>0</v>
      </c>
      <c r="D40" s="562">
        <f>'2074 Asar'!D40-'2072 Chait'!D40</f>
        <v>0</v>
      </c>
      <c r="E40" s="562">
        <f>'2074 Asar'!E40-'2072 Chait'!E40</f>
        <v>0</v>
      </c>
      <c r="F40" s="562">
        <f>'2074 Asar'!F40-'2072 Chait'!F40</f>
        <v>-75462</v>
      </c>
      <c r="G40" s="562">
        <f>'2074 Asar'!G40-'2072 Chait'!G40</f>
        <v>2000</v>
      </c>
      <c r="H40" s="562">
        <f>'2074 Asar'!H40-'2072 Chait'!H40</f>
        <v>0</v>
      </c>
      <c r="I40" s="562">
        <f>'2074 Asar'!I40-'2072 Chait'!I40</f>
        <v>0</v>
      </c>
      <c r="J40" s="562">
        <f>'2074 Asar'!J40-'2072 Chait'!J40</f>
        <v>0</v>
      </c>
      <c r="K40" s="562">
        <f>'2074 Asar'!K40-'2072 Chait'!K40</f>
        <v>0</v>
      </c>
      <c r="L40" s="562">
        <f>'2074 Asar'!L40-'2072 Chait'!L40</f>
        <v>0</v>
      </c>
      <c r="M40" s="562">
        <f>'2074 Asar'!M40-'2072 Chait'!M40</f>
        <v>0</v>
      </c>
      <c r="N40" s="562">
        <f>'2074 Asar'!N40-'2072 Chait'!N40</f>
        <v>0</v>
      </c>
      <c r="O40" s="562">
        <f>'2074 Asar'!O40-'2072 Chait'!O40</f>
        <v>0</v>
      </c>
      <c r="P40" s="562">
        <f>'2074 Asar'!P40-'2072 Chait'!P40</f>
        <v>0</v>
      </c>
      <c r="Q40" s="562">
        <f>'2074 Asar'!Q40-'2072 Chait'!Q40</f>
        <v>0</v>
      </c>
      <c r="R40" s="562">
        <f>'2074 Asar'!R40-'2072 Chait'!R40</f>
        <v>0</v>
      </c>
      <c r="S40" s="562">
        <f>'2074 Asar'!S40-'2072 Chait'!S40</f>
        <v>-1986</v>
      </c>
      <c r="T40" s="562">
        <f>'2074 Asar'!T40-'2072 Chait'!T40</f>
        <v>0</v>
      </c>
      <c r="U40" s="562">
        <f>'2074 Asar'!U40-'2072 Chait'!U40</f>
        <v>0</v>
      </c>
      <c r="V40" s="562">
        <f>'2074 Asar'!V40-'2072 Chait'!V40</f>
        <v>0</v>
      </c>
      <c r="W40" s="562">
        <f>'2074 Asar'!W40-'2072 Chait'!W40</f>
        <v>0</v>
      </c>
      <c r="X40" s="562">
        <f>'2074 Asar'!X40-'2072 Chait'!X40</f>
        <v>0</v>
      </c>
      <c r="Y40" s="562">
        <f>'2074 Asar'!Y40-'2072 Chait'!Y40</f>
        <v>0</v>
      </c>
      <c r="Z40" s="562">
        <f>'2074 Asar'!Z40-'2072 Chait'!Z40</f>
        <v>0</v>
      </c>
      <c r="AA40" s="562">
        <f>'2074 Asar'!AA40-'2072 Chait'!AA40</f>
        <v>0</v>
      </c>
      <c r="AB40" s="562">
        <f>'2074 Asar'!AB40-'2072 Chait'!AB40</f>
        <v>0</v>
      </c>
      <c r="AC40" s="562">
        <f>'2074 Asar'!AC40-'2072 Chait'!AC40</f>
        <v>0</v>
      </c>
      <c r="AD40" s="562">
        <f>'2074 Asar'!AD40-'2072 Chait'!AD40</f>
        <v>0</v>
      </c>
      <c r="AE40" s="562">
        <f>'2074 Asar'!AE40-'2072 Chait'!AE40</f>
        <v>0</v>
      </c>
      <c r="AF40" s="562">
        <f>'2074 Asar'!AF40-'2072 Chait'!AF40</f>
        <v>0</v>
      </c>
      <c r="AG40" s="562">
        <f>'2074 Asar'!AG40-'2072 Chait'!AG40</f>
        <v>0</v>
      </c>
      <c r="AH40" s="562">
        <f>'2074 Asar'!AH40-'2072 Chait'!AH40</f>
        <v>2000</v>
      </c>
      <c r="AI40" s="562">
        <f>'2074 Asar'!AI40-'2072 Chait'!AI40</f>
        <v>0</v>
      </c>
      <c r="AJ40" s="562">
        <f>'2074 Asar'!AJ40-'2072 Chait'!AJ40</f>
        <v>0</v>
      </c>
      <c r="AK40" s="562">
        <f>'2074 Asar'!AK40-'2072 Chait'!AK40</f>
        <v>0</v>
      </c>
      <c r="AL40" s="562">
        <f>'2074 Asar'!AL40-'2072 Chait'!AL40</f>
        <v>0</v>
      </c>
      <c r="AM40" s="562">
        <f>'2074 Asar'!AM40-'2072 Chait'!AM40</f>
        <v>0</v>
      </c>
      <c r="AN40" s="562">
        <f>'2074 Asar'!AN40-'2072 Chait'!AN40</f>
        <v>0</v>
      </c>
      <c r="AO40" s="562">
        <f>'2074 Asar'!AO40-'2072 Chait'!AO40</f>
        <v>0</v>
      </c>
      <c r="AP40" s="562">
        <f>'2074 Asar'!AP40-'2072 Chait'!AP40</f>
        <v>0</v>
      </c>
      <c r="AQ40" s="562">
        <f>'2074 Asar'!AQ40-'2072 Chait'!AQ40</f>
        <v>0</v>
      </c>
      <c r="AR40" s="562">
        <f>'2074 Asar'!AR40-'2072 Chait'!AR40</f>
        <v>0</v>
      </c>
      <c r="AS40" s="562">
        <f>'2074 Asar'!AS40-'2072 Chait'!AS40</f>
        <v>0</v>
      </c>
      <c r="AT40" s="562">
        <f>'2074 Asar'!AT40-'2072 Chait'!AT40</f>
        <v>0</v>
      </c>
      <c r="AU40" s="562">
        <f>'2074 Asar'!AU40-'2072 Chait'!AU40</f>
        <v>0</v>
      </c>
      <c r="AV40" s="562">
        <f>'2074 Asar'!AV40-'2072 Chait'!AV40</f>
        <v>0</v>
      </c>
      <c r="AW40" s="562">
        <f>'2074 Asar'!AW40-'2072 Chait'!AW40</f>
        <v>0</v>
      </c>
      <c r="AX40" s="562">
        <f>'2074 Asar'!AX40-'2072 Chait'!AX40</f>
        <v>0</v>
      </c>
      <c r="AY40" s="562"/>
      <c r="AZ40" s="566">
        <f t="shared" si="0"/>
        <v>-73448</v>
      </c>
      <c r="BA40" s="536"/>
      <c r="BB40" s="536"/>
      <c r="BC40" s="536"/>
      <c r="BD40" s="536"/>
      <c r="BE40" s="536"/>
      <c r="BF40" s="536"/>
      <c r="BG40" s="536"/>
      <c r="BH40" s="536"/>
      <c r="BI40" s="536"/>
      <c r="BJ40" s="536"/>
      <c r="BK40" s="536"/>
      <c r="BL40" s="536"/>
      <c r="BM40" s="536"/>
    </row>
    <row r="41" spans="1:65" s="283" customFormat="1" ht="15" customHeight="1">
      <c r="A41" s="543">
        <v>20</v>
      </c>
      <c r="B41" s="549" t="s">
        <v>41</v>
      </c>
      <c r="C41" s="562">
        <f>'2074 Asar'!C41-'2072 Chait'!C41</f>
        <v>2000</v>
      </c>
      <c r="D41" s="562">
        <f>'2074 Asar'!D41-'2072 Chait'!D41</f>
        <v>0</v>
      </c>
      <c r="E41" s="562">
        <f>'2074 Asar'!E41-'2072 Chait'!E41</f>
        <v>2000</v>
      </c>
      <c r="F41" s="562">
        <f>'2074 Asar'!F41-'2072 Chait'!F41</f>
        <v>761.77999999999975</v>
      </c>
      <c r="G41" s="562">
        <f>'2074 Asar'!G41-'2072 Chait'!G41</f>
        <v>0</v>
      </c>
      <c r="H41" s="562">
        <f>'2074 Asar'!H41-'2072 Chait'!H41</f>
        <v>0</v>
      </c>
      <c r="I41" s="562">
        <f>'2074 Asar'!I41-'2072 Chait'!I41</f>
        <v>0</v>
      </c>
      <c r="J41" s="562">
        <f>'2074 Asar'!J41-'2072 Chait'!J41</f>
        <v>0</v>
      </c>
      <c r="K41" s="562">
        <f>'2074 Asar'!K41-'2072 Chait'!K41</f>
        <v>0</v>
      </c>
      <c r="L41" s="562">
        <f>'2074 Asar'!L41-'2072 Chait'!L41</f>
        <v>1000</v>
      </c>
      <c r="M41" s="562">
        <f>'2074 Asar'!M41-'2072 Chait'!M41</f>
        <v>1000</v>
      </c>
      <c r="N41" s="562">
        <f>'2074 Asar'!N41-'2072 Chait'!N41</f>
        <v>1246.9000000000001</v>
      </c>
      <c r="O41" s="562">
        <f>'2074 Asar'!O41-'2072 Chait'!O41</f>
        <v>0</v>
      </c>
      <c r="P41" s="562">
        <f>'2074 Asar'!P41-'2072 Chait'!P41</f>
        <v>0</v>
      </c>
      <c r="Q41" s="562">
        <f>'2074 Asar'!Q41-'2072 Chait'!Q41</f>
        <v>0</v>
      </c>
      <c r="R41" s="562">
        <f>'2074 Asar'!R41-'2072 Chait'!R41</f>
        <v>0</v>
      </c>
      <c r="S41" s="562">
        <f>'2074 Asar'!S41-'2072 Chait'!S41</f>
        <v>0</v>
      </c>
      <c r="T41" s="562">
        <f>'2074 Asar'!T41-'2072 Chait'!T41</f>
        <v>2000</v>
      </c>
      <c r="U41" s="562">
        <f>'2074 Asar'!U41-'2072 Chait'!U41</f>
        <v>457.47</v>
      </c>
      <c r="V41" s="562">
        <f>'2074 Asar'!V41-'2072 Chait'!V41</f>
        <v>0</v>
      </c>
      <c r="W41" s="562">
        <f>'2074 Asar'!W41-'2072 Chait'!W41</f>
        <v>0</v>
      </c>
      <c r="X41" s="562">
        <f>'2074 Asar'!X41-'2072 Chait'!X41</f>
        <v>5273.92</v>
      </c>
      <c r="Y41" s="562">
        <f>'2074 Asar'!Y41-'2072 Chait'!Y41</f>
        <v>2000</v>
      </c>
      <c r="Z41" s="562">
        <f>'2074 Asar'!Z41-'2072 Chait'!Z41</f>
        <v>2000</v>
      </c>
      <c r="AA41" s="562">
        <f>'2074 Asar'!AA41-'2072 Chait'!AA41</f>
        <v>1320.625</v>
      </c>
      <c r="AB41" s="562">
        <f>'2074 Asar'!AB41-'2072 Chait'!AB41</f>
        <v>1000</v>
      </c>
      <c r="AC41" s="562">
        <f>'2074 Asar'!AC41-'2072 Chait'!AC41</f>
        <v>1000</v>
      </c>
      <c r="AD41" s="562">
        <f>'2074 Asar'!AD41-'2072 Chait'!AD41</f>
        <v>2000</v>
      </c>
      <c r="AE41" s="562">
        <f>'2074 Asar'!AE41-'2072 Chait'!AE41</f>
        <v>500</v>
      </c>
      <c r="AF41" s="562">
        <f>'2074 Asar'!AF41-'2072 Chait'!AF41</f>
        <v>0</v>
      </c>
      <c r="AG41" s="562">
        <f>'2074 Asar'!AG41-'2072 Chait'!AG41</f>
        <v>0</v>
      </c>
      <c r="AH41" s="562">
        <f>'2074 Asar'!AH41-'2072 Chait'!AH41</f>
        <v>0</v>
      </c>
      <c r="AI41" s="562">
        <f>'2074 Asar'!AI41-'2072 Chait'!AI41</f>
        <v>85</v>
      </c>
      <c r="AJ41" s="562">
        <f>'2074 Asar'!AJ41-'2072 Chait'!AJ41</f>
        <v>0</v>
      </c>
      <c r="AK41" s="562">
        <f>'2074 Asar'!AK41-'2072 Chait'!AK41</f>
        <v>0</v>
      </c>
      <c r="AL41" s="562">
        <f>'2074 Asar'!AL41-'2072 Chait'!AL41</f>
        <v>0</v>
      </c>
      <c r="AM41" s="562">
        <f>'2074 Asar'!AM41-'2072 Chait'!AM41</f>
        <v>0</v>
      </c>
      <c r="AN41" s="562">
        <f>'2074 Asar'!AN41-'2072 Chait'!AN41</f>
        <v>1000</v>
      </c>
      <c r="AO41" s="562">
        <f>'2074 Asar'!AO41-'2072 Chait'!AO41</f>
        <v>0</v>
      </c>
      <c r="AP41" s="562">
        <f>'2074 Asar'!AP41-'2072 Chait'!AP41</f>
        <v>1000</v>
      </c>
      <c r="AQ41" s="562">
        <f>'2074 Asar'!AQ41-'2072 Chait'!AQ41</f>
        <v>0</v>
      </c>
      <c r="AR41" s="562">
        <f>'2074 Asar'!AR41-'2072 Chait'!AR41</f>
        <v>0</v>
      </c>
      <c r="AS41" s="562">
        <f>'2074 Asar'!AS41-'2072 Chait'!AS41</f>
        <v>0</v>
      </c>
      <c r="AT41" s="562">
        <f>'2074 Asar'!AT41-'2072 Chait'!AT41</f>
        <v>0</v>
      </c>
      <c r="AU41" s="562">
        <f>'2074 Asar'!AU41-'2072 Chait'!AU41</f>
        <v>0</v>
      </c>
      <c r="AV41" s="562">
        <f>'2074 Asar'!AV41-'2072 Chait'!AV41</f>
        <v>0</v>
      </c>
      <c r="AW41" s="562">
        <f>'2074 Asar'!AW41-'2072 Chait'!AW41</f>
        <v>0</v>
      </c>
      <c r="AX41" s="562">
        <f>'2074 Asar'!AX41-'2072 Chait'!AX41</f>
        <v>0</v>
      </c>
      <c r="AY41" s="562"/>
      <c r="AZ41" s="566">
        <f t="shared" si="0"/>
        <v>27645.695</v>
      </c>
      <c r="BA41" s="536"/>
      <c r="BB41" s="536"/>
      <c r="BC41" s="536"/>
      <c r="BD41" s="536"/>
      <c r="BE41" s="536"/>
      <c r="BF41" s="536"/>
      <c r="BG41" s="536"/>
      <c r="BH41" s="536"/>
      <c r="BI41" s="536"/>
      <c r="BJ41" s="536"/>
      <c r="BK41" s="536"/>
      <c r="BL41" s="536"/>
      <c r="BM41" s="536"/>
    </row>
    <row r="42" spans="1:65" s="283" customFormat="1" ht="15" customHeight="1">
      <c r="A42" s="543">
        <v>21</v>
      </c>
      <c r="B42" s="549" t="s">
        <v>37</v>
      </c>
      <c r="C42" s="562">
        <f>'2074 Asar'!C42-'2072 Chait'!C42</f>
        <v>527100</v>
      </c>
      <c r="D42" s="562">
        <f>'2074 Asar'!D42-'2072 Chait'!D42</f>
        <v>-679000</v>
      </c>
      <c r="E42" s="562">
        <f>'2074 Asar'!E42-'2072 Chait'!E42</f>
        <v>0</v>
      </c>
      <c r="F42" s="562">
        <f>'2074 Asar'!F42-'2072 Chait'!F42</f>
        <v>0</v>
      </c>
      <c r="G42" s="562">
        <f>'2074 Asar'!G42-'2072 Chait'!G42</f>
        <v>0</v>
      </c>
      <c r="H42" s="562">
        <f>'2074 Asar'!H42-'2072 Chait'!H42</f>
        <v>-14000</v>
      </c>
      <c r="I42" s="562">
        <f>'2074 Asar'!I42-'2072 Chait'!I42</f>
        <v>0</v>
      </c>
      <c r="J42" s="562">
        <f>'2074 Asar'!J42-'2072 Chait'!J42</f>
        <v>0</v>
      </c>
      <c r="K42" s="562">
        <f>'2074 Asar'!K42-'2072 Chait'!K42</f>
        <v>0</v>
      </c>
      <c r="L42" s="562">
        <f>'2074 Asar'!L42-'2072 Chait'!L42</f>
        <v>0</v>
      </c>
      <c r="M42" s="562">
        <f>'2074 Asar'!M42-'2072 Chait'!M42</f>
        <v>0</v>
      </c>
      <c r="N42" s="562">
        <f>'2074 Asar'!N42-'2072 Chait'!N42</f>
        <v>0</v>
      </c>
      <c r="O42" s="562">
        <f>'2074 Asar'!O42-'2072 Chait'!O42</f>
        <v>0</v>
      </c>
      <c r="P42" s="562">
        <f>'2074 Asar'!P42-'2072 Chait'!P42</f>
        <v>0</v>
      </c>
      <c r="Q42" s="562">
        <f>'2074 Asar'!Q42-'2072 Chait'!Q42</f>
        <v>0</v>
      </c>
      <c r="R42" s="562">
        <f>'2074 Asar'!R42-'2072 Chait'!R42</f>
        <v>0</v>
      </c>
      <c r="S42" s="562">
        <f>'2074 Asar'!S42-'2072 Chait'!S42</f>
        <v>0</v>
      </c>
      <c r="T42" s="562">
        <f>'2074 Asar'!T42-'2072 Chait'!T42</f>
        <v>10000</v>
      </c>
      <c r="U42" s="562">
        <f>'2074 Asar'!U42-'2072 Chait'!U42</f>
        <v>-60000</v>
      </c>
      <c r="V42" s="562">
        <f>'2074 Asar'!V42-'2072 Chait'!V42</f>
        <v>-17000</v>
      </c>
      <c r="W42" s="562">
        <f>'2074 Asar'!W42-'2072 Chait'!W42</f>
        <v>0</v>
      </c>
      <c r="X42" s="562">
        <f>'2074 Asar'!X42-'2072 Chait'!X42</f>
        <v>0</v>
      </c>
      <c r="Y42" s="562">
        <f>'2074 Asar'!Y42-'2072 Chait'!Y42</f>
        <v>0</v>
      </c>
      <c r="Z42" s="562">
        <f>'2074 Asar'!Z42-'2072 Chait'!Z42</f>
        <v>-5000</v>
      </c>
      <c r="AA42" s="562">
        <f>'2074 Asar'!AA42-'2072 Chait'!AA42</f>
        <v>42800</v>
      </c>
      <c r="AB42" s="562">
        <f>'2074 Asar'!AB42-'2072 Chait'!AB42</f>
        <v>0</v>
      </c>
      <c r="AC42" s="562">
        <f>'2074 Asar'!AC42-'2072 Chait'!AC42</f>
        <v>70000</v>
      </c>
      <c r="AD42" s="562">
        <f>'2074 Asar'!AD42-'2072 Chait'!AD42</f>
        <v>0</v>
      </c>
      <c r="AE42" s="562">
        <f>'2074 Asar'!AE42-'2072 Chait'!AE42</f>
        <v>0</v>
      </c>
      <c r="AF42" s="562">
        <f>'2074 Asar'!AF42-'2072 Chait'!AF42</f>
        <v>0</v>
      </c>
      <c r="AG42" s="562">
        <f>'2074 Asar'!AG42-'2072 Chait'!AG42</f>
        <v>0</v>
      </c>
      <c r="AH42" s="562">
        <f>'2074 Asar'!AH42-'2072 Chait'!AH42</f>
        <v>0</v>
      </c>
      <c r="AI42" s="562">
        <f>'2074 Asar'!AI42-'2072 Chait'!AI42</f>
        <v>-61000</v>
      </c>
      <c r="AJ42" s="562">
        <f>'2074 Asar'!AJ42-'2072 Chait'!AJ42</f>
        <v>0</v>
      </c>
      <c r="AK42" s="562">
        <f>'2074 Asar'!AK42-'2072 Chait'!AK42</f>
        <v>0</v>
      </c>
      <c r="AL42" s="562">
        <f>'2074 Asar'!AL42-'2072 Chait'!AL42</f>
        <v>-60000</v>
      </c>
      <c r="AM42" s="562">
        <f>'2074 Asar'!AM42-'2072 Chait'!AM42</f>
        <v>0</v>
      </c>
      <c r="AN42" s="562">
        <f>'2074 Asar'!AN42-'2072 Chait'!AN42</f>
        <v>0</v>
      </c>
      <c r="AO42" s="562">
        <f>'2074 Asar'!AO42-'2072 Chait'!AO42</f>
        <v>0</v>
      </c>
      <c r="AP42" s="562">
        <f>'2074 Asar'!AP42-'2072 Chait'!AP42</f>
        <v>0</v>
      </c>
      <c r="AQ42" s="562">
        <f>'2074 Asar'!AQ42-'2072 Chait'!AQ42</f>
        <v>0</v>
      </c>
      <c r="AR42" s="562">
        <f>'2074 Asar'!AR42-'2072 Chait'!AR42</f>
        <v>0</v>
      </c>
      <c r="AS42" s="562">
        <f>'2074 Asar'!AS42-'2072 Chait'!AS42</f>
        <v>20000</v>
      </c>
      <c r="AT42" s="562">
        <f>'2074 Asar'!AT42-'2072 Chait'!AT42</f>
        <v>0</v>
      </c>
      <c r="AU42" s="562">
        <f>'2074 Asar'!AU42-'2072 Chait'!AU42</f>
        <v>0</v>
      </c>
      <c r="AV42" s="562">
        <f>'2074 Asar'!AV42-'2072 Chait'!AV42</f>
        <v>0</v>
      </c>
      <c r="AW42" s="562">
        <f>'2074 Asar'!AW42-'2072 Chait'!AW42</f>
        <v>0</v>
      </c>
      <c r="AX42" s="562">
        <f>'2074 Asar'!AX42-'2072 Chait'!AX42</f>
        <v>30000</v>
      </c>
      <c r="AY42" s="562"/>
      <c r="AZ42" s="566">
        <f t="shared" si="0"/>
        <v>-196100</v>
      </c>
      <c r="BA42" s="536"/>
      <c r="BB42" s="536"/>
      <c r="BC42" s="536"/>
      <c r="BD42" s="536"/>
      <c r="BE42" s="536"/>
      <c r="BF42" s="536"/>
      <c r="BG42" s="536"/>
      <c r="BH42" s="536"/>
      <c r="BI42" s="536"/>
      <c r="BJ42" s="536"/>
      <c r="BK42" s="536"/>
      <c r="BL42" s="536"/>
      <c r="BM42" s="536"/>
    </row>
    <row r="43" spans="1:65" s="283" customFormat="1" ht="15" customHeight="1">
      <c r="A43" s="543">
        <v>22</v>
      </c>
      <c r="B43" s="549" t="s">
        <v>42</v>
      </c>
      <c r="C43" s="562">
        <f>'2074 Asar'!C43-'2072 Chait'!C43</f>
        <v>0</v>
      </c>
      <c r="D43" s="562">
        <f>'2074 Asar'!D43-'2072 Chait'!D43</f>
        <v>5003.42</v>
      </c>
      <c r="E43" s="562">
        <f>'2074 Asar'!E43-'2072 Chait'!E43</f>
        <v>0</v>
      </c>
      <c r="F43" s="562">
        <f>'2074 Asar'!F43-'2072 Chait'!F43</f>
        <v>0</v>
      </c>
      <c r="G43" s="562">
        <f>'2074 Asar'!G43-'2072 Chait'!G43</f>
        <v>49000.096129999816</v>
      </c>
      <c r="H43" s="562">
        <f>'2074 Asar'!H43-'2072 Chait'!H43</f>
        <v>0</v>
      </c>
      <c r="I43" s="562">
        <f>'2074 Asar'!I43-'2072 Chait'!I43</f>
        <v>2000</v>
      </c>
      <c r="J43" s="562">
        <f>'2074 Asar'!J43-'2072 Chait'!J43</f>
        <v>0</v>
      </c>
      <c r="K43" s="562">
        <f>'2074 Asar'!K43-'2072 Chait'!K43</f>
        <v>0</v>
      </c>
      <c r="L43" s="562">
        <f>'2074 Asar'!L43-'2072 Chait'!L43</f>
        <v>0</v>
      </c>
      <c r="M43" s="562">
        <f>'2074 Asar'!M43-'2072 Chait'!M43</f>
        <v>0</v>
      </c>
      <c r="N43" s="562">
        <f>'2074 Asar'!N43-'2072 Chait'!N43</f>
        <v>0</v>
      </c>
      <c r="O43" s="562">
        <f>'2074 Asar'!O43-'2072 Chait'!O43</f>
        <v>500</v>
      </c>
      <c r="P43" s="562">
        <f>'2074 Asar'!P43-'2072 Chait'!P43</f>
        <v>0</v>
      </c>
      <c r="Q43" s="562">
        <f>'2074 Asar'!Q43-'2072 Chait'!Q43</f>
        <v>1000</v>
      </c>
      <c r="R43" s="562">
        <f>'2074 Asar'!R43-'2072 Chait'!R43</f>
        <v>0</v>
      </c>
      <c r="S43" s="562">
        <f>'2074 Asar'!S43-'2072 Chait'!S43</f>
        <v>1000</v>
      </c>
      <c r="T43" s="562">
        <f>'2074 Asar'!T43-'2072 Chait'!T43</f>
        <v>0</v>
      </c>
      <c r="U43" s="562">
        <f>'2074 Asar'!U43-'2072 Chait'!U43</f>
        <v>59542.53</v>
      </c>
      <c r="V43" s="562">
        <f>'2074 Asar'!V43-'2072 Chait'!V43</f>
        <v>2000</v>
      </c>
      <c r="W43" s="562">
        <f>'2074 Asar'!W43-'2072 Chait'!W43</f>
        <v>1000</v>
      </c>
      <c r="X43" s="562">
        <f>'2074 Asar'!X43-'2072 Chait'!X43</f>
        <v>-4699.5600000000004</v>
      </c>
      <c r="Y43" s="562">
        <f>'2074 Asar'!Y43-'2072 Chait'!Y43</f>
        <v>0</v>
      </c>
      <c r="Z43" s="562">
        <f>'2074 Asar'!Z43-'2072 Chait'!Z43</f>
        <v>0</v>
      </c>
      <c r="AA43" s="562">
        <f>'2074 Asar'!AA43-'2072 Chait'!AA43</f>
        <v>0</v>
      </c>
      <c r="AB43" s="562">
        <f>'2074 Asar'!AB43-'2072 Chait'!AB43</f>
        <v>0</v>
      </c>
      <c r="AC43" s="562">
        <f>'2074 Asar'!AC43-'2072 Chait'!AC43</f>
        <v>0</v>
      </c>
      <c r="AD43" s="562">
        <f>'2074 Asar'!AD43-'2072 Chait'!AD43</f>
        <v>0</v>
      </c>
      <c r="AE43" s="562">
        <f>'2074 Asar'!AE43-'2072 Chait'!AE43</f>
        <v>0</v>
      </c>
      <c r="AF43" s="562">
        <f>'2074 Asar'!AF43-'2072 Chait'!AF43</f>
        <v>2000</v>
      </c>
      <c r="AG43" s="562">
        <f>'2074 Asar'!AG43-'2072 Chait'!AG43</f>
        <v>1000</v>
      </c>
      <c r="AH43" s="562">
        <f>'2074 Asar'!AH43-'2072 Chait'!AH43</f>
        <v>0</v>
      </c>
      <c r="AI43" s="562">
        <f>'2074 Asar'!AI43-'2072 Chait'!AI43</f>
        <v>-190668.38577000002</v>
      </c>
      <c r="AJ43" s="562">
        <f>'2074 Asar'!AJ43-'2072 Chait'!AJ43</f>
        <v>0</v>
      </c>
      <c r="AK43" s="562">
        <f>'2074 Asar'!AK43-'2072 Chait'!AK43</f>
        <v>1000</v>
      </c>
      <c r="AL43" s="562">
        <f>'2074 Asar'!AL43-'2072 Chait'!AL43</f>
        <v>110000</v>
      </c>
      <c r="AM43" s="562">
        <f>'2074 Asar'!AM43-'2072 Chait'!AM43</f>
        <v>2000</v>
      </c>
      <c r="AN43" s="562">
        <f>'2074 Asar'!AN43-'2072 Chait'!AN43</f>
        <v>0</v>
      </c>
      <c r="AO43" s="562">
        <f>'2074 Asar'!AO43-'2072 Chait'!AO43</f>
        <v>0</v>
      </c>
      <c r="AP43" s="562">
        <f>'2074 Asar'!AP43-'2072 Chait'!AP43</f>
        <v>-30</v>
      </c>
      <c r="AQ43" s="562">
        <f>'2074 Asar'!AQ43-'2072 Chait'!AQ43</f>
        <v>0</v>
      </c>
      <c r="AR43" s="562">
        <f>'2074 Asar'!AR43-'2072 Chait'!AR43</f>
        <v>0</v>
      </c>
      <c r="AS43" s="562">
        <f>'2074 Asar'!AS43-'2072 Chait'!AS43</f>
        <v>0</v>
      </c>
      <c r="AT43" s="562">
        <f>'2074 Asar'!AT43-'2072 Chait'!AT43</f>
        <v>1000</v>
      </c>
      <c r="AU43" s="562">
        <f>'2074 Asar'!AU43-'2072 Chait'!AU43</f>
        <v>0</v>
      </c>
      <c r="AV43" s="562">
        <f>'2074 Asar'!AV43-'2072 Chait'!AV43</f>
        <v>0</v>
      </c>
      <c r="AW43" s="562">
        <f>'2074 Asar'!AW43-'2072 Chait'!AW43</f>
        <v>0</v>
      </c>
      <c r="AX43" s="562">
        <f>'2074 Asar'!AX43-'2072 Chait'!AX43</f>
        <v>0</v>
      </c>
      <c r="AY43" s="562"/>
      <c r="AZ43" s="566">
        <f t="shared" si="0"/>
        <v>42648.100359999793</v>
      </c>
      <c r="BA43" s="536"/>
      <c r="BB43" s="536"/>
      <c r="BC43" s="536"/>
      <c r="BD43" s="536"/>
      <c r="BE43" s="536"/>
      <c r="BF43" s="536"/>
      <c r="BG43" s="536"/>
      <c r="BH43" s="536"/>
      <c r="BI43" s="536"/>
      <c r="BJ43" s="536"/>
      <c r="BK43" s="536"/>
      <c r="BL43" s="536"/>
      <c r="BM43" s="536"/>
    </row>
    <row r="44" spans="1:65" s="283" customFormat="1" ht="15" customHeight="1">
      <c r="A44" s="545"/>
      <c r="B44" s="552" t="s">
        <v>43</v>
      </c>
      <c r="C44" s="562">
        <f>'2074 Asar'!C44-'2072 Chait'!C44</f>
        <v>529100</v>
      </c>
      <c r="D44" s="562">
        <f>'2074 Asar'!D44-'2072 Chait'!D44</f>
        <v>-673996.58000000007</v>
      </c>
      <c r="E44" s="562">
        <f>'2074 Asar'!E44-'2072 Chait'!E44</f>
        <v>2000</v>
      </c>
      <c r="F44" s="562">
        <f>'2074 Asar'!F44-'2072 Chait'!F44</f>
        <v>-74700.22</v>
      </c>
      <c r="G44" s="562">
        <f>'2074 Asar'!G44-'2072 Chait'!G44</f>
        <v>51000.096129999816</v>
      </c>
      <c r="H44" s="562">
        <f>'2074 Asar'!H44-'2072 Chait'!H44</f>
        <v>-14000</v>
      </c>
      <c r="I44" s="562">
        <f>'2074 Asar'!I44-'2072 Chait'!I44</f>
        <v>2000</v>
      </c>
      <c r="J44" s="562">
        <f>'2074 Asar'!J44-'2072 Chait'!J44</f>
        <v>0</v>
      </c>
      <c r="K44" s="562">
        <f>'2074 Asar'!K44-'2072 Chait'!K44</f>
        <v>0</v>
      </c>
      <c r="L44" s="562">
        <f>'2074 Asar'!L44-'2072 Chait'!L44</f>
        <v>1000</v>
      </c>
      <c r="M44" s="562">
        <f>'2074 Asar'!M44-'2072 Chait'!M44</f>
        <v>1000</v>
      </c>
      <c r="N44" s="562">
        <f>'2074 Asar'!N44-'2072 Chait'!N44</f>
        <v>1246.9000000000001</v>
      </c>
      <c r="O44" s="562">
        <f>'2074 Asar'!O44-'2072 Chait'!O44</f>
        <v>500</v>
      </c>
      <c r="P44" s="562">
        <f>'2074 Asar'!P44-'2072 Chait'!P44</f>
        <v>0</v>
      </c>
      <c r="Q44" s="562">
        <f>'2074 Asar'!Q44-'2072 Chait'!Q44</f>
        <v>1000</v>
      </c>
      <c r="R44" s="562">
        <f>'2074 Asar'!R44-'2072 Chait'!R44</f>
        <v>0</v>
      </c>
      <c r="S44" s="562">
        <f>'2074 Asar'!S44-'2072 Chait'!S44</f>
        <v>-986</v>
      </c>
      <c r="T44" s="562">
        <f>'2074 Asar'!T44-'2072 Chait'!T44</f>
        <v>12000</v>
      </c>
      <c r="U44" s="562">
        <f>'2074 Asar'!U44-'2072 Chait'!U44</f>
        <v>0</v>
      </c>
      <c r="V44" s="562">
        <f>'2074 Asar'!V44-'2072 Chait'!V44</f>
        <v>-15000</v>
      </c>
      <c r="W44" s="562">
        <f>'2074 Asar'!W44-'2072 Chait'!W44</f>
        <v>1000</v>
      </c>
      <c r="X44" s="562">
        <f>'2074 Asar'!X44-'2072 Chait'!X44</f>
        <v>574.36000000000058</v>
      </c>
      <c r="Y44" s="562">
        <f>'2074 Asar'!Y44-'2072 Chait'!Y44</f>
        <v>2000</v>
      </c>
      <c r="Z44" s="562">
        <f>'2074 Asar'!Z44-'2072 Chait'!Z44</f>
        <v>-3000</v>
      </c>
      <c r="AA44" s="562">
        <f>'2074 Asar'!AA44-'2072 Chait'!AA44</f>
        <v>44120.625</v>
      </c>
      <c r="AB44" s="562">
        <f>'2074 Asar'!AB44-'2072 Chait'!AB44</f>
        <v>1000</v>
      </c>
      <c r="AC44" s="562">
        <f>'2074 Asar'!AC44-'2072 Chait'!AC44</f>
        <v>71000</v>
      </c>
      <c r="AD44" s="562">
        <f>'2074 Asar'!AD44-'2072 Chait'!AD44</f>
        <v>2000</v>
      </c>
      <c r="AE44" s="562">
        <f>'2074 Asar'!AE44-'2072 Chait'!AE44</f>
        <v>500</v>
      </c>
      <c r="AF44" s="562">
        <f>'2074 Asar'!AF44-'2072 Chait'!AF44</f>
        <v>2000</v>
      </c>
      <c r="AG44" s="562">
        <f>'2074 Asar'!AG44-'2072 Chait'!AG44</f>
        <v>1000</v>
      </c>
      <c r="AH44" s="562">
        <f>'2074 Asar'!AH44-'2072 Chait'!AH44</f>
        <v>2000</v>
      </c>
      <c r="AI44" s="562">
        <f>'2074 Asar'!AI44-'2072 Chait'!AI44</f>
        <v>-251583.38577000002</v>
      </c>
      <c r="AJ44" s="562">
        <f>'2074 Asar'!AJ44-'2072 Chait'!AJ44</f>
        <v>0</v>
      </c>
      <c r="AK44" s="562">
        <f>'2074 Asar'!AK44-'2072 Chait'!AK44</f>
        <v>1000</v>
      </c>
      <c r="AL44" s="562">
        <f>'2074 Asar'!AL44-'2072 Chait'!AL44</f>
        <v>50000</v>
      </c>
      <c r="AM44" s="562">
        <f>'2074 Asar'!AM44-'2072 Chait'!AM44</f>
        <v>2000</v>
      </c>
      <c r="AN44" s="562">
        <f>'2074 Asar'!AN44-'2072 Chait'!AN44</f>
        <v>1000</v>
      </c>
      <c r="AO44" s="562">
        <f>'2074 Asar'!AO44-'2072 Chait'!AO44</f>
        <v>0</v>
      </c>
      <c r="AP44" s="562">
        <f>'2074 Asar'!AP44-'2072 Chait'!AP44</f>
        <v>970</v>
      </c>
      <c r="AQ44" s="562">
        <f>'2074 Asar'!AQ44-'2072 Chait'!AQ44</f>
        <v>0</v>
      </c>
      <c r="AR44" s="562">
        <f>'2074 Asar'!AR44-'2072 Chait'!AR44</f>
        <v>0</v>
      </c>
      <c r="AS44" s="562">
        <f>'2074 Asar'!AS44-'2072 Chait'!AS44</f>
        <v>20000</v>
      </c>
      <c r="AT44" s="562">
        <f>'2074 Asar'!AT44-'2072 Chait'!AT44</f>
        <v>1000</v>
      </c>
      <c r="AU44" s="562">
        <f>'2074 Asar'!AU44-'2072 Chait'!AU44</f>
        <v>0</v>
      </c>
      <c r="AV44" s="562">
        <f>'2074 Asar'!AV44-'2072 Chait'!AV44</f>
        <v>0</v>
      </c>
      <c r="AW44" s="562">
        <f>'2074 Asar'!AW44-'2072 Chait'!AW44</f>
        <v>0</v>
      </c>
      <c r="AX44" s="562">
        <f>'2074 Asar'!AX44-'2072 Chait'!AX44</f>
        <v>30000</v>
      </c>
      <c r="AY44" s="562"/>
      <c r="AZ44" s="566">
        <f t="shared" si="0"/>
        <v>-199254.20464000024</v>
      </c>
      <c r="BA44" s="536"/>
      <c r="BB44" s="536"/>
      <c r="BC44" s="536"/>
      <c r="BD44" s="536"/>
      <c r="BE44" s="536"/>
      <c r="BF44" s="536"/>
      <c r="BG44" s="536"/>
      <c r="BH44" s="536"/>
      <c r="BI44" s="536"/>
      <c r="BJ44" s="536"/>
      <c r="BK44" s="536"/>
      <c r="BL44" s="536"/>
      <c r="BM44" s="536"/>
    </row>
    <row r="45" spans="1:65" s="283" customFormat="1" ht="15" customHeight="1">
      <c r="A45" s="545"/>
      <c r="B45" s="552" t="s">
        <v>44</v>
      </c>
      <c r="C45" s="562">
        <f>'2074 Asar'!C45-'2072 Chait'!C45</f>
        <v>31.064497334694398</v>
      </c>
      <c r="D45" s="562">
        <f>'2074 Asar'!D45-'2072 Chait'!D45</f>
        <v>-57.671808199403912</v>
      </c>
      <c r="E45" s="562">
        <f>'2074 Asar'!E45-'2072 Chait'!E45</f>
        <v>0.18846565678188668</v>
      </c>
      <c r="F45" s="562">
        <f>'2074 Asar'!F45-'2072 Chait'!F45</f>
        <v>-5.5478337379142388</v>
      </c>
      <c r="G45" s="562">
        <f>'2074 Asar'!G45-'2072 Chait'!G45</f>
        <v>-1.9543479779046606</v>
      </c>
      <c r="H45" s="562">
        <f>'2074 Asar'!H45-'2072 Chait'!H45</f>
        <v>-4.8613688310928715</v>
      </c>
      <c r="I45" s="562">
        <f>'2074 Asar'!I45-'2072 Chait'!I45</f>
        <v>-0.95082412601562272</v>
      </c>
      <c r="J45" s="562">
        <f>'2074 Asar'!J45-'2072 Chait'!J45</f>
        <v>-1.0124849714766963E-2</v>
      </c>
      <c r="K45" s="562">
        <f>'2074 Asar'!K45-'2072 Chait'!K45</f>
        <v>0</v>
      </c>
      <c r="L45" s="562">
        <f>'2074 Asar'!L45-'2072 Chait'!L45</f>
        <v>0.64942376451432526</v>
      </c>
      <c r="M45" s="562">
        <f>'2074 Asar'!M45-'2072 Chait'!M45</f>
        <v>0.86585419021443488</v>
      </c>
      <c r="N45" s="562">
        <f>'2074 Asar'!N45-'2072 Chait'!N45</f>
        <v>0.12889381348624157</v>
      </c>
      <c r="O45" s="562">
        <f>'2074 Asar'!O45-'2072 Chait'!O45</f>
        <v>0.45402318654088797</v>
      </c>
      <c r="P45" s="562">
        <f>'2074 Asar'!P45-'2072 Chait'!P45</f>
        <v>0</v>
      </c>
      <c r="Q45" s="562">
        <f>'2074 Asar'!Q45-'2072 Chait'!Q45</f>
        <v>1.4450003186146227</v>
      </c>
      <c r="R45" s="562">
        <f>'2074 Asar'!R45-'2072 Chait'!R45</f>
        <v>0</v>
      </c>
      <c r="S45" s="562">
        <f>'2074 Asar'!S45-'2072 Chait'!S45</f>
        <v>-2.4588556067566243</v>
      </c>
      <c r="T45" s="562">
        <f>'2074 Asar'!T45-'2072 Chait'!T45</f>
        <v>-23.065125583491604</v>
      </c>
      <c r="U45" s="562">
        <f>'2074 Asar'!U45-'2072 Chait'!U45</f>
        <v>-3.0453937165602696</v>
      </c>
      <c r="V45" s="562">
        <f>'2074 Asar'!V45-'2072 Chait'!V45</f>
        <v>-17.007344255372985</v>
      </c>
      <c r="W45" s="562">
        <f>'2074 Asar'!W45-'2072 Chait'!W45</f>
        <v>1.9367353768732105</v>
      </c>
      <c r="X45" s="562">
        <f>'2074 Asar'!X45-'2072 Chait'!X45</f>
        <v>-0.58695852801626458</v>
      </c>
      <c r="Y45" s="562">
        <f>'2074 Asar'!Y45-'2072 Chait'!Y45</f>
        <v>0.92477562118321011</v>
      </c>
      <c r="Z45" s="562">
        <f>'2074 Asar'!Z45-'2072 Chait'!Z45</f>
        <v>-0.88865235495303663</v>
      </c>
      <c r="AA45" s="562">
        <f>'2074 Asar'!AA45-'2072 Chait'!AA45</f>
        <v>21.423162774331146</v>
      </c>
      <c r="AB45" s="562">
        <f>'2074 Asar'!AB45-'2072 Chait'!AB45</f>
        <v>0.56035558889405335</v>
      </c>
      <c r="AC45" s="562">
        <f>'2074 Asar'!AC45-'2072 Chait'!AC45</f>
        <v>87.553764217906036</v>
      </c>
      <c r="AD45" s="562">
        <f>'2074 Asar'!AD45-'2072 Chait'!AD45</f>
        <v>0.51319944564533582</v>
      </c>
      <c r="AE45" s="562">
        <f>'2074 Asar'!AE45-'2072 Chait'!AE45</f>
        <v>0.81740365149581584</v>
      </c>
      <c r="AF45" s="562">
        <f>'2074 Asar'!AF45-'2072 Chait'!AF45</f>
        <v>1.4063807494603013</v>
      </c>
      <c r="AG45" s="562">
        <f>'2074 Asar'!AG45-'2072 Chait'!AG45</f>
        <v>2.0683087935389342</v>
      </c>
      <c r="AH45" s="562">
        <f>'2074 Asar'!AH45-'2072 Chait'!AH45</f>
        <v>0.90876243277884294</v>
      </c>
      <c r="AI45" s="562">
        <f>'2074 Asar'!AI45-'2072 Chait'!AI45</f>
        <v>-152.74504005938672</v>
      </c>
      <c r="AJ45" s="562">
        <f>'2074 Asar'!AJ45-'2072 Chait'!AJ45</f>
        <v>0</v>
      </c>
      <c r="AK45" s="562">
        <f>'2074 Asar'!AK45-'2072 Chait'!AK45</f>
        <v>1.7891965094207456</v>
      </c>
      <c r="AL45" s="562">
        <f>'2074 Asar'!AL45-'2072 Chait'!AL45</f>
        <v>1.4214046961462259</v>
      </c>
      <c r="AM45" s="562">
        <f>'2074 Asar'!AM45-'2072 Chait'!AM45</f>
        <v>0.86197635805893602</v>
      </c>
      <c r="AN45" s="562">
        <f>'2074 Asar'!AN45-'2072 Chait'!AN45</f>
        <v>2.2163467367677221</v>
      </c>
      <c r="AO45" s="562">
        <f>'2074 Asar'!AO45-'2072 Chait'!AO45</f>
        <v>0</v>
      </c>
      <c r="AP45" s="562">
        <f>'2074 Asar'!AP45-'2072 Chait'!AP45</f>
        <v>1.8841692575597697</v>
      </c>
      <c r="AQ45" s="562">
        <f>'2074 Asar'!AQ45-'2072 Chait'!AQ45</f>
        <v>0</v>
      </c>
      <c r="AR45" s="562">
        <f>'2074 Asar'!AR45-'2072 Chait'!AR45</f>
        <v>0</v>
      </c>
      <c r="AS45" s="562">
        <f>'2074 Asar'!AS45-'2072 Chait'!AS45</f>
        <v>35.310367120749959</v>
      </c>
      <c r="AT45" s="562">
        <f>'2074 Asar'!AT45-'2072 Chait'!AT45</f>
        <v>4.2271340580613774</v>
      </c>
      <c r="AU45" s="562">
        <f>'2074 Asar'!AU45-'2072 Chait'!AU45</f>
        <v>0</v>
      </c>
      <c r="AV45" s="562">
        <f>'2074 Asar'!AV45-'2072 Chait'!AV45</f>
        <v>0</v>
      </c>
      <c r="AW45" s="562">
        <f>'2074 Asar'!AW45-'2072 Chait'!AW45</f>
        <v>0</v>
      </c>
      <c r="AX45" s="562">
        <f>'2074 Asar'!AX45-'2072 Chait'!AX45</f>
        <v>36.6565715478716</v>
      </c>
      <c r="AY45" s="562"/>
      <c r="AZ45" s="571">
        <f>AZ44/AZ7*100</f>
        <v>-4.0633102897039368</v>
      </c>
      <c r="BA45" s="536"/>
      <c r="BB45" s="536"/>
      <c r="BC45" s="536"/>
      <c r="BD45" s="536"/>
      <c r="BE45" s="536"/>
      <c r="BF45" s="536"/>
      <c r="BG45" s="536"/>
      <c r="BH45" s="536"/>
      <c r="BI45" s="536"/>
      <c r="BJ45" s="536"/>
      <c r="BK45" s="536"/>
      <c r="BL45" s="536"/>
      <c r="BM45" s="536"/>
    </row>
    <row r="46" spans="1:65" s="283" customFormat="1" ht="15" customHeight="1">
      <c r="A46" s="543">
        <v>23</v>
      </c>
      <c r="B46" s="544" t="s">
        <v>45</v>
      </c>
      <c r="C46" s="562">
        <f>'2074 Asar'!C46-'2072 Chait'!C46</f>
        <v>0</v>
      </c>
      <c r="D46" s="562">
        <f>'2074 Asar'!D46-'2072 Chait'!D46</f>
        <v>0</v>
      </c>
      <c r="E46" s="562">
        <f>'2074 Asar'!E46-'2072 Chait'!E46</f>
        <v>0</v>
      </c>
      <c r="F46" s="562">
        <f>'2074 Asar'!F46-'2072 Chait'!F46</f>
        <v>0</v>
      </c>
      <c r="G46" s="562">
        <f>'2074 Asar'!G46-'2072 Chait'!G46</f>
        <v>0</v>
      </c>
      <c r="H46" s="562">
        <f>'2074 Asar'!H46-'2072 Chait'!H46</f>
        <v>0</v>
      </c>
      <c r="I46" s="562">
        <f>'2074 Asar'!I46-'2072 Chait'!I46</f>
        <v>0</v>
      </c>
      <c r="J46" s="562">
        <f>'2074 Asar'!J46-'2072 Chait'!J46</f>
        <v>0</v>
      </c>
      <c r="K46" s="562">
        <f>'2074 Asar'!K46-'2072 Chait'!K46</f>
        <v>0</v>
      </c>
      <c r="L46" s="562">
        <f>'2074 Asar'!L46-'2072 Chait'!L46</f>
        <v>0</v>
      </c>
      <c r="M46" s="562">
        <f>'2074 Asar'!M46-'2072 Chait'!M46</f>
        <v>0</v>
      </c>
      <c r="N46" s="562">
        <f>'2074 Asar'!N46-'2072 Chait'!N46</f>
        <v>0</v>
      </c>
      <c r="O46" s="562">
        <f>'2074 Asar'!O46-'2072 Chait'!O46</f>
        <v>0</v>
      </c>
      <c r="P46" s="562">
        <f>'2074 Asar'!P46-'2072 Chait'!P46</f>
        <v>0</v>
      </c>
      <c r="Q46" s="562">
        <f>'2074 Asar'!Q46-'2072 Chait'!Q46</f>
        <v>0</v>
      </c>
      <c r="R46" s="562">
        <f>'2074 Asar'!R46-'2072 Chait'!R46</f>
        <v>0</v>
      </c>
      <c r="S46" s="562">
        <f>'2074 Asar'!S46-'2072 Chait'!S46</f>
        <v>0</v>
      </c>
      <c r="T46" s="562">
        <f>'2074 Asar'!T46-'2072 Chait'!T46</f>
        <v>0</v>
      </c>
      <c r="U46" s="562">
        <f>'2074 Asar'!U46-'2072 Chait'!U46</f>
        <v>0</v>
      </c>
      <c r="V46" s="562">
        <f>'2074 Asar'!V46-'2072 Chait'!V46</f>
        <v>0</v>
      </c>
      <c r="W46" s="562">
        <f>'2074 Asar'!W46-'2072 Chait'!W46</f>
        <v>0</v>
      </c>
      <c r="X46" s="562">
        <f>'2074 Asar'!X46-'2072 Chait'!X46</f>
        <v>0</v>
      </c>
      <c r="Y46" s="562">
        <f>'2074 Asar'!Y46-'2072 Chait'!Y46</f>
        <v>0</v>
      </c>
      <c r="Z46" s="562">
        <f>'2074 Asar'!Z46-'2072 Chait'!Z46</f>
        <v>0</v>
      </c>
      <c r="AA46" s="562">
        <f>'2074 Asar'!AA46-'2072 Chait'!AA46</f>
        <v>0</v>
      </c>
      <c r="AB46" s="562">
        <f>'2074 Asar'!AB46-'2072 Chait'!AB46</f>
        <v>0</v>
      </c>
      <c r="AC46" s="562">
        <f>'2074 Asar'!AC46-'2072 Chait'!AC46</f>
        <v>0</v>
      </c>
      <c r="AD46" s="562">
        <f>'2074 Asar'!AD46-'2072 Chait'!AD46</f>
        <v>0</v>
      </c>
      <c r="AE46" s="562">
        <f>'2074 Asar'!AE46-'2072 Chait'!AE46</f>
        <v>0</v>
      </c>
      <c r="AF46" s="562">
        <f>'2074 Asar'!AF46-'2072 Chait'!AF46</f>
        <v>0</v>
      </c>
      <c r="AG46" s="562">
        <f>'2074 Asar'!AG46-'2072 Chait'!AG46</f>
        <v>0</v>
      </c>
      <c r="AH46" s="562">
        <f>'2074 Asar'!AH46-'2072 Chait'!AH46</f>
        <v>0</v>
      </c>
      <c r="AI46" s="562">
        <f>'2074 Asar'!AI46-'2072 Chait'!AI46</f>
        <v>0</v>
      </c>
      <c r="AJ46" s="562">
        <f>'2074 Asar'!AJ46-'2072 Chait'!AJ46</f>
        <v>0</v>
      </c>
      <c r="AK46" s="562">
        <f>'2074 Asar'!AK46-'2072 Chait'!AK46</f>
        <v>0</v>
      </c>
      <c r="AL46" s="562">
        <f>'2074 Asar'!AL46-'2072 Chait'!AL46</f>
        <v>0</v>
      </c>
      <c r="AM46" s="562">
        <f>'2074 Asar'!AM46-'2072 Chait'!AM46</f>
        <v>0</v>
      </c>
      <c r="AN46" s="562">
        <f>'2074 Asar'!AN46-'2072 Chait'!AN46</f>
        <v>0</v>
      </c>
      <c r="AO46" s="562">
        <f>'2074 Asar'!AO46-'2072 Chait'!AO46</f>
        <v>0</v>
      </c>
      <c r="AP46" s="562">
        <f>'2074 Asar'!AP46-'2072 Chait'!AP46</f>
        <v>0</v>
      </c>
      <c r="AQ46" s="562">
        <f>'2074 Asar'!AQ46-'2072 Chait'!AQ46</f>
        <v>0</v>
      </c>
      <c r="AR46" s="562">
        <f>'2074 Asar'!AR46-'2072 Chait'!AR46</f>
        <v>0</v>
      </c>
      <c r="AS46" s="562">
        <f>'2074 Asar'!AS46-'2072 Chait'!AS46</f>
        <v>0</v>
      </c>
      <c r="AT46" s="562">
        <f>'2074 Asar'!AT46-'2072 Chait'!AT46</f>
        <v>0</v>
      </c>
      <c r="AU46" s="562">
        <f>'2074 Asar'!AU46-'2072 Chait'!AU46</f>
        <v>0</v>
      </c>
      <c r="AV46" s="562">
        <f>'2074 Asar'!AV46-'2072 Chait'!AV46</f>
        <v>0</v>
      </c>
      <c r="AW46" s="562">
        <f>'2074 Asar'!AW46-'2072 Chait'!AW46</f>
        <v>0</v>
      </c>
      <c r="AX46" s="562">
        <f>'2074 Asar'!AX46-'2072 Chait'!AX46</f>
        <v>0</v>
      </c>
      <c r="AY46" s="562"/>
      <c r="AZ46" s="566">
        <f t="shared" si="0"/>
        <v>0</v>
      </c>
      <c r="BA46" s="536"/>
      <c r="BB46" s="536"/>
      <c r="BC46" s="536"/>
      <c r="BD46" s="536"/>
      <c r="BE46" s="536"/>
      <c r="BF46" s="536"/>
      <c r="BG46" s="536"/>
      <c r="BH46" s="536"/>
      <c r="BI46" s="536"/>
      <c r="BJ46" s="536"/>
      <c r="BK46" s="536"/>
      <c r="BL46" s="536"/>
      <c r="BM46" s="536"/>
    </row>
    <row r="47" spans="1:65" s="283" customFormat="1" ht="15" customHeight="1">
      <c r="A47" s="543">
        <v>24</v>
      </c>
      <c r="B47" s="555" t="s">
        <v>46</v>
      </c>
      <c r="C47" s="562">
        <f>'2074 Asar'!C47-'2072 Chait'!C47</f>
        <v>0</v>
      </c>
      <c r="D47" s="562">
        <f>'2074 Asar'!D47-'2072 Chait'!D47</f>
        <v>0</v>
      </c>
      <c r="E47" s="562">
        <f>'2074 Asar'!E47-'2072 Chait'!E47</f>
        <v>0</v>
      </c>
      <c r="F47" s="562">
        <f>'2074 Asar'!F47-'2072 Chait'!F47</f>
        <v>0</v>
      </c>
      <c r="G47" s="562">
        <f>'2074 Asar'!G47-'2072 Chait'!G47</f>
        <v>0</v>
      </c>
      <c r="H47" s="562">
        <f>'2074 Asar'!H47-'2072 Chait'!H47</f>
        <v>0</v>
      </c>
      <c r="I47" s="562">
        <f>'2074 Asar'!I47-'2072 Chait'!I47</f>
        <v>0</v>
      </c>
      <c r="J47" s="562">
        <f>'2074 Asar'!J47-'2072 Chait'!J47</f>
        <v>0</v>
      </c>
      <c r="K47" s="562">
        <f>'2074 Asar'!K47-'2072 Chait'!K47</f>
        <v>0</v>
      </c>
      <c r="L47" s="562">
        <f>'2074 Asar'!L47-'2072 Chait'!L47</f>
        <v>0</v>
      </c>
      <c r="M47" s="562">
        <f>'2074 Asar'!M47-'2072 Chait'!M47</f>
        <v>0</v>
      </c>
      <c r="N47" s="562">
        <f>'2074 Asar'!N47-'2072 Chait'!N47</f>
        <v>0</v>
      </c>
      <c r="O47" s="562">
        <f>'2074 Asar'!O47-'2072 Chait'!O47</f>
        <v>0</v>
      </c>
      <c r="P47" s="562">
        <f>'2074 Asar'!P47-'2072 Chait'!P47</f>
        <v>0</v>
      </c>
      <c r="Q47" s="562">
        <f>'2074 Asar'!Q47-'2072 Chait'!Q47</f>
        <v>0</v>
      </c>
      <c r="R47" s="562">
        <f>'2074 Asar'!R47-'2072 Chait'!R47</f>
        <v>0</v>
      </c>
      <c r="S47" s="562">
        <f>'2074 Asar'!S47-'2072 Chait'!S47</f>
        <v>0</v>
      </c>
      <c r="T47" s="562">
        <f>'2074 Asar'!T47-'2072 Chait'!T47</f>
        <v>0</v>
      </c>
      <c r="U47" s="562">
        <f>'2074 Asar'!U47-'2072 Chait'!U47</f>
        <v>0</v>
      </c>
      <c r="V47" s="562">
        <f>'2074 Asar'!V47-'2072 Chait'!V47</f>
        <v>0</v>
      </c>
      <c r="W47" s="562">
        <f>'2074 Asar'!W47-'2072 Chait'!W47</f>
        <v>0</v>
      </c>
      <c r="X47" s="562">
        <f>'2074 Asar'!X47-'2072 Chait'!X47</f>
        <v>0</v>
      </c>
      <c r="Y47" s="562">
        <f>'2074 Asar'!Y47-'2072 Chait'!Y47</f>
        <v>0</v>
      </c>
      <c r="Z47" s="562">
        <f>'2074 Asar'!Z47-'2072 Chait'!Z47</f>
        <v>0</v>
      </c>
      <c r="AA47" s="562">
        <f>'2074 Asar'!AA47-'2072 Chait'!AA47</f>
        <v>0</v>
      </c>
      <c r="AB47" s="562">
        <f>'2074 Asar'!AB47-'2072 Chait'!AB47</f>
        <v>0</v>
      </c>
      <c r="AC47" s="562">
        <f>'2074 Asar'!AC47-'2072 Chait'!AC47</f>
        <v>0</v>
      </c>
      <c r="AD47" s="562">
        <f>'2074 Asar'!AD47-'2072 Chait'!AD47</f>
        <v>0</v>
      </c>
      <c r="AE47" s="562">
        <f>'2074 Asar'!AE47-'2072 Chait'!AE47</f>
        <v>0</v>
      </c>
      <c r="AF47" s="562">
        <f>'2074 Asar'!AF47-'2072 Chait'!AF47</f>
        <v>0</v>
      </c>
      <c r="AG47" s="562">
        <f>'2074 Asar'!AG47-'2072 Chait'!AG47</f>
        <v>0</v>
      </c>
      <c r="AH47" s="562">
        <f>'2074 Asar'!AH47-'2072 Chait'!AH47</f>
        <v>0</v>
      </c>
      <c r="AI47" s="562">
        <f>'2074 Asar'!AI47-'2072 Chait'!AI47</f>
        <v>0</v>
      </c>
      <c r="AJ47" s="562">
        <f>'2074 Asar'!AJ47-'2072 Chait'!AJ47</f>
        <v>0</v>
      </c>
      <c r="AK47" s="562">
        <f>'2074 Asar'!AK47-'2072 Chait'!AK47</f>
        <v>0</v>
      </c>
      <c r="AL47" s="562">
        <f>'2074 Asar'!AL47-'2072 Chait'!AL47</f>
        <v>0</v>
      </c>
      <c r="AM47" s="562">
        <f>'2074 Asar'!AM47-'2072 Chait'!AM47</f>
        <v>0</v>
      </c>
      <c r="AN47" s="562">
        <f>'2074 Asar'!AN47-'2072 Chait'!AN47</f>
        <v>0</v>
      </c>
      <c r="AO47" s="562">
        <f>'2074 Asar'!AO47-'2072 Chait'!AO47</f>
        <v>0</v>
      </c>
      <c r="AP47" s="562">
        <f>'2074 Asar'!AP47-'2072 Chait'!AP47</f>
        <v>0</v>
      </c>
      <c r="AQ47" s="562">
        <f>'2074 Asar'!AQ47-'2072 Chait'!AQ47</f>
        <v>0</v>
      </c>
      <c r="AR47" s="562">
        <f>'2074 Asar'!AR47-'2072 Chait'!AR47</f>
        <v>0</v>
      </c>
      <c r="AS47" s="562">
        <f>'2074 Asar'!AS47-'2072 Chait'!AS47</f>
        <v>0</v>
      </c>
      <c r="AT47" s="562">
        <f>'2074 Asar'!AT47-'2072 Chait'!AT47</f>
        <v>0</v>
      </c>
      <c r="AU47" s="562">
        <f>'2074 Asar'!AU47-'2072 Chait'!AU47</f>
        <v>0</v>
      </c>
      <c r="AV47" s="562">
        <f>'2074 Asar'!AV47-'2072 Chait'!AV47</f>
        <v>0</v>
      </c>
      <c r="AW47" s="562">
        <f>'2074 Asar'!AW47-'2072 Chait'!AW47</f>
        <v>0</v>
      </c>
      <c r="AX47" s="562">
        <f>'2074 Asar'!AX47-'2072 Chait'!AX47</f>
        <v>0</v>
      </c>
      <c r="AY47" s="562"/>
      <c r="AZ47" s="566">
        <f t="shared" si="0"/>
        <v>0</v>
      </c>
      <c r="BA47" s="536"/>
      <c r="BB47" s="536"/>
      <c r="BC47" s="536"/>
      <c r="BD47" s="536"/>
      <c r="BE47" s="536"/>
      <c r="BF47" s="536"/>
      <c r="BG47" s="536"/>
      <c r="BH47" s="536"/>
      <c r="BI47" s="536"/>
      <c r="BJ47" s="536"/>
      <c r="BK47" s="536"/>
      <c r="BL47" s="536"/>
      <c r="BM47" s="536"/>
    </row>
    <row r="48" spans="1:65" s="283" customFormat="1" ht="15" customHeight="1">
      <c r="A48" s="545"/>
      <c r="B48" s="548" t="s">
        <v>47</v>
      </c>
      <c r="C48" s="562">
        <f>'2074 Asar'!C48-'2072 Chait'!C48</f>
        <v>0</v>
      </c>
      <c r="D48" s="562">
        <f>'2074 Asar'!D48-'2072 Chait'!D48</f>
        <v>0</v>
      </c>
      <c r="E48" s="562">
        <f>'2074 Asar'!E48-'2072 Chait'!E48</f>
        <v>0</v>
      </c>
      <c r="F48" s="562">
        <f>'2074 Asar'!F48-'2072 Chait'!F48</f>
        <v>0</v>
      </c>
      <c r="G48" s="562">
        <f>'2074 Asar'!G48-'2072 Chait'!G48</f>
        <v>0</v>
      </c>
      <c r="H48" s="562">
        <f>'2074 Asar'!H48-'2072 Chait'!H48</f>
        <v>0</v>
      </c>
      <c r="I48" s="562">
        <f>'2074 Asar'!I48-'2072 Chait'!I48</f>
        <v>0</v>
      </c>
      <c r="J48" s="562">
        <f>'2074 Asar'!J48-'2072 Chait'!J48</f>
        <v>0</v>
      </c>
      <c r="K48" s="562">
        <f>'2074 Asar'!K48-'2072 Chait'!K48</f>
        <v>0</v>
      </c>
      <c r="L48" s="562">
        <f>'2074 Asar'!L48-'2072 Chait'!L48</f>
        <v>0</v>
      </c>
      <c r="M48" s="562">
        <f>'2074 Asar'!M48-'2072 Chait'!M48</f>
        <v>0</v>
      </c>
      <c r="N48" s="562">
        <f>'2074 Asar'!N48-'2072 Chait'!N48</f>
        <v>0</v>
      </c>
      <c r="O48" s="562">
        <f>'2074 Asar'!O48-'2072 Chait'!O48</f>
        <v>0</v>
      </c>
      <c r="P48" s="562">
        <f>'2074 Asar'!P48-'2072 Chait'!P48</f>
        <v>0</v>
      </c>
      <c r="Q48" s="562">
        <f>'2074 Asar'!Q48-'2072 Chait'!Q48</f>
        <v>0</v>
      </c>
      <c r="R48" s="562">
        <f>'2074 Asar'!R48-'2072 Chait'!R48</f>
        <v>0</v>
      </c>
      <c r="S48" s="562">
        <f>'2074 Asar'!S48-'2072 Chait'!S48</f>
        <v>0</v>
      </c>
      <c r="T48" s="562">
        <f>'2074 Asar'!T48-'2072 Chait'!T48</f>
        <v>0</v>
      </c>
      <c r="U48" s="562">
        <f>'2074 Asar'!U48-'2072 Chait'!U48</f>
        <v>0</v>
      </c>
      <c r="V48" s="562">
        <f>'2074 Asar'!V48-'2072 Chait'!V48</f>
        <v>0</v>
      </c>
      <c r="W48" s="562">
        <f>'2074 Asar'!W48-'2072 Chait'!W48</f>
        <v>0</v>
      </c>
      <c r="X48" s="562">
        <f>'2074 Asar'!X48-'2072 Chait'!X48</f>
        <v>0</v>
      </c>
      <c r="Y48" s="562">
        <f>'2074 Asar'!Y48-'2072 Chait'!Y48</f>
        <v>0</v>
      </c>
      <c r="Z48" s="562">
        <f>'2074 Asar'!Z48-'2072 Chait'!Z48</f>
        <v>0</v>
      </c>
      <c r="AA48" s="562">
        <f>'2074 Asar'!AA48-'2072 Chait'!AA48</f>
        <v>0</v>
      </c>
      <c r="AB48" s="562">
        <f>'2074 Asar'!AB48-'2072 Chait'!AB48</f>
        <v>0</v>
      </c>
      <c r="AC48" s="562">
        <f>'2074 Asar'!AC48-'2072 Chait'!AC48</f>
        <v>0</v>
      </c>
      <c r="AD48" s="562">
        <f>'2074 Asar'!AD48-'2072 Chait'!AD48</f>
        <v>0</v>
      </c>
      <c r="AE48" s="562">
        <f>'2074 Asar'!AE48-'2072 Chait'!AE48</f>
        <v>0</v>
      </c>
      <c r="AF48" s="562">
        <f>'2074 Asar'!AF48-'2072 Chait'!AF48</f>
        <v>0</v>
      </c>
      <c r="AG48" s="562">
        <f>'2074 Asar'!AG48-'2072 Chait'!AG48</f>
        <v>0</v>
      </c>
      <c r="AH48" s="562">
        <f>'2074 Asar'!AH48-'2072 Chait'!AH48</f>
        <v>0</v>
      </c>
      <c r="AI48" s="562">
        <f>'2074 Asar'!AI48-'2072 Chait'!AI48</f>
        <v>0</v>
      </c>
      <c r="AJ48" s="562">
        <f>'2074 Asar'!AJ48-'2072 Chait'!AJ48</f>
        <v>0</v>
      </c>
      <c r="AK48" s="562">
        <f>'2074 Asar'!AK48-'2072 Chait'!AK48</f>
        <v>0</v>
      </c>
      <c r="AL48" s="562">
        <f>'2074 Asar'!AL48-'2072 Chait'!AL48</f>
        <v>0</v>
      </c>
      <c r="AM48" s="562">
        <f>'2074 Asar'!AM48-'2072 Chait'!AM48</f>
        <v>0</v>
      </c>
      <c r="AN48" s="562">
        <f>'2074 Asar'!AN48-'2072 Chait'!AN48</f>
        <v>0</v>
      </c>
      <c r="AO48" s="562">
        <f>'2074 Asar'!AO48-'2072 Chait'!AO48</f>
        <v>0</v>
      </c>
      <c r="AP48" s="562">
        <f>'2074 Asar'!AP48-'2072 Chait'!AP48</f>
        <v>0</v>
      </c>
      <c r="AQ48" s="562">
        <f>'2074 Asar'!AQ48-'2072 Chait'!AQ48</f>
        <v>0</v>
      </c>
      <c r="AR48" s="562">
        <f>'2074 Asar'!AR48-'2072 Chait'!AR48</f>
        <v>0</v>
      </c>
      <c r="AS48" s="562">
        <f>'2074 Asar'!AS48-'2072 Chait'!AS48</f>
        <v>0</v>
      </c>
      <c r="AT48" s="562">
        <f>'2074 Asar'!AT48-'2072 Chait'!AT48</f>
        <v>0</v>
      </c>
      <c r="AU48" s="562">
        <f>'2074 Asar'!AU48-'2072 Chait'!AU48</f>
        <v>0</v>
      </c>
      <c r="AV48" s="562">
        <f>'2074 Asar'!AV48-'2072 Chait'!AV48</f>
        <v>0</v>
      </c>
      <c r="AW48" s="562">
        <f>'2074 Asar'!AW48-'2072 Chait'!AW48</f>
        <v>0</v>
      </c>
      <c r="AX48" s="562">
        <f>'2074 Asar'!AX48-'2072 Chait'!AX48</f>
        <v>0</v>
      </c>
      <c r="AY48" s="562"/>
      <c r="AZ48" s="568">
        <f>AZ46/AZ10*100</f>
        <v>0</v>
      </c>
      <c r="BA48" s="536"/>
      <c r="BB48" s="536"/>
      <c r="BC48" s="536"/>
      <c r="BD48" s="536"/>
      <c r="BE48" s="536"/>
      <c r="BF48" s="536"/>
      <c r="BG48" s="536"/>
      <c r="BH48" s="536"/>
      <c r="BI48" s="536"/>
      <c r="BJ48" s="536"/>
      <c r="BK48" s="536"/>
      <c r="BL48" s="536"/>
      <c r="BM48" s="536"/>
    </row>
    <row r="49" spans="1:65" s="283" customFormat="1" ht="15" customHeight="1">
      <c r="A49" s="545"/>
      <c r="B49" s="548" t="s">
        <v>48</v>
      </c>
      <c r="C49" s="562" t="e">
        <f>'2074 Asar'!C49-'2072 Chait'!C49</f>
        <v>#VALUE!</v>
      </c>
      <c r="D49" s="562" t="e">
        <f>'2074 Asar'!D49-'2072 Chait'!D49</f>
        <v>#VALUE!</v>
      </c>
      <c r="E49" s="562" t="e">
        <f>'2074 Asar'!E49-'2072 Chait'!E49</f>
        <v>#VALUE!</v>
      </c>
      <c r="F49" s="562" t="e">
        <f>'2074 Asar'!F49-'2072 Chait'!F49</f>
        <v>#VALUE!</v>
      </c>
      <c r="G49" s="562" t="e">
        <f>'2074 Asar'!G49-'2072 Chait'!G49</f>
        <v>#VALUE!</v>
      </c>
      <c r="H49" s="562" t="e">
        <f>'2074 Asar'!H49-'2072 Chait'!H49</f>
        <v>#VALUE!</v>
      </c>
      <c r="I49" s="562" t="e">
        <f>'2074 Asar'!I49-'2072 Chait'!I49</f>
        <v>#VALUE!</v>
      </c>
      <c r="J49" s="562" t="e">
        <f>'2074 Asar'!J49-'2072 Chait'!J49</f>
        <v>#VALUE!</v>
      </c>
      <c r="K49" s="562" t="e">
        <f>'2074 Asar'!K49-'2072 Chait'!K49</f>
        <v>#VALUE!</v>
      </c>
      <c r="L49" s="562" t="e">
        <f>'2074 Asar'!L49-'2072 Chait'!L49</f>
        <v>#VALUE!</v>
      </c>
      <c r="M49" s="562" t="e">
        <f>'2074 Asar'!M49-'2072 Chait'!M49</f>
        <v>#VALUE!</v>
      </c>
      <c r="N49" s="562" t="e">
        <f>'2074 Asar'!N49-'2072 Chait'!N49</f>
        <v>#VALUE!</v>
      </c>
      <c r="O49" s="562" t="e">
        <f>'2074 Asar'!O49-'2072 Chait'!O49</f>
        <v>#VALUE!</v>
      </c>
      <c r="P49" s="562" t="e">
        <f>'2074 Asar'!P49-'2072 Chait'!P49</f>
        <v>#VALUE!</v>
      </c>
      <c r="Q49" s="562" t="e">
        <f>'2074 Asar'!Q49-'2072 Chait'!Q49</f>
        <v>#VALUE!</v>
      </c>
      <c r="R49" s="562" t="e">
        <f>'2074 Asar'!R49-'2072 Chait'!R49</f>
        <v>#VALUE!</v>
      </c>
      <c r="S49" s="562" t="e">
        <f>'2074 Asar'!S49-'2072 Chait'!S49</f>
        <v>#VALUE!</v>
      </c>
      <c r="T49" s="562" t="e">
        <f>'2074 Asar'!T49-'2072 Chait'!T49</f>
        <v>#VALUE!</v>
      </c>
      <c r="U49" s="562" t="e">
        <f>'2074 Asar'!U49-'2072 Chait'!U49</f>
        <v>#VALUE!</v>
      </c>
      <c r="V49" s="562" t="e">
        <f>'2074 Asar'!V49-'2072 Chait'!V49</f>
        <v>#VALUE!</v>
      </c>
      <c r="W49" s="562" t="e">
        <f>'2074 Asar'!W49-'2072 Chait'!W49</f>
        <v>#VALUE!</v>
      </c>
      <c r="X49" s="562" t="e">
        <f>'2074 Asar'!X49-'2072 Chait'!X49</f>
        <v>#VALUE!</v>
      </c>
      <c r="Y49" s="562" t="e">
        <f>'2074 Asar'!Y49-'2072 Chait'!Y49</f>
        <v>#VALUE!</v>
      </c>
      <c r="Z49" s="562" t="e">
        <f>'2074 Asar'!Z49-'2072 Chait'!Z49</f>
        <v>#VALUE!</v>
      </c>
      <c r="AA49" s="562" t="e">
        <f>'2074 Asar'!AA49-'2072 Chait'!AA49</f>
        <v>#VALUE!</v>
      </c>
      <c r="AB49" s="562" t="e">
        <f>'2074 Asar'!AB49-'2072 Chait'!AB49</f>
        <v>#VALUE!</v>
      </c>
      <c r="AC49" s="562" t="e">
        <f>'2074 Asar'!AC49-'2072 Chait'!AC49</f>
        <v>#VALUE!</v>
      </c>
      <c r="AD49" s="562" t="e">
        <f>'2074 Asar'!AD49-'2072 Chait'!AD49</f>
        <v>#VALUE!</v>
      </c>
      <c r="AE49" s="562" t="e">
        <f>'2074 Asar'!AE49-'2072 Chait'!AE49</f>
        <v>#VALUE!</v>
      </c>
      <c r="AF49" s="562" t="e">
        <f>'2074 Asar'!AF49-'2072 Chait'!AF49</f>
        <v>#VALUE!</v>
      </c>
      <c r="AG49" s="562" t="e">
        <f>'2074 Asar'!AG49-'2072 Chait'!AG49</f>
        <v>#VALUE!</v>
      </c>
      <c r="AH49" s="562" t="e">
        <f>'2074 Asar'!AH49-'2072 Chait'!AH49</f>
        <v>#VALUE!</v>
      </c>
      <c r="AI49" s="562" t="e">
        <f>'2074 Asar'!AI49-'2072 Chait'!AI49</f>
        <v>#VALUE!</v>
      </c>
      <c r="AJ49" s="562" t="e">
        <f>'2074 Asar'!AJ49-'2072 Chait'!AJ49</f>
        <v>#VALUE!</v>
      </c>
      <c r="AK49" s="562" t="e">
        <f>'2074 Asar'!AK49-'2072 Chait'!AK49</f>
        <v>#VALUE!</v>
      </c>
      <c r="AL49" s="562" t="e">
        <f>'2074 Asar'!AL49-'2072 Chait'!AL49</f>
        <v>#VALUE!</v>
      </c>
      <c r="AM49" s="562" t="e">
        <f>'2074 Asar'!AM49-'2072 Chait'!AM49</f>
        <v>#VALUE!</v>
      </c>
      <c r="AN49" s="562" t="e">
        <f>'2074 Asar'!AN49-'2072 Chait'!AN49</f>
        <v>#VALUE!</v>
      </c>
      <c r="AO49" s="562" t="e">
        <f>'2074 Asar'!AO49-'2072 Chait'!AO49</f>
        <v>#VALUE!</v>
      </c>
      <c r="AP49" s="562" t="e">
        <f>'2074 Asar'!AP49-'2072 Chait'!AP49</f>
        <v>#VALUE!</v>
      </c>
      <c r="AQ49" s="562" t="e">
        <f>'2074 Asar'!AQ49-'2072 Chait'!AQ49</f>
        <v>#VALUE!</v>
      </c>
      <c r="AR49" s="562" t="e">
        <f>'2074 Asar'!AR49-'2072 Chait'!AR49</f>
        <v>#VALUE!</v>
      </c>
      <c r="AS49" s="562" t="e">
        <f>'2074 Asar'!AS49-'2072 Chait'!AS49</f>
        <v>#VALUE!</v>
      </c>
      <c r="AT49" s="562" t="e">
        <f>'2074 Asar'!AT49-'2072 Chait'!AT49</f>
        <v>#VALUE!</v>
      </c>
      <c r="AU49" s="562" t="e">
        <f>'2074 Asar'!AU49-'2072 Chait'!AU49</f>
        <v>#VALUE!</v>
      </c>
      <c r="AV49" s="562" t="e">
        <f>'2074 Asar'!AV49-'2072 Chait'!AV49</f>
        <v>#VALUE!</v>
      </c>
      <c r="AW49" s="562" t="e">
        <f>'2074 Asar'!AW49-'2072 Chait'!AW49</f>
        <v>#VALUE!</v>
      </c>
      <c r="AX49" s="562" t="e">
        <f>'2074 Asar'!AX49-'2072 Chait'!AX49</f>
        <v>#VALUE!</v>
      </c>
      <c r="AY49" s="562"/>
      <c r="AZ49" s="568" t="str">
        <f>IF(AZ47&gt;0,AZ47/AZ46*100,"-")</f>
        <v>-</v>
      </c>
      <c r="BA49" s="536"/>
      <c r="BB49" s="536"/>
      <c r="BC49" s="536"/>
      <c r="BD49" s="536"/>
      <c r="BE49" s="536"/>
      <c r="BF49" s="536"/>
      <c r="BG49" s="536"/>
      <c r="BH49" s="536"/>
      <c r="BI49" s="536"/>
      <c r="BJ49" s="536"/>
      <c r="BK49" s="536"/>
      <c r="BL49" s="536"/>
      <c r="BM49" s="536"/>
    </row>
    <row r="50" spans="1:65" s="283" customFormat="1" ht="15" customHeight="1">
      <c r="A50" s="543">
        <v>25</v>
      </c>
      <c r="B50" s="544" t="s">
        <v>49</v>
      </c>
      <c r="C50" s="562">
        <f>'2074 Asar'!C50-'2072 Chait'!C50</f>
        <v>1119883.0580600007</v>
      </c>
      <c r="D50" s="562">
        <f>'2074 Asar'!D50-'2072 Chait'!D50</f>
        <v>279730.06999999995</v>
      </c>
      <c r="E50" s="562">
        <f>'2074 Asar'!E50-'2072 Chait'!E50</f>
        <v>436706</v>
      </c>
      <c r="F50" s="562">
        <f>'2074 Asar'!F50-'2072 Chait'!F50</f>
        <v>1007824.8901700003</v>
      </c>
      <c r="G50" s="562">
        <f>'2074 Asar'!G50-'2072 Chait'!G50</f>
        <v>598534.45692000003</v>
      </c>
      <c r="H50" s="562">
        <f>'2074 Asar'!H50-'2072 Chait'!H50</f>
        <v>563275.49</v>
      </c>
      <c r="I50" s="562">
        <f>'2074 Asar'!I50-'2072 Chait'!I50</f>
        <v>258603.92377000002</v>
      </c>
      <c r="J50" s="562">
        <f>'2074 Asar'!J50-'2072 Chait'!J50</f>
        <v>18156</v>
      </c>
      <c r="K50" s="562">
        <f>'2074 Asar'!K50-'2072 Chait'!K50</f>
        <v>34157.183319999996</v>
      </c>
      <c r="L50" s="562">
        <f>'2074 Asar'!L50-'2072 Chait'!L50</f>
        <v>89317.175620000009</v>
      </c>
      <c r="M50" s="562">
        <f>'2074 Asar'!M50-'2072 Chait'!M50</f>
        <v>93893.736710000012</v>
      </c>
      <c r="N50" s="562">
        <f>'2074 Asar'!N50-'2072 Chait'!N50</f>
        <v>188039.83883999998</v>
      </c>
      <c r="O50" s="562">
        <f>'2074 Asar'!O50-'2072 Chait'!O50</f>
        <v>54224.373279999993</v>
      </c>
      <c r="P50" s="562">
        <f>'2074 Asar'!P50-'2072 Chait'!P50</f>
        <v>46574</v>
      </c>
      <c r="Q50" s="562">
        <f>'2074 Asar'!Q50-'2072 Chait'!Q50</f>
        <v>77769.188320000016</v>
      </c>
      <c r="R50" s="562">
        <f>'2074 Asar'!R50-'2072 Chait'!R50</f>
        <v>47340.82185</v>
      </c>
      <c r="S50" s="562">
        <f>'2074 Asar'!S50-'2072 Chait'!S50</f>
        <v>44088.461139999999</v>
      </c>
      <c r="T50" s="562">
        <f>'2074 Asar'!T50-'2072 Chait'!T50</f>
        <v>217460.52723999997</v>
      </c>
      <c r="U50" s="562">
        <f>'2074 Asar'!U50-'2072 Chait'!U50</f>
        <v>31883.255960000002</v>
      </c>
      <c r="V50" s="562">
        <f>'2074 Asar'!V50-'2072 Chait'!V50</f>
        <v>39549.240170000005</v>
      </c>
      <c r="W50" s="562">
        <f>'2074 Asar'!W50-'2072 Chait'!W50</f>
        <v>56704.87</v>
      </c>
      <c r="X50" s="562">
        <f>'2074 Asar'!X50-'2072 Chait'!X50</f>
        <v>73930.210909999994</v>
      </c>
      <c r="Y50" s="562">
        <f>'2074 Asar'!Y50-'2072 Chait'!Y50</f>
        <v>154636.74696999998</v>
      </c>
      <c r="Z50" s="562">
        <f>'2074 Asar'!Z50-'2072 Chait'!Z50</f>
        <v>584556.11498999991</v>
      </c>
      <c r="AA50" s="562">
        <f>'2074 Asar'!AA50-'2072 Chait'!AA50</f>
        <v>39676.276040000012</v>
      </c>
      <c r="AB50" s="562">
        <f>'2074 Asar'!AB50-'2072 Chait'!AB50</f>
        <v>112136.83146</v>
      </c>
      <c r="AC50" s="562">
        <f>'2074 Asar'!AC50-'2072 Chait'!AC50</f>
        <v>68762.563990000024</v>
      </c>
      <c r="AD50" s="562">
        <f>'2074 Asar'!AD50-'2072 Chait'!AD50</f>
        <v>172631.72437999997</v>
      </c>
      <c r="AE50" s="562">
        <f>'2074 Asar'!AE50-'2072 Chait'!AE50</f>
        <v>41924.21020999999</v>
      </c>
      <c r="AF50" s="562">
        <f>'2074 Asar'!AF50-'2072 Chait'!AF50</f>
        <v>45889.709199999998</v>
      </c>
      <c r="AG50" s="562">
        <f>'2074 Asar'!AG50-'2072 Chait'!AG50</f>
        <v>39793.661</v>
      </c>
      <c r="AH50" s="562">
        <f>'2074 Asar'!AH50-'2072 Chait'!AH50</f>
        <v>147834.05138999998</v>
      </c>
      <c r="AI50" s="562">
        <f>'2074 Asar'!AI50-'2072 Chait'!AI50</f>
        <v>318367.27019000007</v>
      </c>
      <c r="AJ50" s="562">
        <f>'2074 Asar'!AJ50-'2072 Chait'!AJ50</f>
        <v>20713.737000000001</v>
      </c>
      <c r="AK50" s="562">
        <f>'2074 Asar'!AK50-'2072 Chait'!AK50</f>
        <v>74431.94</v>
      </c>
      <c r="AL50" s="562">
        <f>'2074 Asar'!AL50-'2072 Chait'!AL50</f>
        <v>132435.20484999998</v>
      </c>
      <c r="AM50" s="562">
        <f>'2074 Asar'!AM50-'2072 Chait'!AM50</f>
        <v>70034.598209999996</v>
      </c>
      <c r="AN50" s="562">
        <f>'2074 Asar'!AN50-'2072 Chait'!AN50</f>
        <v>35107.487989999994</v>
      </c>
      <c r="AO50" s="562">
        <f>'2074 Asar'!AO50-'2072 Chait'!AO50</f>
        <v>31614.41444</v>
      </c>
      <c r="AP50" s="562">
        <f>'2074 Asar'!AP50-'2072 Chait'!AP50</f>
        <v>18991.883180000001</v>
      </c>
      <c r="AQ50" s="562">
        <f>'2074 Asar'!AQ50-'2072 Chait'!AQ50</f>
        <v>42367.375480000002</v>
      </c>
      <c r="AR50" s="562">
        <f>'2074 Asar'!AR50-'2072 Chait'!AR50</f>
        <v>1757</v>
      </c>
      <c r="AS50" s="562">
        <f>'2074 Asar'!AS50-'2072 Chait'!AS50</f>
        <v>19465.59</v>
      </c>
      <c r="AT50" s="562">
        <f>'2074 Asar'!AT50-'2072 Chait'!AT50</f>
        <v>27424.05</v>
      </c>
      <c r="AU50" s="562">
        <f>'2074 Asar'!AU50-'2072 Chait'!AU50</f>
        <v>2834.8252600000001</v>
      </c>
      <c r="AV50" s="562">
        <f>'2074 Asar'!AV50-'2072 Chait'!AV50</f>
        <v>3736.64</v>
      </c>
      <c r="AW50" s="562">
        <f>'2074 Asar'!AW50-'2072 Chait'!AW50</f>
        <v>7875.9695699999993</v>
      </c>
      <c r="AX50" s="562">
        <f>'2074 Asar'!AX50-'2072 Chait'!AX50</f>
        <v>8616.19</v>
      </c>
      <c r="AY50" s="562"/>
      <c r="AZ50" s="566">
        <f t="shared" si="0"/>
        <v>7601262.8380800011</v>
      </c>
      <c r="BA50" s="536"/>
      <c r="BB50" s="536"/>
      <c r="BC50" s="536"/>
      <c r="BD50" s="536"/>
      <c r="BE50" s="536"/>
      <c r="BF50" s="536"/>
      <c r="BG50" s="536"/>
      <c r="BH50" s="536"/>
      <c r="BI50" s="536"/>
      <c r="BJ50" s="536"/>
      <c r="BK50" s="536"/>
      <c r="BL50" s="536"/>
      <c r="BM50" s="536"/>
    </row>
    <row r="51" spans="1:65" s="283" customFormat="1" ht="15" customHeight="1">
      <c r="A51" s="543">
        <v>26</v>
      </c>
      <c r="B51" s="556" t="s">
        <v>50</v>
      </c>
      <c r="C51" s="562">
        <f>'2074 Asar'!C51-'2072 Chait'!C51</f>
        <v>469673.72089</v>
      </c>
      <c r="D51" s="562">
        <f>'2074 Asar'!D51-'2072 Chait'!D51</f>
        <v>138578.5</v>
      </c>
      <c r="E51" s="562">
        <f>'2074 Asar'!E51-'2072 Chait'!E51</f>
        <v>171798</v>
      </c>
      <c r="F51" s="562">
        <f>'2074 Asar'!F51-'2072 Chait'!F51</f>
        <v>515621.49437999999</v>
      </c>
      <c r="G51" s="562">
        <f>'2074 Asar'!G51-'2072 Chait'!G51</f>
        <v>288080.69495000003</v>
      </c>
      <c r="H51" s="562">
        <f>'2074 Asar'!H51-'2072 Chait'!H51</f>
        <v>262562.84999999998</v>
      </c>
      <c r="I51" s="562">
        <f>'2074 Asar'!I51-'2072 Chait'!I51</f>
        <v>118820.52682000001</v>
      </c>
      <c r="J51" s="562">
        <f>'2074 Asar'!J51-'2072 Chait'!J51</f>
        <v>6397</v>
      </c>
      <c r="K51" s="562">
        <f>'2074 Asar'!K51-'2072 Chait'!K51</f>
        <v>17335.841679999998</v>
      </c>
      <c r="L51" s="562">
        <f>'2074 Asar'!L51-'2072 Chait'!L51</f>
        <v>33344.8033</v>
      </c>
      <c r="M51" s="562">
        <f>'2074 Asar'!M51-'2072 Chait'!M51</f>
        <v>49134.192090000004</v>
      </c>
      <c r="N51" s="562">
        <f>'2074 Asar'!N51-'2072 Chait'!N51</f>
        <v>124142.30079039888</v>
      </c>
      <c r="O51" s="562">
        <f>'2074 Asar'!O51-'2072 Chait'!O51</f>
        <v>23826.219140000001</v>
      </c>
      <c r="P51" s="562">
        <f>'2074 Asar'!P51-'2072 Chait'!P51</f>
        <v>15694</v>
      </c>
      <c r="Q51" s="562">
        <f>'2074 Asar'!Q51-'2072 Chait'!Q51</f>
        <v>38389.649640000003</v>
      </c>
      <c r="R51" s="562">
        <f>'2074 Asar'!R51-'2072 Chait'!R51</f>
        <v>21665.169190000001</v>
      </c>
      <c r="S51" s="562">
        <f>'2074 Asar'!S51-'2072 Chait'!S51</f>
        <v>20864.94629</v>
      </c>
      <c r="T51" s="562">
        <f>'2074 Asar'!T51-'2072 Chait'!T51</f>
        <v>73991.655869999988</v>
      </c>
      <c r="U51" s="562">
        <f>'2074 Asar'!U51-'2072 Chait'!U51</f>
        <v>12316.147730000004</v>
      </c>
      <c r="V51" s="562">
        <f>'2074 Asar'!V51-'2072 Chait'!V51</f>
        <v>17464.362730000001</v>
      </c>
      <c r="W51" s="562">
        <f>'2074 Asar'!W51-'2072 Chait'!W51</f>
        <v>21679.850000000002</v>
      </c>
      <c r="X51" s="562">
        <f>'2074 Asar'!X51-'2072 Chait'!X51</f>
        <v>30039.2984</v>
      </c>
      <c r="Y51" s="562">
        <f>'2074 Asar'!Y51-'2072 Chait'!Y51</f>
        <v>73133.066959999982</v>
      </c>
      <c r="Z51" s="562">
        <f>'2074 Asar'!Z51-'2072 Chait'!Z51</f>
        <v>250087.97910734313</v>
      </c>
      <c r="AA51" s="562">
        <f>'2074 Asar'!AA51-'2072 Chait'!AA51</f>
        <v>23426.942900000002</v>
      </c>
      <c r="AB51" s="562">
        <f>'2074 Asar'!AB51-'2072 Chait'!AB51</f>
        <v>44370.54148</v>
      </c>
      <c r="AC51" s="562">
        <f>'2074 Asar'!AC51-'2072 Chait'!AC51</f>
        <v>27940.263930000001</v>
      </c>
      <c r="AD51" s="562">
        <f>'2074 Asar'!AD51-'2072 Chait'!AD51</f>
        <v>88319.748529999983</v>
      </c>
      <c r="AE51" s="562">
        <f>'2074 Asar'!AE51-'2072 Chait'!AE51</f>
        <v>17096.291579999997</v>
      </c>
      <c r="AF51" s="562">
        <f>'2074 Asar'!AF51-'2072 Chait'!AF51</f>
        <v>29501.73919</v>
      </c>
      <c r="AG51" s="562">
        <f>'2074 Asar'!AG51-'2072 Chait'!AG51</f>
        <v>12057.156420000003</v>
      </c>
      <c r="AH51" s="562">
        <f>'2074 Asar'!AH51-'2072 Chait'!AH51</f>
        <v>65860.012860000003</v>
      </c>
      <c r="AI51" s="562">
        <f>'2074 Asar'!AI51-'2072 Chait'!AI51</f>
        <v>210199.50530000002</v>
      </c>
      <c r="AJ51" s="562">
        <f>'2074 Asar'!AJ51-'2072 Chait'!AJ51</f>
        <v>10115.375000000002</v>
      </c>
      <c r="AK51" s="562">
        <f>'2074 Asar'!AK51-'2072 Chait'!AK51</f>
        <v>30647.329999999998</v>
      </c>
      <c r="AL51" s="562">
        <f>'2074 Asar'!AL51-'2072 Chait'!AL51</f>
        <v>60931.751719999993</v>
      </c>
      <c r="AM51" s="562">
        <f>'2074 Asar'!AM51-'2072 Chait'!AM51</f>
        <v>19661.553350000002</v>
      </c>
      <c r="AN51" s="562">
        <f>'2074 Asar'!AN51-'2072 Chait'!AN51</f>
        <v>13782.73724</v>
      </c>
      <c r="AO51" s="562">
        <f>'2074 Asar'!AO51-'2072 Chait'!AO51</f>
        <v>16607.53069</v>
      </c>
      <c r="AP51" s="562">
        <f>'2074 Asar'!AP51-'2072 Chait'!AP51</f>
        <v>8267.8989999999994</v>
      </c>
      <c r="AQ51" s="562">
        <f>'2074 Asar'!AQ51-'2072 Chait'!AQ51</f>
        <v>16894.313099999996</v>
      </c>
      <c r="AR51" s="562">
        <f>'2074 Asar'!AR51-'2072 Chait'!AR51</f>
        <v>67</v>
      </c>
      <c r="AS51" s="562">
        <f>'2074 Asar'!AS51-'2072 Chait'!AS51</f>
        <v>9556.8242800000007</v>
      </c>
      <c r="AT51" s="562">
        <f>'2074 Asar'!AT51-'2072 Chait'!AT51</f>
        <v>18189.746969999997</v>
      </c>
      <c r="AU51" s="562">
        <f>'2074 Asar'!AU51-'2072 Chait'!AU51</f>
        <v>1238.4328899999998</v>
      </c>
      <c r="AV51" s="562">
        <f>'2074 Asar'!AV51-'2072 Chait'!AV51</f>
        <v>1466.51</v>
      </c>
      <c r="AW51" s="562">
        <f>'2074 Asar'!AW51-'2072 Chait'!AW51</f>
        <v>4793.0855899999997</v>
      </c>
      <c r="AX51" s="562">
        <f>'2074 Asar'!AX51-'2072 Chait'!AX51</f>
        <v>2966.38</v>
      </c>
      <c r="AY51" s="562"/>
      <c r="AZ51" s="566">
        <f t="shared" si="0"/>
        <v>3528600.9419777421</v>
      </c>
      <c r="BA51" s="536"/>
      <c r="BB51" s="536"/>
      <c r="BC51" s="536"/>
      <c r="BD51" s="536"/>
      <c r="BE51" s="536"/>
      <c r="BF51" s="536"/>
      <c r="BG51" s="536"/>
      <c r="BH51" s="536"/>
      <c r="BI51" s="536"/>
      <c r="BJ51" s="536"/>
      <c r="BK51" s="536"/>
      <c r="BL51" s="536"/>
      <c r="BM51" s="536"/>
    </row>
    <row r="52" spans="1:65" s="283" customFormat="1" ht="15" customHeight="1">
      <c r="A52" s="543">
        <v>27</v>
      </c>
      <c r="B52" s="544" t="s">
        <v>51</v>
      </c>
      <c r="C52" s="562">
        <f>'2074 Asar'!C52-'2072 Chait'!C52</f>
        <v>514637.49298000068</v>
      </c>
      <c r="D52" s="562">
        <f>'2074 Asar'!D52-'2072 Chait'!D52</f>
        <v>135570.59</v>
      </c>
      <c r="E52" s="562">
        <f>'2074 Asar'!E52-'2072 Chait'!E52</f>
        <v>153652</v>
      </c>
      <c r="F52" s="562">
        <f>'2074 Asar'!F52-'2072 Chait'!F52</f>
        <v>394779.63434000016</v>
      </c>
      <c r="G52" s="562">
        <f>'2074 Asar'!G52-'2072 Chait'!G52</f>
        <v>78098.836104625021</v>
      </c>
      <c r="H52" s="562">
        <f>'2074 Asar'!H52-'2072 Chait'!H52</f>
        <v>266514.37</v>
      </c>
      <c r="I52" s="562">
        <f>'2074 Asar'!I52-'2072 Chait'!I52</f>
        <v>63749.079029999979</v>
      </c>
      <c r="J52" s="562">
        <f>'2074 Asar'!J52-'2072 Chait'!J52</f>
        <v>987</v>
      </c>
      <c r="K52" s="562">
        <f>'2074 Asar'!K52-'2072 Chait'!K52</f>
        <v>1064.4655999999941</v>
      </c>
      <c r="L52" s="562">
        <f>'2074 Asar'!L52-'2072 Chait'!L52</f>
        <v>37166.43232</v>
      </c>
      <c r="M52" s="562">
        <f>'2074 Asar'!M52-'2072 Chait'!M52</f>
        <v>14375.211459999984</v>
      </c>
      <c r="N52" s="562">
        <f>'2074 Asar'!N52-'2072 Chait'!N52</f>
        <v>64407.111139601104</v>
      </c>
      <c r="O52" s="562">
        <f>'2074 Asar'!O52-'2072 Chait'!O52</f>
        <v>4223.3394699999772</v>
      </c>
      <c r="P52" s="562">
        <f>'2074 Asar'!P52-'2072 Chait'!P52</f>
        <v>4662</v>
      </c>
      <c r="Q52" s="562">
        <f>'2074 Asar'!Q52-'2072 Chait'!Q52</f>
        <v>7800.3328900000015</v>
      </c>
      <c r="R52" s="562">
        <f>'2074 Asar'!R52-'2072 Chait'!R52</f>
        <v>12428.798282766324</v>
      </c>
      <c r="S52" s="562">
        <f>'2074 Asar'!S52-'2072 Chait'!S52</f>
        <v>10742.550850000007</v>
      </c>
      <c r="T52" s="562">
        <f>'2074 Asar'!T52-'2072 Chait'!T52</f>
        <v>101247.32031000001</v>
      </c>
      <c r="U52" s="562">
        <f>'2074 Asar'!U52-'2072 Chait'!U52</f>
        <v>6375.6918087999975</v>
      </c>
      <c r="V52" s="562">
        <f>'2074 Asar'!V52-'2072 Chait'!V52</f>
        <v>4178.5088000000105</v>
      </c>
      <c r="W52" s="562">
        <f>'2074 Asar'!W52-'2072 Chait'!W52</f>
        <v>9642.5600000000013</v>
      </c>
      <c r="X52" s="562">
        <f>'2074 Asar'!X52-'2072 Chait'!X52</f>
        <v>15081.909629999976</v>
      </c>
      <c r="Y52" s="562">
        <f>'2074 Asar'!Y52-'2072 Chait'!Y52</f>
        <v>38919.218159999975</v>
      </c>
      <c r="Z52" s="562">
        <f>'2074 Asar'!Z52-'2072 Chait'!Z52</f>
        <v>176110.49515865662</v>
      </c>
      <c r="AA52" s="562">
        <f>'2074 Asar'!AA52-'2072 Chait'!AA52</f>
        <v>-5631.4468099999795</v>
      </c>
      <c r="AB52" s="562">
        <f>'2074 Asar'!AB52-'2072 Chait'!AB52</f>
        <v>26401.005879999975</v>
      </c>
      <c r="AC52" s="562">
        <f>'2074 Asar'!AC52-'2072 Chait'!AC52</f>
        <v>19314.286410000041</v>
      </c>
      <c r="AD52" s="562">
        <f>'2074 Asar'!AD52-'2072 Chait'!AD52</f>
        <v>55266.157239999986</v>
      </c>
      <c r="AE52" s="562">
        <f>'2074 Asar'!AE52-'2072 Chait'!AE52</f>
        <v>18036.396759999996</v>
      </c>
      <c r="AF52" s="562">
        <f>'2074 Asar'!AF52-'2072 Chait'!AF52</f>
        <v>11899.197469999999</v>
      </c>
      <c r="AG52" s="562">
        <f>'2074 Asar'!AG52-'2072 Chait'!AG52</f>
        <v>3629.7688499999949</v>
      </c>
      <c r="AH52" s="562">
        <f>'2074 Asar'!AH52-'2072 Chait'!AH52</f>
        <v>70438.785149999967</v>
      </c>
      <c r="AI52" s="562">
        <f>'2074 Asar'!AI52-'2072 Chait'!AI52</f>
        <v>-32676.467179999978</v>
      </c>
      <c r="AJ52" s="562">
        <f>'2074 Asar'!AJ52-'2072 Chait'!AJ52</f>
        <v>312.42711999999779</v>
      </c>
      <c r="AK52" s="562">
        <f>'2074 Asar'!AK52-'2072 Chait'!AK52</f>
        <v>24862.73</v>
      </c>
      <c r="AL52" s="562">
        <f>'2074 Asar'!AL52-'2072 Chait'!AL52</f>
        <v>8434.9823013923706</v>
      </c>
      <c r="AM52" s="562">
        <f>'2074 Asar'!AM52-'2072 Chait'!AM52</f>
        <v>48163.782833479534</v>
      </c>
      <c r="AN52" s="562">
        <f>'2074 Asar'!AN52-'2072 Chait'!AN52</f>
        <v>8202.6550299999944</v>
      </c>
      <c r="AO52" s="562">
        <f>'2074 Asar'!AO52-'2072 Chait'!AO52</f>
        <v>3054.5257600000027</v>
      </c>
      <c r="AP52" s="562">
        <f>'2074 Asar'!AP52-'2072 Chait'!AP52</f>
        <v>2068.2175399999969</v>
      </c>
      <c r="AQ52" s="562">
        <f>'2074 Asar'!AQ52-'2072 Chait'!AQ52</f>
        <v>6620.651730000006</v>
      </c>
      <c r="AR52" s="562">
        <f>'2074 Asar'!AR52-'2072 Chait'!AR52</f>
        <v>-2595</v>
      </c>
      <c r="AS52" s="562">
        <f>'2074 Asar'!AS52-'2072 Chait'!AS52</f>
        <v>-12819.176120000002</v>
      </c>
      <c r="AT52" s="562">
        <f>'2074 Asar'!AT52-'2072 Chait'!AT52</f>
        <v>-5068.8519700000015</v>
      </c>
      <c r="AU52" s="562">
        <f>'2074 Asar'!AU52-'2072 Chait'!AU52</f>
        <v>-2961.5919100000001</v>
      </c>
      <c r="AV52" s="562">
        <f>'2074 Asar'!AV52-'2072 Chait'!AV52</f>
        <v>-2556.1</v>
      </c>
      <c r="AW52" s="562">
        <f>'2074 Asar'!AW52-'2072 Chait'!AW52</f>
        <v>-6948.6259999999966</v>
      </c>
      <c r="AX52" s="562">
        <f>'2074 Asar'!AX52-'2072 Chait'!AX52</f>
        <v>-12214.91</v>
      </c>
      <c r="AY52" s="562"/>
      <c r="AZ52" s="566">
        <f t="shared" si="0"/>
        <v>2339648.3484193212</v>
      </c>
      <c r="BA52" s="536"/>
      <c r="BB52" s="536"/>
      <c r="BC52" s="536"/>
      <c r="BD52" s="536"/>
      <c r="BE52" s="536"/>
      <c r="BF52" s="536"/>
      <c r="BG52" s="536"/>
      <c r="BH52" s="536"/>
      <c r="BI52" s="536"/>
      <c r="BJ52" s="536"/>
      <c r="BK52" s="536"/>
      <c r="BL52" s="536"/>
      <c r="BM52" s="536"/>
    </row>
    <row r="53" spans="1:65" s="283" customFormat="1" ht="15" customHeight="1">
      <c r="A53" s="543">
        <v>28</v>
      </c>
      <c r="B53" s="544" t="s">
        <v>52</v>
      </c>
      <c r="C53" s="562">
        <f>'2074 Asar'!C53-'2072 Chait'!C53</f>
        <v>332311.80255000072</v>
      </c>
      <c r="D53" s="562">
        <f>'2074 Asar'!D53-'2072 Chait'!D53</f>
        <v>86370.37</v>
      </c>
      <c r="E53" s="562">
        <f>'2074 Asar'!E53-'2072 Chait'!E53</f>
        <v>110430</v>
      </c>
      <c r="F53" s="562">
        <f>'2074 Asar'!F53-'2072 Chait'!F53</f>
        <v>246157.17820000008</v>
      </c>
      <c r="G53" s="562">
        <f>'2074 Asar'!G53-'2072 Chait'!G53</f>
        <v>50875.709836579626</v>
      </c>
      <c r="H53" s="562">
        <f>'2074 Asar'!H53-'2072 Chait'!H53</f>
        <v>169600.06</v>
      </c>
      <c r="I53" s="562">
        <f>'2074 Asar'!I53-'2072 Chait'!I53</f>
        <v>40567.595749999979</v>
      </c>
      <c r="J53" s="562">
        <f>'2074 Asar'!J53-'2072 Chait'!J53</f>
        <v>4121</v>
      </c>
      <c r="K53" s="562">
        <f>'2074 Asar'!K53-'2072 Chait'!K53</f>
        <v>1068.627381818178</v>
      </c>
      <c r="L53" s="562">
        <f>'2074 Asar'!L53-'2072 Chait'!L53</f>
        <v>8540.2678099999976</v>
      </c>
      <c r="M53" s="562">
        <f>'2074 Asar'!M53-'2072 Chait'!M53</f>
        <v>9147.8618381818087</v>
      </c>
      <c r="N53" s="562">
        <f>'2074 Asar'!N53-'2072 Chait'!N53</f>
        <v>42131.372686663053</v>
      </c>
      <c r="O53" s="562">
        <f>'2074 Asar'!O53-'2072 Chait'!O53</f>
        <v>-6012.43372090911</v>
      </c>
      <c r="P53" s="562">
        <f>'2074 Asar'!P53-'2072 Chait'!P53</f>
        <v>5417</v>
      </c>
      <c r="Q53" s="562">
        <f>'2074 Asar'!Q53-'2072 Chait'!Q53</f>
        <v>7377.6936100000021</v>
      </c>
      <c r="R53" s="562">
        <f>'2074 Asar'!R53-'2072 Chait'!R53</f>
        <v>7685.7730527663225</v>
      </c>
      <c r="S53" s="562">
        <f>'2074 Asar'!S53-'2072 Chait'!S53</f>
        <v>6308.3973590909172</v>
      </c>
      <c r="T53" s="562">
        <f>'2074 Asar'!T53-'2072 Chait'!T53</f>
        <v>65952.047280000013</v>
      </c>
      <c r="U53" s="562">
        <f>'2074 Asar'!U53-'2072 Chait'!U53</f>
        <v>2766.5363094363588</v>
      </c>
      <c r="V53" s="562">
        <f>'2074 Asar'!V53-'2072 Chait'!V53</f>
        <v>3412.5440936363721</v>
      </c>
      <c r="W53" s="562">
        <f>'2074 Asar'!W53-'2072 Chait'!W53</f>
        <v>6971.94</v>
      </c>
      <c r="X53" s="562">
        <f>'2074 Asar'!X53-'2072 Chait'!X53</f>
        <v>17614.249629999977</v>
      </c>
      <c r="Y53" s="562">
        <f>'2074 Asar'!Y53-'2072 Chait'!Y53</f>
        <v>24804.077556363613</v>
      </c>
      <c r="Z53" s="562">
        <f>'2074 Asar'!Z53-'2072 Chait'!Z53</f>
        <v>125486.02690278148</v>
      </c>
      <c r="AA53" s="562">
        <f>'2074 Asar'!AA53-'2072 Chait'!AA53</f>
        <v>-3583.64796999998</v>
      </c>
      <c r="AB53" s="562">
        <f>'2074 Asar'!AB53-'2072 Chait'!AB53</f>
        <v>20144.092809999973</v>
      </c>
      <c r="AC53" s="562">
        <f>'2074 Asar'!AC53-'2072 Chait'!AC53</f>
        <v>12290.909351818207</v>
      </c>
      <c r="AD53" s="562">
        <f>'2074 Asar'!AD53-'2072 Chait'!AD53</f>
        <v>37497.750818181805</v>
      </c>
      <c r="AE53" s="562">
        <f>'2074 Asar'!AE53-'2072 Chait'!AE53</f>
        <v>9105.0533426579514</v>
      </c>
      <c r="AF53" s="562">
        <f>'2074 Asar'!AF53-'2072 Chait'!AF53</f>
        <v>9113.3074809090904</v>
      </c>
      <c r="AG53" s="562">
        <f>'2074 Asar'!AG53-'2072 Chait'!AG53</f>
        <v>3629.7688499999949</v>
      </c>
      <c r="AH53" s="562">
        <f>'2074 Asar'!AH53-'2072 Chait'!AH53</f>
        <v>44824.681459090891</v>
      </c>
      <c r="AI53" s="562">
        <f>'2074 Asar'!AI53-'2072 Chait'!AI53</f>
        <v>4638.4548758182209</v>
      </c>
      <c r="AJ53" s="562">
        <f>'2074 Asar'!AJ53-'2072 Chait'!AJ53</f>
        <v>5860.6641199999985</v>
      </c>
      <c r="AK53" s="562">
        <f>'2074 Asar'!AK53-'2072 Chait'!AK53</f>
        <v>16361.95</v>
      </c>
      <c r="AL53" s="562">
        <f>'2074 Asar'!AL53-'2072 Chait'!AL53</f>
        <v>11722.954534336061</v>
      </c>
      <c r="AM53" s="562">
        <f>'2074 Asar'!AM53-'2072 Chait'!AM53</f>
        <v>31766.963466759698</v>
      </c>
      <c r="AN53" s="562">
        <f>'2074 Asar'!AN53-'2072 Chait'!AN53</f>
        <v>7102.2016599999934</v>
      </c>
      <c r="AO53" s="562">
        <f>'2074 Asar'!AO53-'2072 Chait'!AO53</f>
        <v>3054.5257600000027</v>
      </c>
      <c r="AP53" s="562">
        <f>'2074 Asar'!AP53-'2072 Chait'!AP53</f>
        <v>1858.8975399999972</v>
      </c>
      <c r="AQ53" s="562">
        <f>'2074 Asar'!AQ53-'2072 Chait'!AQ53</f>
        <v>10177.445860000007</v>
      </c>
      <c r="AR53" s="562">
        <f>'2074 Asar'!AR53-'2072 Chait'!AR53</f>
        <v>-2595</v>
      </c>
      <c r="AS53" s="562">
        <f>'2074 Asar'!AS53-'2072 Chait'!AS53</f>
        <v>-12824.714960000001</v>
      </c>
      <c r="AT53" s="562">
        <f>'2074 Asar'!AT53-'2072 Chait'!AT53</f>
        <v>-4227.2019700000019</v>
      </c>
      <c r="AU53" s="562">
        <f>'2074 Asar'!AU53-'2072 Chait'!AU53</f>
        <v>-2961.5919100000001</v>
      </c>
      <c r="AV53" s="562">
        <f>'2074 Asar'!AV53-'2072 Chait'!AV53</f>
        <v>-2556.1</v>
      </c>
      <c r="AW53" s="562">
        <f>'2074 Asar'!AW53-'2072 Chait'!AW53</f>
        <v>-6948.6259999999966</v>
      </c>
      <c r="AX53" s="562">
        <f>'2074 Asar'!AX53-'2072 Chait'!AX53</f>
        <v>-11916.21</v>
      </c>
      <c r="AY53" s="562"/>
      <c r="AZ53" s="566">
        <f t="shared" si="0"/>
        <v>1550642.2272459813</v>
      </c>
      <c r="BA53" s="536"/>
      <c r="BB53" s="536"/>
      <c r="BC53" s="536"/>
      <c r="BD53" s="536"/>
      <c r="BE53" s="536"/>
      <c r="BF53" s="536"/>
      <c r="BG53" s="536"/>
      <c r="BH53" s="536"/>
      <c r="BI53" s="536"/>
      <c r="BJ53" s="536"/>
      <c r="BK53" s="536"/>
      <c r="BL53" s="536"/>
      <c r="BM53" s="536"/>
    </row>
    <row r="54" spans="1:65" s="283" customFormat="1" ht="15" customHeight="1">
      <c r="A54" s="554"/>
      <c r="B54" s="548" t="s">
        <v>53</v>
      </c>
      <c r="C54" s="562">
        <f>'2074 Asar'!C54-'2072 Chait'!C54</f>
        <v>1.396671291540045</v>
      </c>
      <c r="D54" s="562">
        <f>'2074 Asar'!D54-'2072 Chait'!D54</f>
        <v>1.0746506244044971</v>
      </c>
      <c r="E54" s="562">
        <f>'2074 Asar'!E54-'2072 Chait'!E54</f>
        <v>0.69971196608933628</v>
      </c>
      <c r="F54" s="562">
        <f>'2074 Asar'!F54-'2072 Chait'!F54</f>
        <v>0.95283520061478599</v>
      </c>
      <c r="G54" s="562">
        <f>'2074 Asar'!G54-'2072 Chait'!G54</f>
        <v>-0.2564430856789448</v>
      </c>
      <c r="H54" s="562">
        <f>'2074 Asar'!H54-'2072 Chait'!H54</f>
        <v>0.76119508246132273</v>
      </c>
      <c r="I54" s="562">
        <f>'2074 Asar'!I54-'2072 Chait'!I54</f>
        <v>7.8401730587695173E-2</v>
      </c>
      <c r="J54" s="562">
        <f>'2074 Asar'!J54-'2072 Chait'!J54</f>
        <v>1.3542290063735285</v>
      </c>
      <c r="K54" s="562">
        <f>'2074 Asar'!K54-'2072 Chait'!K54</f>
        <v>-0.66784783390814151</v>
      </c>
      <c r="L54" s="562">
        <f>'2074 Asar'!L54-'2072 Chait'!L54</f>
        <v>-0.65695368635760198</v>
      </c>
      <c r="M54" s="562">
        <f>'2074 Asar'!M54-'2072 Chait'!M54</f>
        <v>-0.86610179781939323</v>
      </c>
      <c r="N54" s="562">
        <f>'2074 Asar'!N54-'2072 Chait'!N54</f>
        <v>0.81321694748918705</v>
      </c>
      <c r="O54" s="562">
        <f>'2074 Asar'!O54-'2072 Chait'!O54</f>
        <v>-2.9515447315379459</v>
      </c>
      <c r="P54" s="562">
        <f>'2074 Asar'!P54-'2072 Chait'!P54</f>
        <v>-0.70956611680806381</v>
      </c>
      <c r="Q54" s="562">
        <f>'2074 Asar'!Q54-'2072 Chait'!Q54</f>
        <v>-0.60264492895566524</v>
      </c>
      <c r="R54" s="562">
        <f>'2074 Asar'!R54-'2072 Chait'!R54</f>
        <v>-3.4372645801755475E-2</v>
      </c>
      <c r="S54" s="562">
        <f>'2074 Asar'!S54-'2072 Chait'!S54</f>
        <v>-0.50362625834737518</v>
      </c>
      <c r="T54" s="562">
        <f>'2074 Asar'!T54-'2072 Chait'!T54</f>
        <v>1.2508854744130606</v>
      </c>
      <c r="U54" s="562">
        <f>'2074 Asar'!U54-'2072 Chait'!U54</f>
        <v>-0.16393798169264007</v>
      </c>
      <c r="V54" s="562">
        <f>'2074 Asar'!V54-'2072 Chait'!V54</f>
        <v>-0.1132223421297931</v>
      </c>
      <c r="W54" s="562">
        <f>'2074 Asar'!W54-'2072 Chait'!W54</f>
        <v>-0.10677954073704532</v>
      </c>
      <c r="X54" s="562">
        <f>'2074 Asar'!X54-'2072 Chait'!X54</f>
        <v>0.25328950306807663</v>
      </c>
      <c r="Y54" s="562">
        <f>'2074 Asar'!Y54-'2072 Chait'!Y54</f>
        <v>0.14672929087341946</v>
      </c>
      <c r="Z54" s="562">
        <f>'2074 Asar'!Z54-'2072 Chait'!Z54</f>
        <v>0.97554741729520789</v>
      </c>
      <c r="AA54" s="562">
        <f>'2074 Asar'!AA54-'2072 Chait'!AA54</f>
        <v>-1.5462128726779985</v>
      </c>
      <c r="AB54" s="562">
        <f>'2074 Asar'!AB54-'2072 Chait'!AB54</f>
        <v>0.86258913711276941</v>
      </c>
      <c r="AC54" s="562">
        <f>'2074 Asar'!AC54-'2072 Chait'!AC54</f>
        <v>0.77697855503116475</v>
      </c>
      <c r="AD54" s="562">
        <f>'2074 Asar'!AD54-'2072 Chait'!AD54</f>
        <v>0.47151888803666164</v>
      </c>
      <c r="AE54" s="562">
        <f>'2074 Asar'!AE54-'2072 Chait'!AE54</f>
        <v>0.76502723426634134</v>
      </c>
      <c r="AF54" s="562">
        <f>'2074 Asar'!AF54-'2072 Chait'!AF54</f>
        <v>0.68023209043769506</v>
      </c>
      <c r="AG54" s="562">
        <f>'2074 Asar'!AG54-'2072 Chait'!AG54</f>
        <v>0.31008676465332119</v>
      </c>
      <c r="AH54" s="562">
        <f>'2074 Asar'!AH54-'2072 Chait'!AH54</f>
        <v>0.51603724603858847</v>
      </c>
      <c r="AI54" s="562">
        <f>'2074 Asar'!AI54-'2072 Chait'!AI54</f>
        <v>-0.21476263103416882</v>
      </c>
      <c r="AJ54" s="562">
        <f>'2074 Asar'!AJ54-'2072 Chait'!AJ54</f>
        <v>4.3357581690535625</v>
      </c>
      <c r="AK54" s="562">
        <f>'2074 Asar'!AK54-'2072 Chait'!AK54</f>
        <v>2.1572359031560371</v>
      </c>
      <c r="AL54" s="562">
        <f>'2074 Asar'!AL54-'2072 Chait'!AL54</f>
        <v>-0.11316102978151399</v>
      </c>
      <c r="AM54" s="562">
        <f>'2074 Asar'!AM54-'2072 Chait'!AM54</f>
        <v>0.91656083663403587</v>
      </c>
      <c r="AN54" s="562">
        <f>'2074 Asar'!AN54-'2072 Chait'!AN54</f>
        <v>4.4604217517996485</v>
      </c>
      <c r="AO54" s="562">
        <f>'2074 Asar'!AO54-'2072 Chait'!AO54</f>
        <v>7.6874212815254825</v>
      </c>
      <c r="AP54" s="562">
        <f>'2074 Asar'!AP54-'2072 Chait'!AP54</f>
        <v>1.5831845835246665</v>
      </c>
      <c r="AQ54" s="562">
        <f>'2074 Asar'!AQ54-'2072 Chait'!AQ54</f>
        <v>3.0576556262370906</v>
      </c>
      <c r="AR54" s="562">
        <f>'2074 Asar'!AR54-'2072 Chait'!AR54</f>
        <v>-9.036773923944839</v>
      </c>
      <c r="AS54" s="562">
        <f>'2074 Asar'!AS54-'2072 Chait'!AS54</f>
        <v>-2.7044630498542044</v>
      </c>
      <c r="AT54" s="562">
        <f>'2074 Asar'!AT54-'2072 Chait'!AT54</f>
        <v>-1.8096856366201575</v>
      </c>
      <c r="AU54" s="562">
        <f>'2074 Asar'!AU54-'2072 Chait'!AU54</f>
        <v>-6.5107822343788664</v>
      </c>
      <c r="AV54" s="562">
        <f>'2074 Asar'!AV54-'2072 Chait'!AV54</f>
        <v>-4.7810545965348066</v>
      </c>
      <c r="AW54" s="562">
        <f>'2074 Asar'!AW54-'2072 Chait'!AW54</f>
        <v>-3.7100095062169416</v>
      </c>
      <c r="AX54" s="562">
        <f>'2074 Asar'!AX54-'2072 Chait'!AX54</f>
        <v>-5.0499498022815912</v>
      </c>
      <c r="AY54" s="562"/>
      <c r="AZ54" s="568">
        <f>AZ53/AZ10*100</f>
        <v>4.0498473423772436</v>
      </c>
      <c r="BA54" s="536"/>
      <c r="BB54" s="536"/>
      <c r="BC54" s="536"/>
      <c r="BD54" s="536"/>
      <c r="BE54" s="536"/>
      <c r="BF54" s="536"/>
      <c r="BG54" s="536"/>
      <c r="BH54" s="536"/>
      <c r="BI54" s="536"/>
      <c r="BJ54" s="536"/>
      <c r="BK54" s="536"/>
      <c r="BL54" s="536"/>
      <c r="BM54" s="536"/>
    </row>
    <row r="55" spans="1:65" s="283" customFormat="1" ht="15" customHeight="1">
      <c r="A55" s="554"/>
      <c r="B55" s="548" t="s">
        <v>54</v>
      </c>
      <c r="C55" s="562">
        <f>'2074 Asar'!C55-'2072 Chait'!C55</f>
        <v>14.232671535001419</v>
      </c>
      <c r="D55" s="562">
        <f>'2074 Asar'!D55-'2072 Chait'!D55</f>
        <v>4.5608178312245578</v>
      </c>
      <c r="E55" s="562">
        <f>'2074 Asar'!E55-'2072 Chait'!E55</f>
        <v>0.88998798622900566</v>
      </c>
      <c r="F55" s="562">
        <f>'2074 Asar'!F55-'2072 Chait'!F55</f>
        <v>8.5498962329893722</v>
      </c>
      <c r="G55" s="562">
        <f>'2074 Asar'!G55-'2072 Chait'!G55</f>
        <v>-0.55640016987321417</v>
      </c>
      <c r="H55" s="562">
        <f>'2074 Asar'!H55-'2072 Chait'!H55</f>
        <v>9.8064601369934579</v>
      </c>
      <c r="I55" s="562">
        <f>'2074 Asar'!I55-'2072 Chait'!I55</f>
        <v>0.12327788061053191</v>
      </c>
      <c r="J55" s="562">
        <f>'2074 Asar'!J55-'2072 Chait'!J55</f>
        <v>7.7467635446735912</v>
      </c>
      <c r="K55" s="562">
        <f>'2074 Asar'!K55-'2072 Chait'!K55</f>
        <v>-5.4176708260148807</v>
      </c>
      <c r="L55" s="562">
        <f>'2074 Asar'!L55-'2072 Chait'!L55</f>
        <v>-4.1606556031840825</v>
      </c>
      <c r="M55" s="562">
        <f>'2074 Asar'!M55-'2072 Chait'!M55</f>
        <v>2.0762444406310436</v>
      </c>
      <c r="N55" s="562">
        <f>'2074 Asar'!N55-'2072 Chait'!N55</f>
        <v>2.4733926697021733</v>
      </c>
      <c r="O55" s="562">
        <f>'2074 Asar'!O55-'2072 Chait'!O55</f>
        <v>-16.497041139364097</v>
      </c>
      <c r="P55" s="562">
        <f>'2074 Asar'!P55-'2072 Chait'!P55</f>
        <v>1.345622875408413</v>
      </c>
      <c r="Q55" s="562">
        <f>'2074 Asar'!Q55-'2072 Chait'!Q55</f>
        <v>1.6915876751328156</v>
      </c>
      <c r="R55" s="562">
        <f>'2074 Asar'!R55-'2072 Chait'!R55</f>
        <v>8.0908079676341451</v>
      </c>
      <c r="S55" s="562">
        <f>'2074 Asar'!S55-'2072 Chait'!S55</f>
        <v>-5.1445097383510152</v>
      </c>
      <c r="T55" s="562">
        <f>'2074 Asar'!T55-'2072 Chait'!T55</f>
        <v>1.7892119241427302</v>
      </c>
      <c r="U55" s="562">
        <f>'2074 Asar'!U55-'2072 Chait'!U55</f>
        <v>2.2699108744490726</v>
      </c>
      <c r="V55" s="562">
        <f>'2074 Asar'!V55-'2072 Chait'!V55</f>
        <v>2.2763584172291136</v>
      </c>
      <c r="W55" s="562">
        <f>'2074 Asar'!W55-'2072 Chait'!W55</f>
        <v>7.0997108012245569</v>
      </c>
      <c r="X55" s="562">
        <f>'2074 Asar'!X55-'2072 Chait'!X55</f>
        <v>7.2353941378075994</v>
      </c>
      <c r="Y55" s="562">
        <f>'2074 Asar'!Y55-'2072 Chait'!Y55</f>
        <v>-9.2063894642468078</v>
      </c>
      <c r="Z55" s="562">
        <f>'2074 Asar'!Z55-'2072 Chait'!Z55</f>
        <v>2.83006410798966</v>
      </c>
      <c r="AA55" s="562">
        <f>'2074 Asar'!AA55-'2072 Chait'!AA55</f>
        <v>-8.4867293045353769</v>
      </c>
      <c r="AB55" s="562">
        <f>'2074 Asar'!AB55-'2072 Chait'!AB55</f>
        <v>0.1540569011365811</v>
      </c>
      <c r="AC55" s="562">
        <f>'2074 Asar'!AC55-'2072 Chait'!AC55</f>
        <v>1.9299151274039836</v>
      </c>
      <c r="AD55" s="562">
        <f>'2074 Asar'!AD55-'2072 Chait'!AD55</f>
        <v>0.73601330252728658</v>
      </c>
      <c r="AE55" s="562">
        <f>'2074 Asar'!AE55-'2072 Chait'!AE55</f>
        <v>5.8742651191521524</v>
      </c>
      <c r="AF55" s="562">
        <f>'2074 Asar'!AF55-'2072 Chait'!AF55</f>
        <v>0.59037084166444487</v>
      </c>
      <c r="AG55" s="562">
        <f>'2074 Asar'!AG55-'2072 Chait'!AG55</f>
        <v>-1.6189819463997033</v>
      </c>
      <c r="AH55" s="562">
        <f>'2074 Asar'!AH55-'2072 Chait'!AH55</f>
        <v>10.496485755056703</v>
      </c>
      <c r="AI55" s="562">
        <f>'2074 Asar'!AI55-'2072 Chait'!AI55</f>
        <v>-62.149119601823699</v>
      </c>
      <c r="AJ55" s="562">
        <f>'2074 Asar'!AJ55-'2072 Chait'!AJ55</f>
        <v>37.078721252909745</v>
      </c>
      <c r="AK55" s="562">
        <f>'2074 Asar'!AK55-'2072 Chait'!AK55</f>
        <v>26.60192730011795</v>
      </c>
      <c r="AL55" s="562">
        <f>'2074 Asar'!AL55-'2072 Chait'!AL55</f>
        <v>1.4748191264232027</v>
      </c>
      <c r="AM55" s="562">
        <f>'2074 Asar'!AM55-'2072 Chait'!AM55</f>
        <v>5.991028791195518</v>
      </c>
      <c r="AN55" s="562">
        <f>'2074 Asar'!AN55-'2072 Chait'!AN55</f>
        <v>31.508676703352641</v>
      </c>
      <c r="AO55" s="562">
        <f>'2074 Asar'!AO55-'2072 Chait'!AO55</f>
        <v>45.005241718048744</v>
      </c>
      <c r="AP55" s="562">
        <f>'2074 Asar'!AP55-'2072 Chait'!AP55</f>
        <v>4.7735460241532603</v>
      </c>
      <c r="AQ55" s="562">
        <f>'2074 Asar'!AQ55-'2072 Chait'!AQ55</f>
        <v>11.887208522094863</v>
      </c>
      <c r="AR55" s="562">
        <f>'2074 Asar'!AR55-'2072 Chait'!AR55</f>
        <v>-30.691898285038437</v>
      </c>
      <c r="AS55" s="562">
        <f>'2074 Asar'!AS55-'2072 Chait'!AS55</f>
        <v>-22.642269672828707</v>
      </c>
      <c r="AT55" s="562">
        <f>'2074 Asar'!AT55-'2072 Chait'!AT55</f>
        <v>-17.868949417691159</v>
      </c>
      <c r="AU55" s="562">
        <f>'2074 Asar'!AU55-'2072 Chait'!AU55</f>
        <v>-28.37206346604605</v>
      </c>
      <c r="AV55" s="562">
        <f>'2074 Asar'!AV55-'2072 Chait'!AV55</f>
        <v>-23.280277749442604</v>
      </c>
      <c r="AW55" s="562">
        <f>'2074 Asar'!AW55-'2072 Chait'!AW55</f>
        <v>-33.430363100514796</v>
      </c>
      <c r="AX55" s="562">
        <f>'2074 Asar'!AX55-'2072 Chait'!AX55</f>
        <v>-14.560246814815434</v>
      </c>
      <c r="AY55" s="562"/>
      <c r="AZ55" s="568">
        <f>AZ53/AZ7*100</f>
        <v>31.621618871239388</v>
      </c>
      <c r="BA55" s="536"/>
      <c r="BB55" s="536"/>
      <c r="BC55" s="536"/>
      <c r="BD55" s="536"/>
      <c r="BE55" s="536"/>
      <c r="BF55" s="536"/>
      <c r="BG55" s="536"/>
      <c r="BH55" s="536"/>
      <c r="BI55" s="536"/>
      <c r="BJ55" s="536"/>
      <c r="BK55" s="536"/>
      <c r="BL55" s="536"/>
      <c r="BM55" s="536"/>
    </row>
    <row r="56" spans="1:65" s="283" customFormat="1" ht="15" customHeight="1">
      <c r="A56" s="557">
        <v>29</v>
      </c>
      <c r="B56" s="558" t="s">
        <v>55</v>
      </c>
      <c r="C56" s="562">
        <f>'2074 Asar'!C56-'2072 Chait'!C56</f>
        <v>401418.65685999999</v>
      </c>
      <c r="D56" s="562">
        <f>'2074 Asar'!D56-'2072 Chait'!D56</f>
        <v>92199.309999999823</v>
      </c>
      <c r="E56" s="562">
        <f>'2074 Asar'!E56-'2072 Chait'!E56</f>
        <v>396678</v>
      </c>
      <c r="F56" s="562">
        <f>'2074 Asar'!F56-'2072 Chait'!F56</f>
        <v>312006.65842000023</v>
      </c>
      <c r="G56" s="562">
        <f>'2074 Asar'!G56-'2072 Chait'!G56</f>
        <v>176725.66120518185</v>
      </c>
      <c r="H56" s="562">
        <f>'2074 Asar'!H56-'2072 Chait'!H56</f>
        <v>341037.61</v>
      </c>
      <c r="I56" s="562">
        <f>'2074 Asar'!I56-'2072 Chait'!I56</f>
        <v>19435.055180000025</v>
      </c>
      <c r="J56" s="562">
        <f>'2074 Asar'!J56-'2072 Chait'!J56</f>
        <v>9392</v>
      </c>
      <c r="K56" s="562">
        <f>'2074 Asar'!K56-'2072 Chait'!K56</f>
        <v>25271.878809999995</v>
      </c>
      <c r="L56" s="562">
        <f>'2074 Asar'!L56-'2072 Chait'!L56</f>
        <v>45526.017280000015</v>
      </c>
      <c r="M56" s="562">
        <f>'2074 Asar'!M56-'2072 Chait'!M56</f>
        <v>21494.363010909088</v>
      </c>
      <c r="N56" s="562">
        <f>'2074 Asar'!N56-'2072 Chait'!N56</f>
        <v>62300.676906363631</v>
      </c>
      <c r="O56" s="562">
        <f>'2074 Asar'!O56-'2072 Chait'!O56</f>
        <v>11262.173059999986</v>
      </c>
      <c r="P56" s="562">
        <f>'2074 Asar'!P56-'2072 Chait'!P56</f>
        <v>28147</v>
      </c>
      <c r="Q56" s="562">
        <f>'2074 Asar'!Q56-'2072 Chait'!Q56</f>
        <v>13429.367138363639</v>
      </c>
      <c r="R56" s="562">
        <f>'2074 Asar'!R56-'2072 Chait'!R56</f>
        <v>11900.11</v>
      </c>
      <c r="S56" s="562">
        <f>'2074 Asar'!S56-'2072 Chait'!S56</f>
        <v>40298.427800909099</v>
      </c>
      <c r="T56" s="562">
        <f>'2074 Asar'!T56-'2072 Chait'!T56</f>
        <v>190210.81680363632</v>
      </c>
      <c r="U56" s="562">
        <f>'2074 Asar'!U56-'2072 Chait'!U56</f>
        <v>4675.1944099999819</v>
      </c>
      <c r="V56" s="562">
        <f>'2074 Asar'!V56-'2072 Chait'!V56</f>
        <v>39727.927025454541</v>
      </c>
      <c r="W56" s="562">
        <f>'2074 Asar'!W56-'2072 Chait'!W56</f>
        <v>18763.149999999998</v>
      </c>
      <c r="X56" s="562">
        <f>'2074 Asar'!X56-'2072 Chait'!X56</f>
        <v>24100.525990000024</v>
      </c>
      <c r="Y56" s="562">
        <f>'2074 Asar'!Y56-'2072 Chait'!Y56</f>
        <v>72991.930240000016</v>
      </c>
      <c r="Z56" s="562">
        <f>'2074 Asar'!Z56-'2072 Chait'!Z56</f>
        <v>268280.39275806316</v>
      </c>
      <c r="AA56" s="562">
        <f>'2074 Asar'!AA56-'2072 Chait'!AA56</f>
        <v>4624.6739245454519</v>
      </c>
      <c r="AB56" s="562">
        <f>'2074 Asar'!AB56-'2072 Chait'!AB56</f>
        <v>51126.416679999951</v>
      </c>
      <c r="AC56" s="562">
        <f>'2074 Asar'!AC56-'2072 Chait'!AC56</f>
        <v>34918.167702363637</v>
      </c>
      <c r="AD56" s="562">
        <f>'2074 Asar'!AD56-'2072 Chait'!AD56</f>
        <v>132253.71149742833</v>
      </c>
      <c r="AE56" s="562">
        <f>'2074 Asar'!AE56-'2072 Chait'!AE56</f>
        <v>19822.946720000007</v>
      </c>
      <c r="AF56" s="562">
        <f>'2074 Asar'!AF56-'2072 Chait'!AF56</f>
        <v>59513.005715454536</v>
      </c>
      <c r="AG56" s="562">
        <f>'2074 Asar'!AG56-'2072 Chait'!AG56</f>
        <v>15979.599389999999</v>
      </c>
      <c r="AH56" s="562">
        <f>'2074 Asar'!AH56-'2072 Chait'!AH56</f>
        <v>105966.67000000001</v>
      </c>
      <c r="AI56" s="562">
        <f>'2074 Asar'!AI56-'2072 Chait'!AI56</f>
        <v>299555.54577090911</v>
      </c>
      <c r="AJ56" s="562">
        <f>'2074 Asar'!AJ56-'2072 Chait'!AJ56</f>
        <v>7171.842999999998</v>
      </c>
      <c r="AK56" s="562">
        <f>'2074 Asar'!AK56-'2072 Chait'!AK56</f>
        <v>28152.920000000002</v>
      </c>
      <c r="AL56" s="562">
        <f>'2074 Asar'!AL56-'2072 Chait'!AL56</f>
        <v>23263.070847900002</v>
      </c>
      <c r="AM56" s="562">
        <f>'2074 Asar'!AM56-'2072 Chait'!AM56</f>
        <v>71886</v>
      </c>
      <c r="AN56" s="562">
        <f>'2074 Asar'!AN56-'2072 Chait'!AN56</f>
        <v>26010.196759999999</v>
      </c>
      <c r="AO56" s="562">
        <f>'2074 Asar'!AO56-'2072 Chait'!AO56</f>
        <v>3892.83338</v>
      </c>
      <c r="AP56" s="562">
        <f>'2074 Asar'!AP56-'2072 Chait'!AP56</f>
        <v>23443.825629999999</v>
      </c>
      <c r="AQ56" s="562">
        <f>'2074 Asar'!AQ56-'2072 Chait'!AQ56</f>
        <v>23744.651890000001</v>
      </c>
      <c r="AR56" s="562">
        <f>'2074 Asar'!AR56-'2072 Chait'!AR56</f>
        <v>9508</v>
      </c>
      <c r="AS56" s="562">
        <f>'2074 Asar'!AS56-'2072 Chait'!AS56</f>
        <v>66730.918569999994</v>
      </c>
      <c r="AT56" s="562">
        <f>'2074 Asar'!AT56-'2072 Chait'!AT56</f>
        <v>13883.886630000001</v>
      </c>
      <c r="AU56" s="562">
        <f>'2074 Asar'!AU56-'2072 Chait'!AU56</f>
        <v>12571.42</v>
      </c>
      <c r="AV56" s="562">
        <f>'2074 Asar'!AV56-'2072 Chait'!AV56</f>
        <v>12140.9393</v>
      </c>
      <c r="AW56" s="562">
        <f>'2074 Asar'!AW56-'2072 Chait'!AW56</f>
        <v>13734</v>
      </c>
      <c r="AX56" s="562">
        <f>'2074 Asar'!AX56-'2072 Chait'!AX56</f>
        <v>67893.53</v>
      </c>
      <c r="AY56" s="562"/>
      <c r="AZ56" s="566">
        <f t="shared" si="0"/>
        <v>3755061.6763074826</v>
      </c>
      <c r="BA56" s="536"/>
      <c r="BB56" s="536"/>
      <c r="BC56" s="536"/>
      <c r="BD56" s="536"/>
      <c r="BE56" s="536"/>
      <c r="BF56" s="536"/>
      <c r="BG56" s="536"/>
      <c r="BH56" s="536"/>
      <c r="BI56" s="536"/>
      <c r="BJ56" s="536"/>
      <c r="BK56" s="536"/>
      <c r="BL56" s="536"/>
      <c r="BM56" s="536"/>
    </row>
    <row r="57" spans="1:65" s="283" customFormat="1">
      <c r="B57" s="290" t="s">
        <v>108</v>
      </c>
      <c r="C57" s="562">
        <f>'2074 Asar'!C59-'2072 Chait'!C57</f>
        <v>-4428074.7157599991</v>
      </c>
      <c r="D57" s="562">
        <f>'2074 Asar'!D59-'2072 Chait'!D57</f>
        <v>-4557584.7300000004</v>
      </c>
      <c r="E57" s="562">
        <f>'2074 Asar'!E59-'2072 Chait'!E57</f>
        <v>-2121020</v>
      </c>
      <c r="F57" s="562">
        <f>'2074 Asar'!F59-'2072 Chait'!F57</f>
        <v>-3014705.9958499996</v>
      </c>
      <c r="G57" s="562">
        <f>'2074 Asar'!G59-'2072 Chait'!G57</f>
        <v>-2599601.9460200001</v>
      </c>
      <c r="H57" s="562">
        <f>'2074 Asar'!H59-'2072 Chait'!H57</f>
        <v>-7879110.6400000006</v>
      </c>
      <c r="I57" s="562">
        <f>'2074 Asar'!I59-'2072 Chait'!I57</f>
        <v>-735151.53903999995</v>
      </c>
      <c r="J57" s="562">
        <f>'2074 Asar'!J59-'2072 Chait'!J57</f>
        <v>-82330</v>
      </c>
      <c r="K57" s="562">
        <f>'2074 Asar'!K59-'2072 Chait'!K57</f>
        <v>-171383.92437000002</v>
      </c>
      <c r="L57" s="562">
        <f>'2074 Asar'!L59-'2072 Chait'!L57</f>
        <v>-396178.39051</v>
      </c>
      <c r="M57" s="562">
        <f>'2074 Asar'!M59-'2072 Chait'!M57</f>
        <v>-255424.69481999998</v>
      </c>
      <c r="N57" s="562">
        <f>'2074 Asar'!N59-'2072 Chait'!N57</f>
        <v>-2334335.1584900003</v>
      </c>
      <c r="O57" s="562">
        <f>'2074 Asar'!O59-'2072 Chait'!O57</f>
        <v>-279091.77414999995</v>
      </c>
      <c r="P57" s="562">
        <f>'2074 Asar'!P59-'2072 Chait'!P57</f>
        <v>-176554.04</v>
      </c>
      <c r="Q57" s="562">
        <f>'2074 Asar'!Q59-'2072 Chait'!Q57</f>
        <v>-191354.08690999998</v>
      </c>
      <c r="R57" s="562">
        <f>'2074 Asar'!R59-'2072 Chait'!R57</f>
        <v>-184611.14130000002</v>
      </c>
      <c r="S57" s="562">
        <f>'2074 Asar'!S59-'2072 Chait'!S57</f>
        <v>-224558.42520999999</v>
      </c>
      <c r="T57" s="562">
        <f>'2074 Asar'!T59-'2072 Chait'!T57</f>
        <v>-619727.91400999995</v>
      </c>
      <c r="U57" s="562">
        <f>'2074 Asar'!U59-'2072 Chait'!U57</f>
        <v>-46654.330459999997</v>
      </c>
      <c r="V57" s="562">
        <f>'2074 Asar'!V59-'2072 Chait'!V57</f>
        <v>-189178.66820000001</v>
      </c>
      <c r="W57" s="562">
        <f>'2074 Asar'!W59-'2072 Chait'!W57</f>
        <v>-191165.43</v>
      </c>
      <c r="X57" s="562">
        <f>'2074 Asar'!X59-'2072 Chait'!X57</f>
        <v>-232220.56999999998</v>
      </c>
      <c r="Y57" s="562">
        <f>'2074 Asar'!Y59-'2072 Chait'!Y57</f>
        <v>-599359.89973000006</v>
      </c>
      <c r="Z57" s="562">
        <f>'2074 Asar'!Z59-'2072 Chait'!Z57</f>
        <v>-2276759.9301271904</v>
      </c>
      <c r="AA57" s="562">
        <f>'2074 Asar'!AA59-'2072 Chait'!AA57</f>
        <v>-300556.84595000005</v>
      </c>
      <c r="AB57" s="562">
        <f>'2074 Asar'!AB59-'2072 Chait'!AB57</f>
        <v>-263067.60853999993</v>
      </c>
      <c r="AC57" s="562">
        <f>'2074 Asar'!AC59-'2072 Chait'!AC57</f>
        <v>-314208.62955000001</v>
      </c>
      <c r="AD57" s="562">
        <f>'2074 Asar'!AD59-'2072 Chait'!AD57</f>
        <v>-1287273.5803</v>
      </c>
      <c r="AE57" s="562">
        <f>'2074 Asar'!AE59-'2072 Chait'!AE57</f>
        <v>-84137.580900000015</v>
      </c>
      <c r="AF57" s="562">
        <f>'2074 Asar'!AF59-'2072 Chait'!AF57</f>
        <v>-614482.92616000003</v>
      </c>
      <c r="AG57" s="562">
        <f>'2074 Asar'!AG59-'2072 Chait'!AG57</f>
        <v>-233994.94143000001</v>
      </c>
      <c r="AH57" s="562">
        <f>'2074 Asar'!AH59-'2072 Chait'!AH57</f>
        <v>-608468.27</v>
      </c>
      <c r="AI57" s="562">
        <f>'2074 Asar'!AI59-'2072 Chait'!AI57</f>
        <v>-3250564.0244799997</v>
      </c>
      <c r="AJ57" s="562">
        <f>'2074 Asar'!AJ59-'2072 Chait'!AJ57</f>
        <v>-10288.462000000001</v>
      </c>
      <c r="AK57" s="562">
        <f>'2074 Asar'!AK59-'2072 Chait'!AK57</f>
        <v>-65757.929999999993</v>
      </c>
      <c r="AL57" s="562">
        <f>'2074 Asar'!AL59-'2072 Chait'!AL57</f>
        <v>-408167.49201139243</v>
      </c>
      <c r="AM57" s="562">
        <f>'2074 Asar'!AM59-'2072 Chait'!AM57</f>
        <v>-769101.17500000005</v>
      </c>
      <c r="AN57" s="562">
        <f>'2074 Asar'!AN59-'2072 Chait'!AN57</f>
        <v>-141.55199999999968</v>
      </c>
      <c r="AO57" s="562">
        <f>'2074 Asar'!AO59-'2072 Chait'!AO57</f>
        <v>1202.1869000000006</v>
      </c>
      <c r="AP57" s="562">
        <f>'2074 Asar'!AP59-'2072 Chait'!AP57</f>
        <v>-1582.7469999999994</v>
      </c>
      <c r="AQ57" s="562">
        <f>'2074 Asar'!AQ59-'2072 Chait'!AQ57</f>
        <v>13036.332</v>
      </c>
      <c r="AR57" s="562">
        <f>'2074 Asar'!AR59-'2072 Chait'!AR57</f>
        <v>801</v>
      </c>
      <c r="AS57" s="562">
        <f>'2074 Asar'!AS59-'2072 Chait'!AS57</f>
        <v>13448.02642</v>
      </c>
      <c r="AT57" s="562">
        <f>'2074 Asar'!AT59-'2072 Chait'!AT57</f>
        <v>11489.799000000001</v>
      </c>
      <c r="AU57" s="562">
        <f>'2074 Asar'!AU59-'2072 Chait'!AU57</f>
        <v>2853.1460999999999</v>
      </c>
      <c r="AV57" s="562">
        <f>'2074 Asar'!AV59-'2072 Chait'!AV57</f>
        <v>3169.4</v>
      </c>
      <c r="AW57" s="562">
        <f>'2074 Asar'!AW59-'2072 Chait'!AW57</f>
        <v>7272.3884900000003</v>
      </c>
      <c r="AX57" s="562">
        <f>'2074 Asar'!AX59-'2072 Chait'!AX57</f>
        <v>8732.61</v>
      </c>
      <c r="AY57" s="562"/>
      <c r="AZ57" s="566">
        <f t="shared" si="0"/>
        <v>-41935926.82136859</v>
      </c>
      <c r="BA57" s="536"/>
      <c r="BB57" s="536"/>
      <c r="BC57" s="536"/>
      <c r="BD57" s="536"/>
      <c r="BE57" s="536"/>
      <c r="BF57" s="536"/>
      <c r="BG57" s="536"/>
      <c r="BH57" s="536"/>
      <c r="BI57" s="536"/>
      <c r="BJ57" s="536"/>
      <c r="BK57" s="536"/>
      <c r="BL57" s="536"/>
      <c r="BM57" s="536"/>
    </row>
    <row r="58" spans="1:65" s="283" customFormat="1">
      <c r="B58" s="290" t="s">
        <v>109</v>
      </c>
      <c r="C58" s="562">
        <f>'2074 Asar'!C60-'2072 Chait'!C59</f>
        <v>2061186.1750099999</v>
      </c>
      <c r="D58" s="562">
        <f>'2074 Asar'!D60-'2072 Chait'!D59</f>
        <v>595313.96</v>
      </c>
      <c r="E58" s="562">
        <f>'2074 Asar'!E60-'2072 Chait'!E59</f>
        <v>934811</v>
      </c>
      <c r="F58" s="562">
        <f>'2074 Asar'!F60-'2072 Chait'!F59</f>
        <v>2273763.4888100005</v>
      </c>
      <c r="G58" s="562">
        <f>'2074 Asar'!G60-'2072 Chait'!G59</f>
        <v>1225478.7708552498</v>
      </c>
      <c r="H58" s="562">
        <f>'2074 Asar'!H60-'2072 Chait'!H59</f>
        <v>1061549.57</v>
      </c>
      <c r="I58" s="562">
        <f>'2074 Asar'!I60-'2072 Chait'!I59</f>
        <v>496483.96551999997</v>
      </c>
      <c r="J58" s="562">
        <f>'2074 Asar'!J60-'2072 Chait'!J59</f>
        <v>39177</v>
      </c>
      <c r="K58" s="562">
        <f>'2074 Asar'!K60-'2072 Chait'!K59</f>
        <v>66488.890559999985</v>
      </c>
      <c r="L58" s="562">
        <f>'2074 Asar'!L60-'2072 Chait'!L59</f>
        <v>190082.33524000001</v>
      </c>
      <c r="M58" s="562">
        <f>'2074 Asar'!M60-'2072 Chait'!M59</f>
        <v>174082.16834</v>
      </c>
      <c r="N58" s="562">
        <f>'2074 Asar'!N60-'2072 Chait'!N59</f>
        <v>334822.02961999999</v>
      </c>
      <c r="O58" s="562">
        <f>'2074 Asar'!O60-'2072 Chait'!O59</f>
        <v>126753.04699999999</v>
      </c>
      <c r="P58" s="562">
        <f>'2074 Asar'!P60-'2072 Chait'!P59</f>
        <v>140948</v>
      </c>
      <c r="Q58" s="562">
        <f>'2074 Asar'!Q60-'2072 Chait'!Q59</f>
        <v>124173.38375000001</v>
      </c>
      <c r="R58" s="562">
        <f>'2074 Asar'!R60-'2072 Chait'!R59</f>
        <v>82442.08051</v>
      </c>
      <c r="S58" s="562">
        <f>'2074 Asar'!S60-'2072 Chait'!S59</f>
        <v>99148.995540000018</v>
      </c>
      <c r="T58" s="562">
        <f>'2074 Asar'!T60-'2072 Chait'!T59</f>
        <v>366230.30640999996</v>
      </c>
      <c r="U58" s="562">
        <f>'2074 Asar'!U60-'2072 Chait'!U59</f>
        <v>47151.740510000003</v>
      </c>
      <c r="V58" s="562">
        <f>'2074 Asar'!V60-'2072 Chait'!V59</f>
        <v>82616.73490000001</v>
      </c>
      <c r="W58" s="562">
        <f>'2074 Asar'!W60-'2072 Chait'!W59</f>
        <v>120551.50000000001</v>
      </c>
      <c r="X58" s="562">
        <f>'2074 Asar'!X60-'2072 Chait'!X59</f>
        <v>147662.76146999997</v>
      </c>
      <c r="Y58" s="562">
        <f>'2074 Asar'!Y60-'2072 Chait'!Y59</f>
        <v>265050.56984000001</v>
      </c>
      <c r="Z58" s="562">
        <f>'2074 Asar'!Z60-'2072 Chait'!Z59</f>
        <v>1051060.2812199998</v>
      </c>
      <c r="AA58" s="562">
        <f>'2074 Asar'!AA60-'2072 Chait'!AA59</f>
        <v>85185.878490000003</v>
      </c>
      <c r="AB58" s="562">
        <f>'2074 Asar'!AB60-'2072 Chait'!AB59</f>
        <v>202900.78367</v>
      </c>
      <c r="AC58" s="562">
        <f>'2074 Asar'!AC60-'2072 Chait'!AC59</f>
        <v>115364.88854000003</v>
      </c>
      <c r="AD58" s="562">
        <f>'2074 Asar'!AD60-'2072 Chait'!AD59</f>
        <v>381340.89402000001</v>
      </c>
      <c r="AE58" s="562">
        <f>'2074 Asar'!AE60-'2072 Chait'!AE59</f>
        <v>64832.769019999992</v>
      </c>
      <c r="AF58" s="562">
        <f>'2074 Asar'!AF60-'2072 Chait'!AF59</f>
        <v>90516.749599999996</v>
      </c>
      <c r="AG58" s="562">
        <f>'2074 Asar'!AG60-'2072 Chait'!AG59</f>
        <v>78940.665429999994</v>
      </c>
      <c r="AH58" s="562">
        <f>'2074 Asar'!AH60-'2072 Chait'!AH59</f>
        <v>267358.37800999999</v>
      </c>
      <c r="AI58" s="562">
        <f>'2074 Asar'!AI60-'2072 Chait'!AI59</f>
        <v>1330651.5442900001</v>
      </c>
      <c r="AJ58" s="562">
        <f>'2074 Asar'!AJ60-'2072 Chait'!AJ59</f>
        <v>33184.543000000005</v>
      </c>
      <c r="AK58" s="562">
        <f>'2074 Asar'!AK60-'2072 Chait'!AK59</f>
        <v>90750.530000000013</v>
      </c>
      <c r="AL58" s="562">
        <f>'2074 Asar'!AL60-'2072 Chait'!AL59</f>
        <v>230358.99695999996</v>
      </c>
      <c r="AM58" s="562">
        <f>'2074 Asar'!AM60-'2072 Chait'!AM59</f>
        <v>212104.23210999998</v>
      </c>
      <c r="AN58" s="562">
        <f>'2074 Asar'!AN60-'2072 Chait'!AN59</f>
        <v>38132.088679999993</v>
      </c>
      <c r="AO58" s="562">
        <f>'2074 Asar'!AO60-'2072 Chait'!AO59</f>
        <v>41015.176449999999</v>
      </c>
      <c r="AP58" s="562">
        <f>'2074 Asar'!AP60-'2072 Chait'!AP59</f>
        <v>24160.973180000001</v>
      </c>
      <c r="AQ58" s="562">
        <f>'2074 Asar'!AQ60-'2072 Chait'!AQ59</f>
        <v>52704.556350000006</v>
      </c>
      <c r="AR58" s="562">
        <f>'2074 Asar'!AR60-'2072 Chait'!AR59</f>
        <v>2012</v>
      </c>
      <c r="AS58" s="562">
        <f>'2074 Asar'!AS60-'2072 Chait'!AS59</f>
        <v>25947.629259999998</v>
      </c>
      <c r="AT58" s="562">
        <f>'2074 Asar'!AT60-'2072 Chait'!AT59</f>
        <v>33764.379999999997</v>
      </c>
      <c r="AU58" s="562">
        <f>'2074 Asar'!AU60-'2072 Chait'!AU59</f>
        <v>4061.7452600000001</v>
      </c>
      <c r="AV58" s="562">
        <f>'2074 Asar'!AV60-'2072 Chait'!AV59</f>
        <v>4961.3</v>
      </c>
      <c r="AW58" s="562">
        <f>'2074 Asar'!AW60-'2072 Chait'!AW59</f>
        <v>10744.760569999999</v>
      </c>
      <c r="AX58" s="562">
        <f>'2074 Asar'!AX60-'2072 Chait'!AX59</f>
        <v>8934.35</v>
      </c>
      <c r="AY58" s="562"/>
      <c r="AZ58" s="566">
        <f t="shared" si="0"/>
        <v>15536958.567995245</v>
      </c>
      <c r="BA58" s="536"/>
      <c r="BB58" s="536"/>
      <c r="BC58" s="536"/>
      <c r="BD58" s="536"/>
      <c r="BE58" s="536"/>
      <c r="BF58" s="536"/>
      <c r="BG58" s="536"/>
      <c r="BH58" s="536"/>
      <c r="BI58" s="536"/>
      <c r="BJ58" s="536"/>
      <c r="BK58" s="536"/>
      <c r="BL58" s="536"/>
      <c r="BM58" s="536"/>
    </row>
    <row r="59" spans="1:65" s="283" customFormat="1">
      <c r="B59" s="290" t="s">
        <v>110</v>
      </c>
      <c r="C59" s="562">
        <f>'2074 Asar'!C61-'2072 Chait'!C60</f>
        <v>-487348.49225999962</v>
      </c>
      <c r="D59" s="562">
        <f>'2074 Asar'!D61-'2072 Chait'!D60</f>
        <v>-256376.97</v>
      </c>
      <c r="E59" s="562">
        <f>'2074 Asar'!E61-'2072 Chait'!E60</f>
        <v>-209229</v>
      </c>
      <c r="F59" s="562">
        <f>'2074 Asar'!F61-'2072 Chait'!F60</f>
        <v>-835998.91485999979</v>
      </c>
      <c r="G59" s="562">
        <f>'2074 Asar'!G61-'2072 Chait'!G60</f>
        <v>-307944.15256000008</v>
      </c>
      <c r="H59" s="562">
        <f>'2074 Asar'!H61-'2072 Chait'!H60</f>
        <v>-405953.08</v>
      </c>
      <c r="I59" s="562">
        <f>'2074 Asar'!I61-'2072 Chait'!I60</f>
        <v>-44887.502909999981</v>
      </c>
      <c r="J59" s="562">
        <f>'2074 Asar'!J61-'2072 Chait'!J60</f>
        <v>5820</v>
      </c>
      <c r="K59" s="562">
        <f>'2074 Asar'!K61-'2072 Chait'!K60</f>
        <v>-2323.8090200000006</v>
      </c>
      <c r="L59" s="562">
        <f>'2074 Asar'!L61-'2072 Chait'!L60</f>
        <v>-42969.415930000003</v>
      </c>
      <c r="M59" s="562">
        <f>'2074 Asar'!M61-'2072 Chait'!M60</f>
        <v>-10032.038489999992</v>
      </c>
      <c r="N59" s="562">
        <f>'2074 Asar'!N61-'2072 Chait'!N60</f>
        <v>-107684.79705000002</v>
      </c>
      <c r="O59" s="562">
        <f>'2074 Asar'!O61-'2072 Chait'!O60</f>
        <v>-29132.497390000004</v>
      </c>
      <c r="P59" s="562">
        <f>'2074 Asar'!P61-'2072 Chait'!P60</f>
        <v>1104</v>
      </c>
      <c r="Q59" s="562">
        <f>'2074 Asar'!Q61-'2072 Chait'!Q60</f>
        <v>13759.518440000007</v>
      </c>
      <c r="R59" s="562">
        <f>'2074 Asar'!R61-'2072 Chait'!R60</f>
        <v>-11473.876962766328</v>
      </c>
      <c r="S59" s="562">
        <f>'2074 Asar'!S61-'2072 Chait'!S60</f>
        <v>-16001.133980000006</v>
      </c>
      <c r="T59" s="562">
        <f>'2074 Asar'!T61-'2072 Chait'!T60</f>
        <v>-31579.32951999997</v>
      </c>
      <c r="U59" s="562">
        <f>'2074 Asar'!U61-'2072 Chait'!U60</f>
        <v>3444.9562712000043</v>
      </c>
      <c r="V59" s="562">
        <f>'2074 Asar'!V61-'2072 Chait'!V60</f>
        <v>13659.675899999995</v>
      </c>
      <c r="W59" s="562">
        <f>'2074 Asar'!W61-'2072 Chait'!W60</f>
        <v>3153.0400000000009</v>
      </c>
      <c r="X59" s="562">
        <f>'2074 Asar'!X61-'2072 Chait'!X60</f>
        <v>15619.64344</v>
      </c>
      <c r="Y59" s="562">
        <f>'2074 Asar'!Y61-'2072 Chait'!Y60</f>
        <v>15177.80266999999</v>
      </c>
      <c r="Z59" s="562">
        <f>'2074 Asar'!Z61-'2072 Chait'!Z60</f>
        <v>-208734.37826100003</v>
      </c>
      <c r="AA59" s="562">
        <f>'2074 Asar'!AA61-'2072 Chait'!AA60</f>
        <v>-11781.561020000001</v>
      </c>
      <c r="AB59" s="562">
        <f>'2074 Asar'!AB61-'2072 Chait'!AB60</f>
        <v>-31381.180659999998</v>
      </c>
      <c r="AC59" s="562">
        <f>'2074 Asar'!AC61-'2072 Chait'!AC60</f>
        <v>-6336.2866500000018</v>
      </c>
      <c r="AD59" s="562">
        <f>'2074 Asar'!AD61-'2072 Chait'!AD60</f>
        <v>-59764.730729999981</v>
      </c>
      <c r="AE59" s="562">
        <f>'2074 Asar'!AE61-'2072 Chait'!AE60</f>
        <v>-216.82128000000012</v>
      </c>
      <c r="AF59" s="562">
        <f>'2074 Asar'!AF61-'2072 Chait'!AF60</f>
        <v>-26686.707560000003</v>
      </c>
      <c r="AG59" s="562">
        <f>'2074 Asar'!AG61-'2072 Chait'!AG60</f>
        <v>957.30968000000576</v>
      </c>
      <c r="AH59" s="562">
        <f>'2074 Asar'!AH61-'2072 Chait'!AH60</f>
        <v>-16985.929999999993</v>
      </c>
      <c r="AI59" s="562">
        <f>'2074 Asar'!AI61-'2072 Chait'!AI60</f>
        <v>-273762.28692999983</v>
      </c>
      <c r="AJ59" s="562">
        <f>'2074 Asar'!AJ61-'2072 Chait'!AJ60</f>
        <v>15327.570759999999</v>
      </c>
      <c r="AK59" s="562">
        <f>'2074 Asar'!AK61-'2072 Chait'!AK60</f>
        <v>20971.189999999995</v>
      </c>
      <c r="AL59" s="562">
        <f>'2074 Asar'!AL61-'2072 Chait'!AL60</f>
        <v>59510.047248607603</v>
      </c>
      <c r="AM59" s="562">
        <f>'2074 Asar'!AM61-'2072 Chait'!AM60</f>
        <v>-104125.12097347954</v>
      </c>
      <c r="AN59" s="562">
        <f>'2074 Asar'!AN61-'2072 Chait'!AN60</f>
        <v>16086.962310000001</v>
      </c>
      <c r="AO59" s="562">
        <f>'2074 Asar'!AO61-'2072 Chait'!AO60</f>
        <v>23643.730000000003</v>
      </c>
      <c r="AP59" s="562">
        <f>'2074 Asar'!AP61-'2072 Chait'!AP60</f>
        <v>13471.906640000001</v>
      </c>
      <c r="AQ59" s="562">
        <f>'2074 Asar'!AQ61-'2072 Chait'!AQ60</f>
        <v>27465.561629999997</v>
      </c>
      <c r="AR59" s="562">
        <f>'2074 Asar'!AR61-'2072 Chait'!AR60</f>
        <v>4540</v>
      </c>
      <c r="AS59" s="562">
        <f>'2074 Asar'!AS61-'2072 Chait'!AS60</f>
        <v>29201.959940000001</v>
      </c>
      <c r="AT59" s="562">
        <f>'2074 Asar'!AT61-'2072 Chait'!AT60</f>
        <v>19801.834999999999</v>
      </c>
      <c r="AU59" s="562">
        <f>'2074 Asar'!AU61-'2072 Chait'!AU60</f>
        <v>5784.9042800000007</v>
      </c>
      <c r="AV59" s="562">
        <f>'2074 Asar'!AV61-'2072 Chait'!AV60</f>
        <v>6050.89</v>
      </c>
      <c r="AW59" s="562">
        <f>'2074 Asar'!AW61-'2072 Chait'!AW60</f>
        <v>12900.300979999998</v>
      </c>
      <c r="AX59" s="562">
        <f>'2074 Asar'!AX61-'2072 Chait'!AX60</f>
        <v>17884.18</v>
      </c>
      <c r="AY59" s="562"/>
      <c r="AZ59" s="566">
        <f t="shared" si="0"/>
        <v>-3193373.0298074386</v>
      </c>
      <c r="BA59" s="536"/>
      <c r="BB59" s="536"/>
      <c r="BC59" s="536"/>
      <c r="BD59" s="536"/>
      <c r="BE59" s="536"/>
      <c r="BF59" s="536"/>
      <c r="BG59" s="536"/>
      <c r="BH59" s="536"/>
      <c r="BI59" s="536"/>
      <c r="BJ59" s="536"/>
      <c r="BK59" s="536"/>
      <c r="BL59" s="536"/>
      <c r="BM59" s="536"/>
    </row>
    <row r="60" spans="1:65" s="283" customFormat="1">
      <c r="B60" s="59" t="s">
        <v>111</v>
      </c>
      <c r="C60" s="562">
        <f>'2074 Asar'!C62-'2072 Chait'!C61</f>
        <v>-507748.36728978599</v>
      </c>
      <c r="D60" s="562">
        <f>'2074 Asar'!D62-'2072 Chait'!D61</f>
        <v>-27284.089717832405</v>
      </c>
      <c r="E60" s="562">
        <f>'2074 Asar'!E62-'2072 Chait'!E61</f>
        <v>-189582.137246611</v>
      </c>
      <c r="F60" s="562">
        <f>'2074 Asar'!F62-'2072 Chait'!F61</f>
        <v>-338526.13355520309</v>
      </c>
      <c r="G60" s="562">
        <f>'2074 Asar'!G62-'2072 Chait'!G61</f>
        <v>-317870.26487269747</v>
      </c>
      <c r="H60" s="562">
        <f>'2074 Asar'!H62-'2072 Chait'!H61</f>
        <v>-84644.252179575255</v>
      </c>
      <c r="I60" s="562">
        <f>'2074 Asar'!I62-'2072 Chait'!I61</f>
        <v>-124215.61439725762</v>
      </c>
      <c r="J60" s="562">
        <f>'2074 Asar'!J62-'2072 Chait'!J61</f>
        <v>-5836.2837664497129</v>
      </c>
      <c r="K60" s="562">
        <f>'2074 Asar'!K62-'2072 Chait'!K61</f>
        <v>-19018.3090264233</v>
      </c>
      <c r="L60" s="562">
        <f>'2074 Asar'!L62-'2072 Chait'!L61</f>
        <v>-35731.622165985616</v>
      </c>
      <c r="M60" s="562">
        <f>'2074 Asar'!M62-'2072 Chait'!M61</f>
        <v>-24131.103658379558</v>
      </c>
      <c r="N60" s="562">
        <f>'2074 Asar'!N62-'2072 Chait'!N61</f>
        <v>-19687.449173406112</v>
      </c>
      <c r="O60" s="562">
        <f>'2074 Asar'!O62-'2072 Chait'!O61</f>
        <v>-12436.726770104666</v>
      </c>
      <c r="P60" s="562">
        <f>'2074 Asar'!P62-'2072 Chait'!P61</f>
        <v>-43468.3311168</v>
      </c>
      <c r="Q60" s="562">
        <f>'2074 Asar'!Q62-'2072 Chait'!Q61</f>
        <v>-22206.216549849054</v>
      </c>
      <c r="R60" s="562">
        <f>'2074 Asar'!R62-'2072 Chait'!R61</f>
        <v>-20220.134972341493</v>
      </c>
      <c r="S60" s="562">
        <f>'2074 Asar'!S62-'2072 Chait'!S61</f>
        <v>-22149.833020854054</v>
      </c>
      <c r="T60" s="562">
        <f>'2074 Asar'!T62-'2072 Chait'!T61</f>
        <v>-56942.356088392437</v>
      </c>
      <c r="U60" s="562">
        <f>'2074 Asar'!U62-'2072 Chait'!U61</f>
        <v>-13728.04921283849</v>
      </c>
      <c r="V60" s="562">
        <f>'2074 Asar'!V62-'2072 Chait'!V61</f>
        <v>-21547.653805364364</v>
      </c>
      <c r="W60" s="562">
        <f>'2074 Asar'!W62-'2072 Chait'!W61</f>
        <v>-19792.494773879047</v>
      </c>
      <c r="X60" s="562">
        <f>'2074 Asar'!X62-'2072 Chait'!X61</f>
        <v>-23928.174086673134</v>
      </c>
      <c r="Y60" s="562">
        <f>'2074 Asar'!Y62-'2072 Chait'!Y61</f>
        <v>-41616.225747358869</v>
      </c>
      <c r="Z60" s="562">
        <f>'2074 Asar'!Z62-'2072 Chait'!Z61</f>
        <v>-136832.78381529826</v>
      </c>
      <c r="AA60" s="562">
        <f>'2074 Asar'!AA62-'2072 Chait'!AA61</f>
        <v>-15308.827588819835</v>
      </c>
      <c r="AB60" s="562">
        <f>'2074 Asar'!AB62-'2072 Chait'!AB61</f>
        <v>-51654.237402061706</v>
      </c>
      <c r="AC60" s="562">
        <f>'2074 Asar'!AC62-'2072 Chait'!AC61</f>
        <v>-16420.451405132451</v>
      </c>
      <c r="AD60" s="562">
        <f>'2074 Asar'!AD62-'2072 Chait'!AD61</f>
        <v>-65962.657697612696</v>
      </c>
      <c r="AE60" s="562">
        <f>'2074 Asar'!AE62-'2072 Chait'!AE61</f>
        <v>-11623.489927626511</v>
      </c>
      <c r="AF60" s="562">
        <f>'2074 Asar'!AF62-'2072 Chait'!AF61</f>
        <v>-7924.7496086098581</v>
      </c>
      <c r="AG60" s="562">
        <f>'2074 Asar'!AG62-'2072 Chait'!AG61</f>
        <v>-29329.127354764583</v>
      </c>
      <c r="AH60" s="562">
        <f>'2074 Asar'!AH62-'2072 Chait'!AH61</f>
        <v>-33681.376010052154</v>
      </c>
      <c r="AI60" s="562">
        <f>'2074 Asar'!AI62-'2072 Chait'!AI61</f>
        <v>-737039.58723716065</v>
      </c>
      <c r="AJ60" s="562">
        <f>'2074 Asar'!AJ62-'2072 Chait'!AJ61</f>
        <v>-3370.4133832832276</v>
      </c>
      <c r="AK60" s="562">
        <f>'2074 Asar'!AK62-'2072 Chait'!AK61</f>
        <v>-9697.9819060921382</v>
      </c>
      <c r="AL60" s="562">
        <f>'2074 Asar'!AL62-'2072 Chait'!AL61</f>
        <v>-42264.776105900688</v>
      </c>
      <c r="AM60" s="562">
        <f>'2074 Asar'!AM62-'2072 Chait'!AM61</f>
        <v>-82895.09432921336</v>
      </c>
      <c r="AN60" s="562">
        <f>'2074 Asar'!AN62-'2072 Chait'!AN61</f>
        <v>-3691.7003240044828</v>
      </c>
      <c r="AO60" s="562">
        <f>'2074 Asar'!AO62-'2072 Chait'!AO61</f>
        <v>-3246.5138496734444</v>
      </c>
      <c r="AP60" s="562">
        <f>'2074 Asar'!AP62-'2072 Chait'!AP61</f>
        <v>-2561.425899050148</v>
      </c>
      <c r="AQ60" s="562">
        <f>'2074 Asar'!AQ62-'2072 Chait'!AQ61</f>
        <v>-2304.2819257362985</v>
      </c>
      <c r="AR60" s="562">
        <f>'2074 Asar'!AR62-'2072 Chait'!AR61</f>
        <v>0.87326043737574555</v>
      </c>
      <c r="AS60" s="562">
        <f>'2074 Asar'!AS62-'2072 Chait'!AS61</f>
        <v>0.75018761078136365</v>
      </c>
      <c r="AT60" s="562">
        <f>'2074 Asar'!AT62-'2072 Chait'!AT61</f>
        <v>0.8122183792505594</v>
      </c>
      <c r="AU60" s="562">
        <f>'2074 Asar'!AU62-'2072 Chait'!AU61</f>
        <v>0.69793280438271499</v>
      </c>
      <c r="AV60" s="562">
        <f>'2074 Asar'!AV62-'2072 Chait'!AV61</f>
        <v>0.75315743857456707</v>
      </c>
      <c r="AW60" s="562">
        <f>'2074 Asar'!AW62-'2072 Chait'!AW61</f>
        <v>0.73300559083560857</v>
      </c>
      <c r="AX60" s="562">
        <f>'2074 Asar'!AX62-'2072 Chait'!AX61</f>
        <v>0.96438912735677473</v>
      </c>
      <c r="AY60" s="562"/>
      <c r="AZ60" s="566">
        <f t="shared" si="0"/>
        <v>-3248115.7148127668</v>
      </c>
      <c r="BA60" s="536"/>
      <c r="BB60" s="536"/>
      <c r="BC60" s="536"/>
      <c r="BD60" s="536"/>
      <c r="BE60" s="536"/>
      <c r="BF60" s="536"/>
      <c r="BG60" s="536"/>
      <c r="BH60" s="536"/>
      <c r="BI60" s="536"/>
      <c r="BJ60" s="536"/>
      <c r="BK60" s="536"/>
      <c r="BL60" s="536"/>
      <c r="BM60" s="536"/>
    </row>
    <row r="61" spans="1:65" s="283" customFormat="1">
      <c r="B61" s="290" t="s">
        <v>115</v>
      </c>
      <c r="C61" s="562">
        <f>'2074 Asar'!C63-'2072 Chait'!C62</f>
        <v>5622489.0683910726</v>
      </c>
      <c r="D61" s="562">
        <f>'2074 Asar'!D63-'2072 Chait'!D62</f>
        <v>802683.48005541076</v>
      </c>
      <c r="E61" s="562">
        <f>'2074 Asar'!E63-'2072 Chait'!E62</f>
        <v>2742981.1629805434</v>
      </c>
      <c r="F61" s="562">
        <f>'2074 Asar'!F63-'2072 Chait'!F62</f>
        <v>8672176.1025571059</v>
      </c>
      <c r="G61" s="562">
        <f>'2074 Asar'!G63-'2072 Chait'!G62</f>
        <v>4723356.0381267518</v>
      </c>
      <c r="H61" s="562">
        <f>'2074 Asar'!H63-'2072 Chait'!H62</f>
        <v>3458679.6229302525</v>
      </c>
      <c r="I61" s="562">
        <f>'2074 Asar'!I63-'2072 Chait'!I62</f>
        <v>1721175.2587356893</v>
      </c>
      <c r="J61" s="562">
        <f>'2074 Asar'!J63-'2072 Chait'!J62</f>
        <v>84734.109097660606</v>
      </c>
      <c r="K61" s="562">
        <f>'2074 Asar'!K63-'2072 Chait'!K62</f>
        <v>204868.33243139336</v>
      </c>
      <c r="L61" s="562">
        <f>'2074 Asar'!L63-'2072 Chait'!L62</f>
        <v>671453.71613409789</v>
      </c>
      <c r="M61" s="562">
        <f>'2074 Asar'!M63-'2072 Chait'!M62</f>
        <v>777845.82378718432</v>
      </c>
      <c r="N61" s="562">
        <f>'2074 Asar'!N63-'2072 Chait'!N62</f>
        <v>97718.604643538318</v>
      </c>
      <c r="O61" s="562">
        <f>'2074 Asar'!O63-'2072 Chait'!O62</f>
        <v>277785.50334084785</v>
      </c>
      <c r="P61" s="562">
        <f>'2074 Asar'!P63-'2072 Chait'!P62</f>
        <v>572713.50491582253</v>
      </c>
      <c r="Q61" s="562">
        <f>'2074 Asar'!Q63-'2072 Chait'!Q62</f>
        <v>329313.79252406291</v>
      </c>
      <c r="R61" s="562">
        <f>'2074 Asar'!R63-'2072 Chait'!R62</f>
        <v>227288.58316771785</v>
      </c>
      <c r="S61" s="562">
        <f>'2074 Asar'!S63-'2072 Chait'!S62</f>
        <v>395521.4090795361</v>
      </c>
      <c r="T61" s="562">
        <f>'2074 Asar'!T63-'2072 Chait'!T62</f>
        <v>1123900.1369818086</v>
      </c>
      <c r="U61" s="562">
        <f>'2074 Asar'!U63-'2072 Chait'!U62</f>
        <v>215563.13077740208</v>
      </c>
      <c r="V61" s="562">
        <f>'2074 Asar'!V63-'2072 Chait'!V62</f>
        <v>211669.13600913229</v>
      </c>
      <c r="W61" s="562">
        <f>'2074 Asar'!W63-'2072 Chait'!W62</f>
        <v>161246.97482981172</v>
      </c>
      <c r="X61" s="562">
        <f>'2074 Asar'!X63-'2072 Chait'!X62</f>
        <v>408901.37816533726</v>
      </c>
      <c r="Y61" s="562">
        <f>'2074 Asar'!Y63-'2072 Chait'!Y62</f>
        <v>599098.29058816144</v>
      </c>
      <c r="Z61" s="562">
        <f>'2074 Asar'!Z63-'2072 Chait'!Z62</f>
        <v>3118385.7490126276</v>
      </c>
      <c r="AA61" s="562">
        <f>'2074 Asar'!AA63-'2072 Chait'!AA62</f>
        <v>74135.464012289231</v>
      </c>
      <c r="AB61" s="562">
        <f>'2074 Asar'!AB63-'2072 Chait'!AB62</f>
        <v>692181.76348565845</v>
      </c>
      <c r="AC61" s="562">
        <f>'2074 Asar'!AC63-'2072 Chait'!AC62</f>
        <v>209403.5365600184</v>
      </c>
      <c r="AD61" s="562">
        <f>'2074 Asar'!AD63-'2072 Chait'!AD62</f>
        <v>764644.63268400438</v>
      </c>
      <c r="AE61" s="562">
        <f>'2074 Asar'!AE63-'2072 Chait'!AE62</f>
        <v>177443.03654119576</v>
      </c>
      <c r="AF61" s="562">
        <f>'2074 Asar'!AF63-'2072 Chait'!AF62</f>
        <v>157726.09910685281</v>
      </c>
      <c r="AG61" s="562">
        <f>'2074 Asar'!AG63-'2072 Chait'!AG62</f>
        <v>272201.47174264095</v>
      </c>
      <c r="AH61" s="562">
        <f>'2074 Asar'!AH63-'2072 Chait'!AH62</f>
        <v>605889.57535990851</v>
      </c>
      <c r="AI61" s="562">
        <f>'2074 Asar'!AI63-'2072 Chait'!AI62</f>
        <v>3321906.8741834559</v>
      </c>
      <c r="AJ61" s="562">
        <f>'2074 Asar'!AJ63-'2072 Chait'!AJ62</f>
        <v>62211.179557279029</v>
      </c>
      <c r="AK61" s="562">
        <f>'2074 Asar'!AK63-'2072 Chait'!AK62</f>
        <v>135195.0140172478</v>
      </c>
      <c r="AL61" s="562">
        <f>'2074 Asar'!AL63-'2072 Chait'!AL62</f>
        <v>328919.91332548304</v>
      </c>
      <c r="AM61" s="562">
        <f>'2074 Asar'!AM63-'2072 Chait'!AM62</f>
        <v>1063223.4412999023</v>
      </c>
      <c r="AN61" s="562">
        <f>'2074 Asar'!AN63-'2072 Chait'!AN62</f>
        <v>68551.119248324932</v>
      </c>
      <c r="AO61" s="562">
        <f>'2074 Asar'!AO63-'2072 Chait'!AO62</f>
        <v>74896.256881345718</v>
      </c>
      <c r="AP61" s="562">
        <f>'2074 Asar'!AP63-'2072 Chait'!AP62</f>
        <v>129932.99957395809</v>
      </c>
      <c r="AQ61" s="562" t="e">
        <f>'2074 Asar'!AQ63-'2072 Chait'!AQ62</f>
        <v>#DIV/0!</v>
      </c>
      <c r="AR61" s="562">
        <f>'2074 Asar'!AR63-'2072 Chait'!AR62</f>
        <v>16910</v>
      </c>
      <c r="AS61" s="562">
        <f>'2074 Asar'!AS63-'2072 Chait'!AS62</f>
        <v>299251.19271999999</v>
      </c>
      <c r="AT61" s="562">
        <f>'2074 Asar'!AT63-'2072 Chait'!AT62</f>
        <v>79607.802610000028</v>
      </c>
      <c r="AU61" s="562">
        <f>'2074 Asar'!AU63-'2072 Chait'!AU62</f>
        <v>27195.553999999996</v>
      </c>
      <c r="AV61" s="562">
        <f>'2074 Asar'!AV63-'2072 Chait'!AV62</f>
        <v>28323.599999999999</v>
      </c>
      <c r="AW61" s="562">
        <f>'2074 Asar'!AW63-'2072 Chait'!AW62</f>
        <v>121752.97200000001</v>
      </c>
      <c r="AX61" s="562">
        <f>'2074 Asar'!AX63-'2072 Chait'!AX62</f>
        <v>156544.05916</v>
      </c>
      <c r="AY61" s="562"/>
      <c r="AZ61" s="566" t="e">
        <f t="shared" si="0"/>
        <v>#DIV/0!</v>
      </c>
      <c r="BA61" s="536"/>
      <c r="BB61" s="536"/>
      <c r="BC61" s="536"/>
      <c r="BD61" s="536"/>
      <c r="BE61" s="536"/>
      <c r="BF61" s="536"/>
      <c r="BG61" s="536"/>
      <c r="BH61" s="536"/>
      <c r="BI61" s="536"/>
      <c r="BJ61" s="536"/>
      <c r="BK61" s="536"/>
      <c r="BL61" s="536"/>
      <c r="BM61" s="536"/>
    </row>
    <row r="62" spans="1:65" s="283" customFormat="1">
      <c r="B62" s="290" t="s">
        <v>116</v>
      </c>
      <c r="C62" s="562">
        <f>'2074 Asar'!C64-'2072 Chait'!C63</f>
        <v>-4182716.180013882</v>
      </c>
      <c r="D62" s="562">
        <f>'2074 Asar'!D64-'2072 Chait'!D63</f>
        <v>38893.480420757194</v>
      </c>
      <c r="E62" s="562">
        <f>'2074 Asar'!E64-'2072 Chait'!E63</f>
        <v>-1267400.6244799208</v>
      </c>
      <c r="F62" s="562">
        <f>'2074 Asar'!F64-'2072 Chait'!F63</f>
        <v>-5892238.4976379415</v>
      </c>
      <c r="G62" s="562">
        <f>'2074 Asar'!G64-'2072 Chait'!G63</f>
        <v>-3041146.3787806458</v>
      </c>
      <c r="H62" s="562">
        <f>'2074 Asar'!H64-'2072 Chait'!H63</f>
        <v>-1821942.0035268867</v>
      </c>
      <c r="I62" s="562">
        <f>'2074 Asar'!I64-'2072 Chait'!I63</f>
        <v>-1027311.8335912703</v>
      </c>
      <c r="J62" s="562">
        <f>'2074 Asar'!J64-'2072 Chait'!J63</f>
        <v>-47535.165224445649</v>
      </c>
      <c r="K62" s="562">
        <f>'2074 Asar'!K64-'2072 Chait'!K63</f>
        <v>-80227.871100336415</v>
      </c>
      <c r="L62" s="562">
        <f>'2074 Asar'!L64-'2072 Chait'!L63</f>
        <v>-282335.78727341443</v>
      </c>
      <c r="M62" s="562">
        <f>'2074 Asar'!M64-'2072 Chait'!M63</f>
        <v>-250524.08106742604</v>
      </c>
      <c r="N62" s="562">
        <f>'2074 Asar'!N64-'2072 Chait'!N63</f>
        <v>-74141.815174822405</v>
      </c>
      <c r="O62" s="562">
        <f>'2074 Asar'!O64-'2072 Chait'!O63</f>
        <v>-179632.46515595145</v>
      </c>
      <c r="P62" s="562">
        <f>'2074 Asar'!P64-'2072 Chait'!P63</f>
        <v>-207157.10849916181</v>
      </c>
      <c r="Q62" s="562">
        <f>'2074 Asar'!Q64-'2072 Chait'!Q63</f>
        <v>-104414.02373530946</v>
      </c>
      <c r="R62" s="562">
        <f>'2074 Asar'!R64-'2072 Chait'!R63</f>
        <v>-106180.90549464441</v>
      </c>
      <c r="S62" s="562">
        <f>'2074 Asar'!S64-'2072 Chait'!S63</f>
        <v>-133301.66103454409</v>
      </c>
      <c r="T62" s="562">
        <f>'2074 Asar'!T64-'2072 Chait'!T63</f>
        <v>-471337.88343332696</v>
      </c>
      <c r="U62" s="562">
        <f>'2074 Asar'!U64-'2072 Chait'!U63</f>
        <v>-83421.187830949988</v>
      </c>
      <c r="V62" s="562">
        <f>'2074 Asar'!V64-'2072 Chait'!V63</f>
        <v>-2589.3429615129735</v>
      </c>
      <c r="W62" s="562">
        <f>'2074 Asar'!W64-'2072 Chait'!W63</f>
        <v>-46875.760722358493</v>
      </c>
      <c r="X62" s="562">
        <f>'2074 Asar'!X64-'2072 Chait'!X63</f>
        <v>-91560.044796807342</v>
      </c>
      <c r="Y62" s="562">
        <f>'2074 Asar'!Y64-'2072 Chait'!Y63</f>
        <v>-169909.76003876704</v>
      </c>
      <c r="Z62" s="562">
        <f>'2074 Asar'!Z64-'2072 Chait'!Z63</f>
        <v>-1328464.8232594091</v>
      </c>
      <c r="AA62" s="562">
        <f>'2074 Asar'!AA64-'2072 Chait'!AA63</f>
        <v>-17784.507660019368</v>
      </c>
      <c r="AB62" s="562">
        <f>'2074 Asar'!AB64-'2072 Chait'!AB63</f>
        <v>-587484.51514097804</v>
      </c>
      <c r="AC62" s="562">
        <f>'2074 Asar'!AC64-'2072 Chait'!AC63</f>
        <v>4714.3168828626222</v>
      </c>
      <c r="AD62" s="562">
        <f>'2074 Asar'!AD64-'2072 Chait'!AD63</f>
        <v>96604.56439711884</v>
      </c>
      <c r="AE62" s="562">
        <f>'2074 Asar'!AE64-'2072 Chait'!AE63</f>
        <v>-82765.585301338506</v>
      </c>
      <c r="AF62" s="562">
        <f>'2074 Asar'!AF64-'2072 Chait'!AF63</f>
        <v>-39320.250461159871</v>
      </c>
      <c r="AG62" s="562">
        <f>'2074 Asar'!AG64-'2072 Chait'!AG63</f>
        <v>-105392.93120258935</v>
      </c>
      <c r="AH62" s="562">
        <f>'2074 Asar'!AH64-'2072 Chait'!AH63</f>
        <v>-69439.979707068895</v>
      </c>
      <c r="AI62" s="562">
        <f>'2074 Asar'!AI64-'2072 Chait'!AI63</f>
        <v>-2161591.1634299923</v>
      </c>
      <c r="AJ62" s="562">
        <f>'2074 Asar'!AJ64-'2072 Chait'!AJ63</f>
        <v>-18238.040396986049</v>
      </c>
      <c r="AK62" s="562">
        <f>'2074 Asar'!AK64-'2072 Chait'!AK63</f>
        <v>-68461.766000000003</v>
      </c>
      <c r="AL62" s="562">
        <f>'2074 Asar'!AL64-'2072 Chait'!AL63</f>
        <v>-114243.70936203707</v>
      </c>
      <c r="AM62" s="562">
        <f>'2074 Asar'!AM64-'2072 Chait'!AM63</f>
        <v>-597066.6000245848</v>
      </c>
      <c r="AN62" s="562">
        <f>'2074 Asar'!AN64-'2072 Chait'!AN63</f>
        <v>-37732.041914970425</v>
      </c>
      <c r="AO62" s="562">
        <f>'2074 Asar'!AO64-'2072 Chait'!AO63</f>
        <v>-9540.1901935138903</v>
      </c>
      <c r="AP62" s="562">
        <f>'2074 Asar'!AP64-'2072 Chait'!AP63</f>
        <v>-18154.395730245316</v>
      </c>
      <c r="AQ62" s="562">
        <f>'2074 Asar'!AQ64-'2072 Chait'!AQ63</f>
        <v>-44663.215501373401</v>
      </c>
      <c r="AR62" s="562">
        <f>'2074 Asar'!AR64-'2072 Chait'!AR63</f>
        <v>276.51356993736954</v>
      </c>
      <c r="AS62" s="562">
        <f>'2074 Asar'!AS64-'2072 Chait'!AS63</f>
        <v>424.83706087084272</v>
      </c>
      <c r="AT62" s="562">
        <f>'2074 Asar'!AT64-'2072 Chait'!AT63</f>
        <v>162.70321549205647</v>
      </c>
      <c r="AU62" s="562">
        <f>'2074 Asar'!AU64-'2072 Chait'!AU63</f>
        <v>281.30369333333334</v>
      </c>
      <c r="AV62" s="562">
        <f>'2074 Asar'!AV64-'2072 Chait'!AV63</f>
        <v>336.03000000000003</v>
      </c>
      <c r="AW62" s="562">
        <f>'2074 Asar'!AW64-'2072 Chait'!AW63</f>
        <v>587.01188800000011</v>
      </c>
      <c r="AX62" s="562" t="e">
        <f>'2074 Asar'!AX64-'2072 Chait'!AX63</f>
        <v>#DIV/0!</v>
      </c>
      <c r="AY62" s="562"/>
      <c r="AZ62" s="566" t="e">
        <f t="shared" si="0"/>
        <v>#DIV/0!</v>
      </c>
      <c r="BA62" s="536"/>
      <c r="BB62" s="536"/>
      <c r="BC62" s="536"/>
      <c r="BD62" s="536"/>
      <c r="BE62" s="536"/>
      <c r="BF62" s="536"/>
      <c r="BG62" s="536"/>
      <c r="BH62" s="536"/>
      <c r="BI62" s="536"/>
      <c r="BJ62" s="536"/>
      <c r="BK62" s="536"/>
      <c r="BL62" s="536"/>
      <c r="BM62" s="536"/>
    </row>
    <row r="63" spans="1:65" s="283" customFormat="1">
      <c r="B63" s="559" t="s">
        <v>117</v>
      </c>
      <c r="C63" s="562" t="e">
        <f>'2074 Asar'!C65-'2072 Chait'!C64</f>
        <v>#REF!</v>
      </c>
      <c r="D63" s="562" t="e">
        <f>'2074 Asar'!D65-'2072 Chait'!D64</f>
        <v>#REF!</v>
      </c>
      <c r="E63" s="562" t="e">
        <f>'2074 Asar'!E65-'2072 Chait'!E64</f>
        <v>#REF!</v>
      </c>
      <c r="F63" s="562" t="e">
        <f>'2074 Asar'!F65-'2072 Chait'!F64</f>
        <v>#REF!</v>
      </c>
      <c r="G63" s="562" t="e">
        <f>'2074 Asar'!G65-'2072 Chait'!G64</f>
        <v>#REF!</v>
      </c>
      <c r="H63" s="562" t="e">
        <f>'2074 Asar'!H65-'2072 Chait'!H64</f>
        <v>#REF!</v>
      </c>
      <c r="I63" s="562" t="e">
        <f>'2074 Asar'!I65-'2072 Chait'!I64</f>
        <v>#REF!</v>
      </c>
      <c r="J63" s="562" t="e">
        <f>'2074 Asar'!J65-'2072 Chait'!J64</f>
        <v>#REF!</v>
      </c>
      <c r="K63" s="562" t="e">
        <f>'2074 Asar'!K65-'2072 Chait'!K64</f>
        <v>#REF!</v>
      </c>
      <c r="L63" s="562" t="e">
        <f>'2074 Asar'!L65-'2072 Chait'!L64</f>
        <v>#REF!</v>
      </c>
      <c r="M63" s="562" t="e">
        <f>'2074 Asar'!M65-'2072 Chait'!M64</f>
        <v>#REF!</v>
      </c>
      <c r="N63" s="562" t="e">
        <f>'2074 Asar'!N65-'2072 Chait'!N64</f>
        <v>#REF!</v>
      </c>
      <c r="O63" s="562" t="e">
        <f>'2074 Asar'!O65-'2072 Chait'!O64</f>
        <v>#REF!</v>
      </c>
      <c r="P63" s="562" t="e">
        <f>'2074 Asar'!P65-'2072 Chait'!P64</f>
        <v>#REF!</v>
      </c>
      <c r="Q63" s="562" t="e">
        <f>'2074 Asar'!Q65-'2072 Chait'!Q64</f>
        <v>#REF!</v>
      </c>
      <c r="R63" s="562" t="e">
        <f>'2074 Asar'!R65-'2072 Chait'!R64</f>
        <v>#REF!</v>
      </c>
      <c r="S63" s="562" t="e">
        <f>'2074 Asar'!S65-'2072 Chait'!S64</f>
        <v>#REF!</v>
      </c>
      <c r="T63" s="562" t="e">
        <f>'2074 Asar'!T65-'2072 Chait'!T64</f>
        <v>#REF!</v>
      </c>
      <c r="U63" s="562" t="e">
        <f>'2074 Asar'!U65-'2072 Chait'!U64</f>
        <v>#REF!</v>
      </c>
      <c r="V63" s="562" t="e">
        <f>'2074 Asar'!V65-'2072 Chait'!V64</f>
        <v>#REF!</v>
      </c>
      <c r="W63" s="562" t="e">
        <f>'2074 Asar'!W65-'2072 Chait'!W64</f>
        <v>#REF!</v>
      </c>
      <c r="X63" s="562" t="e">
        <f>'2074 Asar'!X65-'2072 Chait'!X64</f>
        <v>#REF!</v>
      </c>
      <c r="Y63" s="562" t="e">
        <f>'2074 Asar'!Y65-'2072 Chait'!Y64</f>
        <v>#REF!</v>
      </c>
      <c r="Z63" s="562" t="e">
        <f>'2074 Asar'!Z65-'2072 Chait'!Z64</f>
        <v>#REF!</v>
      </c>
      <c r="AA63" s="562" t="e">
        <f>'2074 Asar'!AA65-'2072 Chait'!AA64</f>
        <v>#REF!</v>
      </c>
      <c r="AB63" s="562" t="e">
        <f>'2074 Asar'!AB65-'2072 Chait'!AB64</f>
        <v>#REF!</v>
      </c>
      <c r="AC63" s="562" t="e">
        <f>'2074 Asar'!AC65-'2072 Chait'!AC64</f>
        <v>#REF!</v>
      </c>
      <c r="AD63" s="562" t="e">
        <f>'2074 Asar'!AD65-'2072 Chait'!AD64</f>
        <v>#REF!</v>
      </c>
      <c r="AE63" s="562" t="e">
        <f>'2074 Asar'!AE65-'2072 Chait'!AE64</f>
        <v>#REF!</v>
      </c>
      <c r="AF63" s="562" t="e">
        <f>'2074 Asar'!AF65-'2072 Chait'!AF64</f>
        <v>#REF!</v>
      </c>
      <c r="AG63" s="562" t="e">
        <f>'2074 Asar'!AG65-'2072 Chait'!AG64</f>
        <v>#REF!</v>
      </c>
      <c r="AH63" s="562" t="e">
        <f>'2074 Asar'!AH65-'2072 Chait'!AH64</f>
        <v>#REF!</v>
      </c>
      <c r="AI63" s="562" t="e">
        <f>'2074 Asar'!AI65-'2072 Chait'!AI64</f>
        <v>#REF!</v>
      </c>
      <c r="AJ63" s="562" t="e">
        <f>'2074 Asar'!AJ65-'2072 Chait'!AJ64</f>
        <v>#REF!</v>
      </c>
      <c r="AK63" s="562" t="e">
        <f>'2074 Asar'!AK65-'2072 Chait'!AK64</f>
        <v>#REF!</v>
      </c>
      <c r="AL63" s="562" t="e">
        <f>'2074 Asar'!AL65-'2072 Chait'!AL64</f>
        <v>#REF!</v>
      </c>
      <c r="AM63" s="562" t="e">
        <f>'2074 Asar'!AM65-'2072 Chait'!AM64</f>
        <v>#REF!</v>
      </c>
      <c r="AN63" s="562" t="e">
        <f>'2074 Asar'!AN65-'2072 Chait'!AN64</f>
        <v>#REF!</v>
      </c>
      <c r="AO63" s="562" t="e">
        <f>'2074 Asar'!AO65-'2072 Chait'!AO64</f>
        <v>#REF!</v>
      </c>
      <c r="AP63" s="562" t="e">
        <f>'2074 Asar'!AP65-'2072 Chait'!AP64</f>
        <v>#REF!</v>
      </c>
      <c r="AQ63" s="562" t="e">
        <f>'2074 Asar'!AQ65-'2072 Chait'!AQ64</f>
        <v>#REF!</v>
      </c>
      <c r="AR63" s="562" t="e">
        <f>'2074 Asar'!AR65-'2072 Chait'!AR64</f>
        <v>#REF!</v>
      </c>
      <c r="AS63" s="562" t="e">
        <f>'2074 Asar'!AS65-'2072 Chait'!AS64</f>
        <v>#REF!</v>
      </c>
      <c r="AT63" s="562" t="e">
        <f>'2074 Asar'!AT65-'2072 Chait'!AT64</f>
        <v>#REF!</v>
      </c>
      <c r="AU63" s="562" t="e">
        <f>'2074 Asar'!AU65-'2072 Chait'!AU64</f>
        <v>#REF!</v>
      </c>
      <c r="AV63" s="562" t="e">
        <f>'2074 Asar'!AV65-'2072 Chait'!AV64</f>
        <v>#REF!</v>
      </c>
      <c r="AW63" s="562" t="e">
        <f>'2074 Asar'!AW65-'2072 Chait'!AW64</f>
        <v>#REF!</v>
      </c>
      <c r="AX63" s="562" t="e">
        <f>'2074 Asar'!AX65-'2072 Chait'!AX64</f>
        <v>#REF!</v>
      </c>
      <c r="AY63" s="562"/>
      <c r="AZ63" s="566" t="e">
        <f t="shared" si="0"/>
        <v>#REF!</v>
      </c>
      <c r="BA63" s="536"/>
      <c r="BB63" s="536"/>
      <c r="BC63" s="536"/>
      <c r="BD63" s="536"/>
      <c r="BE63" s="536"/>
      <c r="BF63" s="536"/>
      <c r="BG63" s="536"/>
      <c r="BH63" s="536"/>
      <c r="BI63" s="536"/>
      <c r="BJ63" s="536"/>
      <c r="BK63" s="536"/>
      <c r="BL63" s="536"/>
      <c r="BM63" s="536"/>
    </row>
    <row r="64" spans="1:65" s="283" customFormat="1">
      <c r="B64" s="559" t="s">
        <v>132</v>
      </c>
      <c r="C64" s="562" t="e">
        <f>'2074 Asar'!C66-'2072 Chait'!C65</f>
        <v>#REF!</v>
      </c>
      <c r="D64" s="562" t="e">
        <f>'2074 Asar'!D66-'2072 Chait'!D65</f>
        <v>#REF!</v>
      </c>
      <c r="E64" s="562" t="e">
        <f>'2074 Asar'!E66-'2072 Chait'!E65</f>
        <v>#REF!</v>
      </c>
      <c r="F64" s="562" t="e">
        <f>'2074 Asar'!F66-'2072 Chait'!F65</f>
        <v>#REF!</v>
      </c>
      <c r="G64" s="562" t="e">
        <f>'2074 Asar'!G66-'2072 Chait'!G65</f>
        <v>#REF!</v>
      </c>
      <c r="H64" s="562" t="e">
        <f>'2074 Asar'!H66-'2072 Chait'!H65</f>
        <v>#REF!</v>
      </c>
      <c r="I64" s="562" t="e">
        <f>'2074 Asar'!I66-'2072 Chait'!I65</f>
        <v>#REF!</v>
      </c>
      <c r="J64" s="562" t="e">
        <f>'2074 Asar'!J66-'2072 Chait'!J65</f>
        <v>#REF!</v>
      </c>
      <c r="K64" s="562" t="e">
        <f>'2074 Asar'!K66-'2072 Chait'!K65</f>
        <v>#REF!</v>
      </c>
      <c r="L64" s="562" t="e">
        <f>'2074 Asar'!L66-'2072 Chait'!L65</f>
        <v>#REF!</v>
      </c>
      <c r="M64" s="562" t="e">
        <f>'2074 Asar'!M66-'2072 Chait'!M65</f>
        <v>#REF!</v>
      </c>
      <c r="N64" s="562" t="e">
        <f>'2074 Asar'!N66-'2072 Chait'!N65</f>
        <v>#REF!</v>
      </c>
      <c r="O64" s="562" t="e">
        <f>'2074 Asar'!O66-'2072 Chait'!O65</f>
        <v>#REF!</v>
      </c>
      <c r="P64" s="562" t="e">
        <f>'2074 Asar'!P66-'2072 Chait'!P65</f>
        <v>#REF!</v>
      </c>
      <c r="Q64" s="562" t="e">
        <f>'2074 Asar'!Q66-'2072 Chait'!Q65</f>
        <v>#REF!</v>
      </c>
      <c r="R64" s="562" t="e">
        <f>'2074 Asar'!R66-'2072 Chait'!R65</f>
        <v>#REF!</v>
      </c>
      <c r="S64" s="562" t="e">
        <f>'2074 Asar'!S66-'2072 Chait'!S65</f>
        <v>#REF!</v>
      </c>
      <c r="T64" s="562" t="e">
        <f>'2074 Asar'!T66-'2072 Chait'!T65</f>
        <v>#REF!</v>
      </c>
      <c r="U64" s="562" t="e">
        <f>'2074 Asar'!U66-'2072 Chait'!U65</f>
        <v>#REF!</v>
      </c>
      <c r="V64" s="562" t="e">
        <f>'2074 Asar'!V66-'2072 Chait'!V65</f>
        <v>#REF!</v>
      </c>
      <c r="W64" s="562" t="e">
        <f>'2074 Asar'!W66-'2072 Chait'!W65</f>
        <v>#REF!</v>
      </c>
      <c r="X64" s="562" t="e">
        <f>'2074 Asar'!X66-'2072 Chait'!X65</f>
        <v>#REF!</v>
      </c>
      <c r="Y64" s="562" t="e">
        <f>'2074 Asar'!Y66-'2072 Chait'!Y65</f>
        <v>#REF!</v>
      </c>
      <c r="Z64" s="562" t="e">
        <f>'2074 Asar'!Z66-'2072 Chait'!Z65</f>
        <v>#REF!</v>
      </c>
      <c r="AA64" s="562" t="e">
        <f>'2074 Asar'!AA66-'2072 Chait'!AA65</f>
        <v>#REF!</v>
      </c>
      <c r="AB64" s="562" t="e">
        <f>'2074 Asar'!AB66-'2072 Chait'!AB65</f>
        <v>#REF!</v>
      </c>
      <c r="AC64" s="562" t="e">
        <f>'2074 Asar'!AC66-'2072 Chait'!AC65</f>
        <v>#REF!</v>
      </c>
      <c r="AD64" s="562" t="e">
        <f>'2074 Asar'!AD66-'2072 Chait'!AD65</f>
        <v>#REF!</v>
      </c>
      <c r="AE64" s="562" t="e">
        <f>'2074 Asar'!AE66-'2072 Chait'!AE65</f>
        <v>#REF!</v>
      </c>
      <c r="AF64" s="562" t="e">
        <f>'2074 Asar'!AF66-'2072 Chait'!AF65</f>
        <v>#REF!</v>
      </c>
      <c r="AG64" s="562" t="e">
        <f>'2074 Asar'!AG66-'2072 Chait'!AG65</f>
        <v>#REF!</v>
      </c>
      <c r="AH64" s="562" t="e">
        <f>'2074 Asar'!AH66-'2072 Chait'!AH65</f>
        <v>#REF!</v>
      </c>
      <c r="AI64" s="562" t="e">
        <f>'2074 Asar'!AI66-'2072 Chait'!AI65</f>
        <v>#REF!</v>
      </c>
      <c r="AJ64" s="562" t="e">
        <f>'2074 Asar'!AJ66-'2072 Chait'!AJ65</f>
        <v>#REF!</v>
      </c>
      <c r="AK64" s="562" t="e">
        <f>'2074 Asar'!AK66-'2072 Chait'!AK65</f>
        <v>#REF!</v>
      </c>
      <c r="AL64" s="562" t="e">
        <f>'2074 Asar'!AL66-'2072 Chait'!AL65</f>
        <v>#REF!</v>
      </c>
      <c r="AM64" s="562" t="e">
        <f>'2074 Asar'!AM66-'2072 Chait'!AM65</f>
        <v>#REF!</v>
      </c>
      <c r="AN64" s="562" t="e">
        <f>'2074 Asar'!AN66-'2072 Chait'!AN65</f>
        <v>#REF!</v>
      </c>
      <c r="AO64" s="562" t="e">
        <f>'2074 Asar'!AO66-'2072 Chait'!AO65</f>
        <v>#REF!</v>
      </c>
      <c r="AP64" s="562" t="e">
        <f>'2074 Asar'!AP66-'2072 Chait'!AP65</f>
        <v>#REF!</v>
      </c>
      <c r="AQ64" s="562" t="e">
        <f>'2074 Asar'!AQ66-'2072 Chait'!AQ65</f>
        <v>#REF!</v>
      </c>
      <c r="AR64" s="562" t="e">
        <f>'2074 Asar'!AR66-'2072 Chait'!AR65</f>
        <v>#REF!</v>
      </c>
      <c r="AS64" s="562" t="e">
        <f>'2074 Asar'!AS66-'2072 Chait'!AS65</f>
        <v>#REF!</v>
      </c>
      <c r="AT64" s="562" t="e">
        <f>'2074 Asar'!AT66-'2072 Chait'!AT65</f>
        <v>#REF!</v>
      </c>
      <c r="AU64" s="562" t="e">
        <f>'2074 Asar'!AU66-'2072 Chait'!AU65</f>
        <v>#REF!</v>
      </c>
      <c r="AV64" s="562" t="e">
        <f>'2074 Asar'!AV66-'2072 Chait'!AV65</f>
        <v>#REF!</v>
      </c>
      <c r="AW64" s="562" t="e">
        <f>'2074 Asar'!AW66-'2072 Chait'!AW65</f>
        <v>#REF!</v>
      </c>
      <c r="AX64" s="562" t="e">
        <f>'2074 Asar'!AX66-'2072 Chait'!AX65</f>
        <v>#REF!</v>
      </c>
      <c r="AY64" s="562"/>
      <c r="AZ64" s="566" t="e">
        <f t="shared" si="0"/>
        <v>#REF!</v>
      </c>
      <c r="BA64" s="536"/>
      <c r="BB64" s="536"/>
      <c r="BC64" s="536"/>
      <c r="BD64" s="536"/>
      <c r="BE64" s="536"/>
      <c r="BF64" s="536"/>
      <c r="BG64" s="536"/>
      <c r="BH64" s="536"/>
      <c r="BI64" s="536"/>
      <c r="BJ64" s="536"/>
      <c r="BK64" s="536"/>
      <c r="BL64" s="536"/>
      <c r="BM64" s="536"/>
    </row>
    <row r="65" spans="1:65" s="283" customFormat="1">
      <c r="B65" s="559" t="s">
        <v>119</v>
      </c>
      <c r="C65" s="562" t="e">
        <f>'2074 Asar'!C67-'2072 Chait'!C66</f>
        <v>#REF!</v>
      </c>
      <c r="D65" s="562" t="e">
        <f>'2074 Asar'!D67-'2072 Chait'!D66</f>
        <v>#REF!</v>
      </c>
      <c r="E65" s="562" t="e">
        <f>'2074 Asar'!E67-'2072 Chait'!E66</f>
        <v>#REF!</v>
      </c>
      <c r="F65" s="562" t="e">
        <f>'2074 Asar'!F67-'2072 Chait'!F66</f>
        <v>#REF!</v>
      </c>
      <c r="G65" s="562" t="e">
        <f>'2074 Asar'!G67-'2072 Chait'!G66</f>
        <v>#REF!</v>
      </c>
      <c r="H65" s="562" t="e">
        <f>'2074 Asar'!H67-'2072 Chait'!H66</f>
        <v>#REF!</v>
      </c>
      <c r="I65" s="562" t="e">
        <f>'2074 Asar'!I67-'2072 Chait'!I66</f>
        <v>#REF!</v>
      </c>
      <c r="J65" s="562" t="e">
        <f>'2074 Asar'!J67-'2072 Chait'!J66</f>
        <v>#REF!</v>
      </c>
      <c r="K65" s="562" t="e">
        <f>'2074 Asar'!K67-'2072 Chait'!K66</f>
        <v>#REF!</v>
      </c>
      <c r="L65" s="562" t="e">
        <f>'2074 Asar'!L67-'2072 Chait'!L66</f>
        <v>#REF!</v>
      </c>
      <c r="M65" s="562" t="e">
        <f>'2074 Asar'!M67-'2072 Chait'!M66</f>
        <v>#REF!</v>
      </c>
      <c r="N65" s="562" t="e">
        <f>'2074 Asar'!N67-'2072 Chait'!N66</f>
        <v>#REF!</v>
      </c>
      <c r="O65" s="562" t="e">
        <f>'2074 Asar'!O67-'2072 Chait'!O66</f>
        <v>#REF!</v>
      </c>
      <c r="P65" s="562" t="e">
        <f>'2074 Asar'!P67-'2072 Chait'!P66</f>
        <v>#REF!</v>
      </c>
      <c r="Q65" s="562" t="e">
        <f>'2074 Asar'!Q67-'2072 Chait'!Q66</f>
        <v>#REF!</v>
      </c>
      <c r="R65" s="562" t="e">
        <f>'2074 Asar'!R67-'2072 Chait'!R66</f>
        <v>#REF!</v>
      </c>
      <c r="S65" s="562" t="e">
        <f>'2074 Asar'!S67-'2072 Chait'!S66</f>
        <v>#REF!</v>
      </c>
      <c r="T65" s="562" t="e">
        <f>'2074 Asar'!T67-'2072 Chait'!T66</f>
        <v>#REF!</v>
      </c>
      <c r="U65" s="562" t="e">
        <f>'2074 Asar'!U67-'2072 Chait'!U66</f>
        <v>#REF!</v>
      </c>
      <c r="V65" s="562" t="e">
        <f>'2074 Asar'!V67-'2072 Chait'!V66</f>
        <v>#REF!</v>
      </c>
      <c r="W65" s="562" t="e">
        <f>'2074 Asar'!W67-'2072 Chait'!W66</f>
        <v>#REF!</v>
      </c>
      <c r="X65" s="562" t="e">
        <f>'2074 Asar'!X67-'2072 Chait'!X66</f>
        <v>#REF!</v>
      </c>
      <c r="Y65" s="562" t="e">
        <f>'2074 Asar'!Y67-'2072 Chait'!Y66</f>
        <v>#REF!</v>
      </c>
      <c r="Z65" s="562" t="e">
        <f>'2074 Asar'!Z67-'2072 Chait'!Z66</f>
        <v>#REF!</v>
      </c>
      <c r="AA65" s="562" t="e">
        <f>'2074 Asar'!AA67-'2072 Chait'!AA66</f>
        <v>#REF!</v>
      </c>
      <c r="AB65" s="562" t="e">
        <f>'2074 Asar'!AB67-'2072 Chait'!AB66</f>
        <v>#REF!</v>
      </c>
      <c r="AC65" s="562" t="e">
        <f>'2074 Asar'!AC67-'2072 Chait'!AC66</f>
        <v>#REF!</v>
      </c>
      <c r="AD65" s="562" t="e">
        <f>'2074 Asar'!AD67-'2072 Chait'!AD66</f>
        <v>#REF!</v>
      </c>
      <c r="AE65" s="562" t="e">
        <f>'2074 Asar'!AE67-'2072 Chait'!AE66</f>
        <v>#REF!</v>
      </c>
      <c r="AF65" s="562" t="e">
        <f>'2074 Asar'!AF67-'2072 Chait'!AF66</f>
        <v>#REF!</v>
      </c>
      <c r="AG65" s="562" t="e">
        <f>'2074 Asar'!AG67-'2072 Chait'!AG66</f>
        <v>#REF!</v>
      </c>
      <c r="AH65" s="562" t="e">
        <f>'2074 Asar'!AH67-'2072 Chait'!AH66</f>
        <v>#REF!</v>
      </c>
      <c r="AI65" s="562" t="e">
        <f>'2074 Asar'!AI67-'2072 Chait'!AI66</f>
        <v>#REF!</v>
      </c>
      <c r="AJ65" s="562" t="e">
        <f>'2074 Asar'!AJ67-'2072 Chait'!AJ66</f>
        <v>#REF!</v>
      </c>
      <c r="AK65" s="562" t="e">
        <f>'2074 Asar'!AK67-'2072 Chait'!AK66</f>
        <v>#REF!</v>
      </c>
      <c r="AL65" s="562" t="e">
        <f>'2074 Asar'!AL67-'2072 Chait'!AL66</f>
        <v>#REF!</v>
      </c>
      <c r="AM65" s="562" t="e">
        <f>'2074 Asar'!AM67-'2072 Chait'!AM66</f>
        <v>#REF!</v>
      </c>
      <c r="AN65" s="562" t="e">
        <f>'2074 Asar'!AN67-'2072 Chait'!AN66</f>
        <v>#REF!</v>
      </c>
      <c r="AO65" s="562" t="e">
        <f>'2074 Asar'!AO67-'2072 Chait'!AO66</f>
        <v>#REF!</v>
      </c>
      <c r="AP65" s="562" t="e">
        <f>'2074 Asar'!AP67-'2072 Chait'!AP66</f>
        <v>#REF!</v>
      </c>
      <c r="AQ65" s="562" t="e">
        <f>'2074 Asar'!AQ67-'2072 Chait'!AQ66</f>
        <v>#REF!</v>
      </c>
      <c r="AR65" s="562" t="e">
        <f>'2074 Asar'!AR67-'2072 Chait'!AR66</f>
        <v>#REF!</v>
      </c>
      <c r="AS65" s="562" t="e">
        <f>'2074 Asar'!AS67-'2072 Chait'!AS66</f>
        <v>#REF!</v>
      </c>
      <c r="AT65" s="562" t="e">
        <f>'2074 Asar'!AT67-'2072 Chait'!AT66</f>
        <v>#REF!</v>
      </c>
      <c r="AU65" s="562" t="e">
        <f>'2074 Asar'!AU67-'2072 Chait'!AU66</f>
        <v>#REF!</v>
      </c>
      <c r="AV65" s="562" t="e">
        <f>'2074 Asar'!AV67-'2072 Chait'!AV66</f>
        <v>#REF!</v>
      </c>
      <c r="AW65" s="562" t="e">
        <f>'2074 Asar'!AW67-'2072 Chait'!AW66</f>
        <v>#REF!</v>
      </c>
      <c r="AX65" s="562" t="e">
        <f>'2074 Asar'!AX67-'2072 Chait'!AX66</f>
        <v>#REF!</v>
      </c>
      <c r="AY65" s="562"/>
      <c r="AZ65" s="566" t="e">
        <f t="shared" si="0"/>
        <v>#REF!</v>
      </c>
      <c r="BA65" s="536"/>
      <c r="BB65" s="536"/>
      <c r="BC65" s="536"/>
      <c r="BD65" s="536"/>
      <c r="BE65" s="536"/>
      <c r="BF65" s="536"/>
      <c r="BG65" s="536"/>
      <c r="BH65" s="536"/>
      <c r="BI65" s="536"/>
      <c r="BJ65" s="536"/>
      <c r="BK65" s="536"/>
      <c r="BL65" s="536"/>
      <c r="BM65" s="536"/>
    </row>
    <row r="66" spans="1:65" s="283" customFormat="1">
      <c r="B66" s="559" t="s">
        <v>120</v>
      </c>
      <c r="C66" s="562" t="e">
        <f>'2074 Asar'!C68-'2072 Chait'!C67</f>
        <v>#REF!</v>
      </c>
      <c r="D66" s="562" t="e">
        <f>'2074 Asar'!D68-'2072 Chait'!D67</f>
        <v>#REF!</v>
      </c>
      <c r="E66" s="562" t="e">
        <f>'2074 Asar'!E68-'2072 Chait'!E67</f>
        <v>#REF!</v>
      </c>
      <c r="F66" s="562" t="e">
        <f>'2074 Asar'!F68-'2072 Chait'!F67</f>
        <v>#REF!</v>
      </c>
      <c r="G66" s="562" t="e">
        <f>'2074 Asar'!G68-'2072 Chait'!G67</f>
        <v>#REF!</v>
      </c>
      <c r="H66" s="562" t="e">
        <f>'2074 Asar'!H68-'2072 Chait'!H67</f>
        <v>#REF!</v>
      </c>
      <c r="I66" s="562" t="e">
        <f>'2074 Asar'!I68-'2072 Chait'!I67</f>
        <v>#REF!</v>
      </c>
      <c r="J66" s="562" t="e">
        <f>'2074 Asar'!J68-'2072 Chait'!J67</f>
        <v>#REF!</v>
      </c>
      <c r="K66" s="562" t="e">
        <f>'2074 Asar'!K68-'2072 Chait'!K67</f>
        <v>#REF!</v>
      </c>
      <c r="L66" s="562" t="e">
        <f>'2074 Asar'!L68-'2072 Chait'!L67</f>
        <v>#REF!</v>
      </c>
      <c r="M66" s="562" t="e">
        <f>'2074 Asar'!M68-'2072 Chait'!M67</f>
        <v>#REF!</v>
      </c>
      <c r="N66" s="562" t="e">
        <f>'2074 Asar'!N68-'2072 Chait'!N67</f>
        <v>#REF!</v>
      </c>
      <c r="O66" s="562" t="e">
        <f>'2074 Asar'!O68-'2072 Chait'!O67</f>
        <v>#REF!</v>
      </c>
      <c r="P66" s="562" t="e">
        <f>'2074 Asar'!P68-'2072 Chait'!P67</f>
        <v>#REF!</v>
      </c>
      <c r="Q66" s="562" t="e">
        <f>'2074 Asar'!Q68-'2072 Chait'!Q67</f>
        <v>#REF!</v>
      </c>
      <c r="R66" s="562" t="e">
        <f>'2074 Asar'!R68-'2072 Chait'!R67</f>
        <v>#REF!</v>
      </c>
      <c r="S66" s="562" t="e">
        <f>'2074 Asar'!S68-'2072 Chait'!S67</f>
        <v>#REF!</v>
      </c>
      <c r="T66" s="562" t="e">
        <f>'2074 Asar'!T68-'2072 Chait'!T67</f>
        <v>#REF!</v>
      </c>
      <c r="U66" s="562" t="e">
        <f>'2074 Asar'!U68-'2072 Chait'!U67</f>
        <v>#REF!</v>
      </c>
      <c r="V66" s="562" t="e">
        <f>'2074 Asar'!V68-'2072 Chait'!V67</f>
        <v>#REF!</v>
      </c>
      <c r="W66" s="562" t="e">
        <f>'2074 Asar'!W68-'2072 Chait'!W67</f>
        <v>#REF!</v>
      </c>
      <c r="X66" s="562" t="e">
        <f>'2074 Asar'!X68-'2072 Chait'!X67</f>
        <v>#REF!</v>
      </c>
      <c r="Y66" s="562" t="e">
        <f>'2074 Asar'!Y68-'2072 Chait'!Y67</f>
        <v>#REF!</v>
      </c>
      <c r="Z66" s="562" t="e">
        <f>'2074 Asar'!Z68-'2072 Chait'!Z67</f>
        <v>#REF!</v>
      </c>
      <c r="AA66" s="562" t="e">
        <f>'2074 Asar'!AA68-'2072 Chait'!AA67</f>
        <v>#REF!</v>
      </c>
      <c r="AB66" s="562" t="e">
        <f>'2074 Asar'!AB68-'2072 Chait'!AB67</f>
        <v>#REF!</v>
      </c>
      <c r="AC66" s="562" t="e">
        <f>'2074 Asar'!AC68-'2072 Chait'!AC67</f>
        <v>#REF!</v>
      </c>
      <c r="AD66" s="562" t="e">
        <f>'2074 Asar'!AD68-'2072 Chait'!AD67</f>
        <v>#REF!</v>
      </c>
      <c r="AE66" s="562" t="e">
        <f>'2074 Asar'!AE68-'2072 Chait'!AE67</f>
        <v>#REF!</v>
      </c>
      <c r="AF66" s="562" t="e">
        <f>'2074 Asar'!AF68-'2072 Chait'!AF67</f>
        <v>#REF!</v>
      </c>
      <c r="AG66" s="562" t="e">
        <f>'2074 Asar'!AG68-'2072 Chait'!AG67</f>
        <v>#REF!</v>
      </c>
      <c r="AH66" s="562" t="e">
        <f>'2074 Asar'!AH68-'2072 Chait'!AH67</f>
        <v>#REF!</v>
      </c>
      <c r="AI66" s="562" t="e">
        <f>'2074 Asar'!AI68-'2072 Chait'!AI67</f>
        <v>#REF!</v>
      </c>
      <c r="AJ66" s="562" t="e">
        <f>'2074 Asar'!AJ68-'2072 Chait'!AJ67</f>
        <v>#REF!</v>
      </c>
      <c r="AK66" s="562" t="e">
        <f>'2074 Asar'!AK68-'2072 Chait'!AK67</f>
        <v>#REF!</v>
      </c>
      <c r="AL66" s="562" t="e">
        <f>'2074 Asar'!AL68-'2072 Chait'!AL67</f>
        <v>#REF!</v>
      </c>
      <c r="AM66" s="562" t="e">
        <f>'2074 Asar'!AM68-'2072 Chait'!AM67</f>
        <v>#REF!</v>
      </c>
      <c r="AN66" s="562" t="e">
        <f>'2074 Asar'!AN68-'2072 Chait'!AN67</f>
        <v>#REF!</v>
      </c>
      <c r="AO66" s="562" t="e">
        <f>'2074 Asar'!AO68-'2072 Chait'!AO67</f>
        <v>#REF!</v>
      </c>
      <c r="AP66" s="562" t="e">
        <f>'2074 Asar'!AP68-'2072 Chait'!AP67</f>
        <v>#REF!</v>
      </c>
      <c r="AQ66" s="562" t="e">
        <f>'2074 Asar'!AQ68-'2072 Chait'!AQ67</f>
        <v>#REF!</v>
      </c>
      <c r="AR66" s="562" t="e">
        <f>'2074 Asar'!AR68-'2072 Chait'!AR67</f>
        <v>#REF!</v>
      </c>
      <c r="AS66" s="562" t="e">
        <f>'2074 Asar'!AS68-'2072 Chait'!AS67</f>
        <v>#REF!</v>
      </c>
      <c r="AT66" s="562" t="e">
        <f>'2074 Asar'!AT68-'2072 Chait'!AT67</f>
        <v>#REF!</v>
      </c>
      <c r="AU66" s="562" t="e">
        <f>'2074 Asar'!AU68-'2072 Chait'!AU67</f>
        <v>#REF!</v>
      </c>
      <c r="AV66" s="562" t="e">
        <f>'2074 Asar'!AV68-'2072 Chait'!AV67</f>
        <v>#REF!</v>
      </c>
      <c r="AW66" s="562" t="e">
        <f>'2074 Asar'!AW68-'2072 Chait'!AW67</f>
        <v>#REF!</v>
      </c>
      <c r="AX66" s="562" t="e">
        <f>'2074 Asar'!AX68-'2072 Chait'!AX67</f>
        <v>#REF!</v>
      </c>
      <c r="AY66" s="562"/>
      <c r="AZ66" s="566" t="e">
        <f t="shared" si="0"/>
        <v>#REF!</v>
      </c>
      <c r="BA66" s="536"/>
      <c r="BB66" s="536"/>
      <c r="BC66" s="536"/>
      <c r="BD66" s="536"/>
      <c r="BE66" s="536"/>
      <c r="BF66" s="536"/>
      <c r="BG66" s="536"/>
      <c r="BH66" s="536"/>
      <c r="BI66" s="536"/>
      <c r="BJ66" s="536"/>
      <c r="BK66" s="536"/>
      <c r="BL66" s="536"/>
      <c r="BM66" s="536"/>
    </row>
    <row r="67" spans="1:65" s="283" customFormat="1">
      <c r="B67" s="559" t="s">
        <v>121</v>
      </c>
      <c r="C67" s="562" t="e">
        <f>'2074 Asar'!C69-'2072 Chait'!C68</f>
        <v>#REF!</v>
      </c>
      <c r="D67" s="562" t="e">
        <f>'2074 Asar'!D69-'2072 Chait'!D68</f>
        <v>#REF!</v>
      </c>
      <c r="E67" s="562" t="e">
        <f>'2074 Asar'!E69-'2072 Chait'!E68</f>
        <v>#REF!</v>
      </c>
      <c r="F67" s="562" t="e">
        <f>'2074 Asar'!F69-'2072 Chait'!F68</f>
        <v>#REF!</v>
      </c>
      <c r="G67" s="562" t="e">
        <f>'2074 Asar'!G69-'2072 Chait'!G68</f>
        <v>#REF!</v>
      </c>
      <c r="H67" s="562" t="e">
        <f>'2074 Asar'!H69-'2072 Chait'!H68</f>
        <v>#REF!</v>
      </c>
      <c r="I67" s="562" t="e">
        <f>'2074 Asar'!I69-'2072 Chait'!I68</f>
        <v>#REF!</v>
      </c>
      <c r="J67" s="562" t="e">
        <f>'2074 Asar'!J69-'2072 Chait'!J68</f>
        <v>#REF!</v>
      </c>
      <c r="K67" s="562" t="e">
        <f>'2074 Asar'!K69-'2072 Chait'!K68</f>
        <v>#REF!</v>
      </c>
      <c r="L67" s="562" t="e">
        <f>'2074 Asar'!L69-'2072 Chait'!L68</f>
        <v>#REF!</v>
      </c>
      <c r="M67" s="562" t="e">
        <f>'2074 Asar'!M69-'2072 Chait'!M68</f>
        <v>#REF!</v>
      </c>
      <c r="N67" s="562" t="e">
        <f>'2074 Asar'!N69-'2072 Chait'!N68</f>
        <v>#REF!</v>
      </c>
      <c r="O67" s="562" t="e">
        <f>'2074 Asar'!O69-'2072 Chait'!O68</f>
        <v>#REF!</v>
      </c>
      <c r="P67" s="562" t="e">
        <f>'2074 Asar'!P69-'2072 Chait'!P68</f>
        <v>#REF!</v>
      </c>
      <c r="Q67" s="562" t="e">
        <f>'2074 Asar'!Q69-'2072 Chait'!Q68</f>
        <v>#REF!</v>
      </c>
      <c r="R67" s="562" t="e">
        <f>'2074 Asar'!R69-'2072 Chait'!R68</f>
        <v>#REF!</v>
      </c>
      <c r="S67" s="562" t="e">
        <f>'2074 Asar'!S69-'2072 Chait'!S68</f>
        <v>#REF!</v>
      </c>
      <c r="T67" s="562" t="e">
        <f>'2074 Asar'!T69-'2072 Chait'!T68</f>
        <v>#REF!</v>
      </c>
      <c r="U67" s="562" t="e">
        <f>'2074 Asar'!U69-'2072 Chait'!U68</f>
        <v>#REF!</v>
      </c>
      <c r="V67" s="562" t="e">
        <f>'2074 Asar'!V69-'2072 Chait'!V68</f>
        <v>#REF!</v>
      </c>
      <c r="W67" s="562" t="e">
        <f>'2074 Asar'!W69-'2072 Chait'!W68</f>
        <v>#REF!</v>
      </c>
      <c r="X67" s="562" t="e">
        <f>'2074 Asar'!X69-'2072 Chait'!X68</f>
        <v>#REF!</v>
      </c>
      <c r="Y67" s="562" t="e">
        <f>'2074 Asar'!Y69-'2072 Chait'!Y68</f>
        <v>#REF!</v>
      </c>
      <c r="Z67" s="562" t="e">
        <f>'2074 Asar'!Z69-'2072 Chait'!Z68</f>
        <v>#REF!</v>
      </c>
      <c r="AA67" s="562" t="e">
        <f>'2074 Asar'!AA69-'2072 Chait'!AA68</f>
        <v>#REF!</v>
      </c>
      <c r="AB67" s="562" t="e">
        <f>'2074 Asar'!AB69-'2072 Chait'!AB68</f>
        <v>#REF!</v>
      </c>
      <c r="AC67" s="562" t="e">
        <f>'2074 Asar'!AC69-'2072 Chait'!AC68</f>
        <v>#REF!</v>
      </c>
      <c r="AD67" s="562" t="e">
        <f>'2074 Asar'!AD69-'2072 Chait'!AD68</f>
        <v>#REF!</v>
      </c>
      <c r="AE67" s="562" t="e">
        <f>'2074 Asar'!AE69-'2072 Chait'!AE68</f>
        <v>#REF!</v>
      </c>
      <c r="AF67" s="562" t="e">
        <f>'2074 Asar'!AF69-'2072 Chait'!AF68</f>
        <v>#REF!</v>
      </c>
      <c r="AG67" s="562" t="e">
        <f>'2074 Asar'!AG69-'2072 Chait'!AG68</f>
        <v>#REF!</v>
      </c>
      <c r="AH67" s="562" t="e">
        <f>'2074 Asar'!AH69-'2072 Chait'!AH68</f>
        <v>#REF!</v>
      </c>
      <c r="AI67" s="562" t="e">
        <f>'2074 Asar'!AI69-'2072 Chait'!AI68</f>
        <v>#REF!</v>
      </c>
      <c r="AJ67" s="562" t="e">
        <f>'2074 Asar'!AJ69-'2072 Chait'!AJ68</f>
        <v>#REF!</v>
      </c>
      <c r="AK67" s="562" t="e">
        <f>'2074 Asar'!AK69-'2072 Chait'!AK68</f>
        <v>#REF!</v>
      </c>
      <c r="AL67" s="562" t="e">
        <f>'2074 Asar'!AL69-'2072 Chait'!AL68</f>
        <v>#REF!</v>
      </c>
      <c r="AM67" s="562" t="e">
        <f>'2074 Asar'!AM69-'2072 Chait'!AM68</f>
        <v>#REF!</v>
      </c>
      <c r="AN67" s="562" t="e">
        <f>'2074 Asar'!AN69-'2072 Chait'!AN68</f>
        <v>#REF!</v>
      </c>
      <c r="AO67" s="562" t="e">
        <f>'2074 Asar'!AO69-'2072 Chait'!AO68</f>
        <v>#REF!</v>
      </c>
      <c r="AP67" s="562" t="e">
        <f>'2074 Asar'!AP69-'2072 Chait'!AP68</f>
        <v>#REF!</v>
      </c>
      <c r="AQ67" s="562" t="e">
        <f>'2074 Asar'!AQ69-'2072 Chait'!AQ68</f>
        <v>#REF!</v>
      </c>
      <c r="AR67" s="562" t="e">
        <f>'2074 Asar'!AR69-'2072 Chait'!AR68</f>
        <v>#REF!</v>
      </c>
      <c r="AS67" s="562" t="e">
        <f>'2074 Asar'!AS69-'2072 Chait'!AS68</f>
        <v>#REF!</v>
      </c>
      <c r="AT67" s="562" t="e">
        <f>'2074 Asar'!AT69-'2072 Chait'!AT68</f>
        <v>#REF!</v>
      </c>
      <c r="AU67" s="562" t="e">
        <f>'2074 Asar'!AU69-'2072 Chait'!AU68</f>
        <v>#REF!</v>
      </c>
      <c r="AV67" s="562" t="e">
        <f>'2074 Asar'!AV69-'2072 Chait'!AV68</f>
        <v>#REF!</v>
      </c>
      <c r="AW67" s="562" t="e">
        <f>'2074 Asar'!AW69-'2072 Chait'!AW68</f>
        <v>#REF!</v>
      </c>
      <c r="AX67" s="562" t="e">
        <f>'2074 Asar'!AX69-'2072 Chait'!AX68</f>
        <v>#REF!</v>
      </c>
      <c r="AY67" s="562"/>
      <c r="AZ67" s="566" t="e">
        <f t="shared" si="0"/>
        <v>#REF!</v>
      </c>
      <c r="BA67" s="536"/>
      <c r="BB67" s="536"/>
      <c r="BC67" s="536"/>
      <c r="BD67" s="536"/>
      <c r="BE67" s="536"/>
      <c r="BF67" s="536"/>
      <c r="BG67" s="536"/>
      <c r="BH67" s="536"/>
      <c r="BI67" s="536"/>
      <c r="BJ67" s="536"/>
      <c r="BK67" s="536"/>
      <c r="BL67" s="536"/>
      <c r="BM67" s="536"/>
    </row>
    <row r="68" spans="1:65" s="283" customFormat="1">
      <c r="B68" s="559" t="s">
        <v>122</v>
      </c>
      <c r="C68" s="562" t="e">
        <f>'2074 Asar'!C70-'2072 Chait'!C69</f>
        <v>#REF!</v>
      </c>
      <c r="D68" s="562" t="e">
        <f>'2074 Asar'!D70-'2072 Chait'!D69</f>
        <v>#REF!</v>
      </c>
      <c r="E68" s="562" t="e">
        <f>'2074 Asar'!E70-'2072 Chait'!E69</f>
        <v>#REF!</v>
      </c>
      <c r="F68" s="562" t="e">
        <f>'2074 Asar'!F70-'2072 Chait'!F69</f>
        <v>#REF!</v>
      </c>
      <c r="G68" s="562" t="e">
        <f>'2074 Asar'!G70-'2072 Chait'!G69</f>
        <v>#REF!</v>
      </c>
      <c r="H68" s="562" t="e">
        <f>'2074 Asar'!H70-'2072 Chait'!H69</f>
        <v>#REF!</v>
      </c>
      <c r="I68" s="562" t="e">
        <f>'2074 Asar'!I70-'2072 Chait'!I69</f>
        <v>#REF!</v>
      </c>
      <c r="J68" s="562" t="e">
        <f>'2074 Asar'!J70-'2072 Chait'!J69</f>
        <v>#REF!</v>
      </c>
      <c r="K68" s="562" t="e">
        <f>'2074 Asar'!K70-'2072 Chait'!K69</f>
        <v>#REF!</v>
      </c>
      <c r="L68" s="562" t="e">
        <f>'2074 Asar'!L70-'2072 Chait'!L69</f>
        <v>#REF!</v>
      </c>
      <c r="M68" s="562" t="e">
        <f>'2074 Asar'!M70-'2072 Chait'!M69</f>
        <v>#REF!</v>
      </c>
      <c r="N68" s="562" t="e">
        <f>'2074 Asar'!N70-'2072 Chait'!N69</f>
        <v>#REF!</v>
      </c>
      <c r="O68" s="562" t="e">
        <f>'2074 Asar'!O70-'2072 Chait'!O69</f>
        <v>#REF!</v>
      </c>
      <c r="P68" s="562" t="e">
        <f>'2074 Asar'!P70-'2072 Chait'!P69</f>
        <v>#REF!</v>
      </c>
      <c r="Q68" s="562" t="e">
        <f>'2074 Asar'!Q70-'2072 Chait'!Q69</f>
        <v>#REF!</v>
      </c>
      <c r="R68" s="562" t="e">
        <f>'2074 Asar'!R70-'2072 Chait'!R69</f>
        <v>#REF!</v>
      </c>
      <c r="S68" s="562" t="e">
        <f>'2074 Asar'!S70-'2072 Chait'!S69</f>
        <v>#REF!</v>
      </c>
      <c r="T68" s="562" t="e">
        <f>'2074 Asar'!T70-'2072 Chait'!T69</f>
        <v>#REF!</v>
      </c>
      <c r="U68" s="562" t="e">
        <f>'2074 Asar'!U70-'2072 Chait'!U69</f>
        <v>#REF!</v>
      </c>
      <c r="V68" s="562" t="e">
        <f>'2074 Asar'!V70-'2072 Chait'!V69</f>
        <v>#REF!</v>
      </c>
      <c r="W68" s="562" t="e">
        <f>'2074 Asar'!W70-'2072 Chait'!W69</f>
        <v>#REF!</v>
      </c>
      <c r="X68" s="562" t="e">
        <f>'2074 Asar'!X70-'2072 Chait'!X69</f>
        <v>#REF!</v>
      </c>
      <c r="Y68" s="562" t="e">
        <f>'2074 Asar'!Y70-'2072 Chait'!Y69</f>
        <v>#REF!</v>
      </c>
      <c r="Z68" s="562" t="e">
        <f>'2074 Asar'!Z70-'2072 Chait'!Z69</f>
        <v>#REF!</v>
      </c>
      <c r="AA68" s="562" t="e">
        <f>'2074 Asar'!AA70-'2072 Chait'!AA69</f>
        <v>#REF!</v>
      </c>
      <c r="AB68" s="562" t="e">
        <f>'2074 Asar'!AB70-'2072 Chait'!AB69</f>
        <v>#REF!</v>
      </c>
      <c r="AC68" s="562" t="e">
        <f>'2074 Asar'!AC70-'2072 Chait'!AC69</f>
        <v>#REF!</v>
      </c>
      <c r="AD68" s="562" t="e">
        <f>'2074 Asar'!AD70-'2072 Chait'!AD69</f>
        <v>#REF!</v>
      </c>
      <c r="AE68" s="562" t="e">
        <f>'2074 Asar'!AE70-'2072 Chait'!AE69</f>
        <v>#REF!</v>
      </c>
      <c r="AF68" s="562" t="e">
        <f>'2074 Asar'!AF70-'2072 Chait'!AF69</f>
        <v>#REF!</v>
      </c>
      <c r="AG68" s="562" t="e">
        <f>'2074 Asar'!AG70-'2072 Chait'!AG69</f>
        <v>#REF!</v>
      </c>
      <c r="AH68" s="562" t="e">
        <f>'2074 Asar'!AH70-'2072 Chait'!AH69</f>
        <v>#REF!</v>
      </c>
      <c r="AI68" s="562" t="e">
        <f>'2074 Asar'!AI70-'2072 Chait'!AI69</f>
        <v>#REF!</v>
      </c>
      <c r="AJ68" s="562" t="e">
        <f>'2074 Asar'!AJ70-'2072 Chait'!AJ69</f>
        <v>#REF!</v>
      </c>
      <c r="AK68" s="562" t="e">
        <f>'2074 Asar'!AK70-'2072 Chait'!AK69</f>
        <v>#REF!</v>
      </c>
      <c r="AL68" s="562" t="e">
        <f>'2074 Asar'!AL70-'2072 Chait'!AL69</f>
        <v>#REF!</v>
      </c>
      <c r="AM68" s="562" t="e">
        <f>'2074 Asar'!AM70-'2072 Chait'!AM69</f>
        <v>#REF!</v>
      </c>
      <c r="AN68" s="562" t="e">
        <f>'2074 Asar'!AN70-'2072 Chait'!AN69</f>
        <v>#REF!</v>
      </c>
      <c r="AO68" s="562" t="e">
        <f>'2074 Asar'!AO70-'2072 Chait'!AO69</f>
        <v>#REF!</v>
      </c>
      <c r="AP68" s="562" t="e">
        <f>'2074 Asar'!AP70-'2072 Chait'!AP69</f>
        <v>#REF!</v>
      </c>
      <c r="AQ68" s="562" t="e">
        <f>'2074 Asar'!AQ70-'2072 Chait'!AQ69</f>
        <v>#REF!</v>
      </c>
      <c r="AR68" s="562" t="e">
        <f>'2074 Asar'!AR70-'2072 Chait'!AR69</f>
        <v>#REF!</v>
      </c>
      <c r="AS68" s="562" t="e">
        <f>'2074 Asar'!AS70-'2072 Chait'!AS69</f>
        <v>#REF!</v>
      </c>
      <c r="AT68" s="562" t="e">
        <f>'2074 Asar'!AT70-'2072 Chait'!AT69</f>
        <v>#REF!</v>
      </c>
      <c r="AU68" s="562" t="e">
        <f>'2074 Asar'!AU70-'2072 Chait'!AU69</f>
        <v>#REF!</v>
      </c>
      <c r="AV68" s="562" t="e">
        <f>'2074 Asar'!AV70-'2072 Chait'!AV69</f>
        <v>#REF!</v>
      </c>
      <c r="AW68" s="562" t="e">
        <f>'2074 Asar'!AW70-'2072 Chait'!AW69</f>
        <v>#REF!</v>
      </c>
      <c r="AX68" s="562" t="e">
        <f>'2074 Asar'!AX70-'2072 Chait'!AX69</f>
        <v>#REF!</v>
      </c>
      <c r="AY68" s="562"/>
      <c r="AZ68" s="566" t="e">
        <f t="shared" si="0"/>
        <v>#REF!</v>
      </c>
      <c r="BA68" s="536"/>
      <c r="BB68" s="536"/>
      <c r="BC68" s="536"/>
      <c r="BD68" s="536"/>
      <c r="BE68" s="536"/>
      <c r="BF68" s="536"/>
      <c r="BG68" s="536"/>
      <c r="BH68" s="536"/>
      <c r="BI68" s="536"/>
      <c r="BJ68" s="536"/>
      <c r="BK68" s="536"/>
      <c r="BL68" s="536"/>
      <c r="BM68" s="536"/>
    </row>
    <row r="69" spans="1:65" s="283" customFormat="1">
      <c r="B69" s="559" t="s">
        <v>124</v>
      </c>
      <c r="C69" s="562" t="e">
        <f>'2074 Asar'!C71-'2072 Chait'!C70</f>
        <v>#REF!</v>
      </c>
      <c r="D69" s="562" t="e">
        <f>'2074 Asar'!D71-'2072 Chait'!D70</f>
        <v>#REF!</v>
      </c>
      <c r="E69" s="562" t="e">
        <f>'2074 Asar'!E71-'2072 Chait'!E70</f>
        <v>#REF!</v>
      </c>
      <c r="F69" s="562" t="e">
        <f>'2074 Asar'!F71-'2072 Chait'!F70</f>
        <v>#REF!</v>
      </c>
      <c r="G69" s="562" t="e">
        <f>'2074 Asar'!G71-'2072 Chait'!G70</f>
        <v>#REF!</v>
      </c>
      <c r="H69" s="562" t="e">
        <f>'2074 Asar'!H71-'2072 Chait'!H70</f>
        <v>#REF!</v>
      </c>
      <c r="I69" s="562" t="e">
        <f>'2074 Asar'!I71-'2072 Chait'!I70</f>
        <v>#REF!</v>
      </c>
      <c r="J69" s="562" t="e">
        <f>'2074 Asar'!J71-'2072 Chait'!J70</f>
        <v>#REF!</v>
      </c>
      <c r="K69" s="562" t="e">
        <f>'2074 Asar'!K71-'2072 Chait'!K70</f>
        <v>#REF!</v>
      </c>
      <c r="L69" s="562" t="e">
        <f>'2074 Asar'!L71-'2072 Chait'!L70</f>
        <v>#REF!</v>
      </c>
      <c r="M69" s="562" t="e">
        <f>'2074 Asar'!M71-'2072 Chait'!M70</f>
        <v>#REF!</v>
      </c>
      <c r="N69" s="562" t="e">
        <f>'2074 Asar'!N71-'2072 Chait'!N70</f>
        <v>#REF!</v>
      </c>
      <c r="O69" s="562" t="e">
        <f>'2074 Asar'!O71-'2072 Chait'!O70</f>
        <v>#REF!</v>
      </c>
      <c r="P69" s="562" t="e">
        <f>'2074 Asar'!P71-'2072 Chait'!P70</f>
        <v>#REF!</v>
      </c>
      <c r="Q69" s="562" t="e">
        <f>'2074 Asar'!Q71-'2072 Chait'!Q70</f>
        <v>#REF!</v>
      </c>
      <c r="R69" s="562" t="e">
        <f>'2074 Asar'!R71-'2072 Chait'!R70</f>
        <v>#REF!</v>
      </c>
      <c r="S69" s="562" t="e">
        <f>'2074 Asar'!S71-'2072 Chait'!S70</f>
        <v>#REF!</v>
      </c>
      <c r="T69" s="562" t="e">
        <f>'2074 Asar'!T71-'2072 Chait'!T70</f>
        <v>#REF!</v>
      </c>
      <c r="U69" s="562" t="e">
        <f>'2074 Asar'!U71-'2072 Chait'!U70</f>
        <v>#REF!</v>
      </c>
      <c r="V69" s="562" t="e">
        <f>'2074 Asar'!V71-'2072 Chait'!V70</f>
        <v>#REF!</v>
      </c>
      <c r="W69" s="562" t="e">
        <f>'2074 Asar'!W71-'2072 Chait'!W70</f>
        <v>#REF!</v>
      </c>
      <c r="X69" s="562" t="e">
        <f>'2074 Asar'!X71-'2072 Chait'!X70</f>
        <v>#REF!</v>
      </c>
      <c r="Y69" s="562" t="e">
        <f>'2074 Asar'!Y71-'2072 Chait'!Y70</f>
        <v>#REF!</v>
      </c>
      <c r="Z69" s="562" t="e">
        <f>'2074 Asar'!Z71-'2072 Chait'!Z70</f>
        <v>#REF!</v>
      </c>
      <c r="AA69" s="562" t="e">
        <f>'2074 Asar'!AA71-'2072 Chait'!AA70</f>
        <v>#REF!</v>
      </c>
      <c r="AB69" s="562" t="e">
        <f>'2074 Asar'!AB71-'2072 Chait'!AB70</f>
        <v>#REF!</v>
      </c>
      <c r="AC69" s="562" t="e">
        <f>'2074 Asar'!AC71-'2072 Chait'!AC70</f>
        <v>#REF!</v>
      </c>
      <c r="AD69" s="562" t="e">
        <f>'2074 Asar'!AD71-'2072 Chait'!AD70</f>
        <v>#REF!</v>
      </c>
      <c r="AE69" s="562" t="e">
        <f>'2074 Asar'!AE71-'2072 Chait'!AE70</f>
        <v>#REF!</v>
      </c>
      <c r="AF69" s="562" t="e">
        <f>'2074 Asar'!AF71-'2072 Chait'!AF70</f>
        <v>#REF!</v>
      </c>
      <c r="AG69" s="562" t="e">
        <f>'2074 Asar'!AG71-'2072 Chait'!AG70</f>
        <v>#REF!</v>
      </c>
      <c r="AH69" s="562" t="e">
        <f>'2074 Asar'!AH71-'2072 Chait'!AH70</f>
        <v>#REF!</v>
      </c>
      <c r="AI69" s="562" t="e">
        <f>'2074 Asar'!AI71-'2072 Chait'!AI70</f>
        <v>#REF!</v>
      </c>
      <c r="AJ69" s="562" t="e">
        <f>'2074 Asar'!AJ71-'2072 Chait'!AJ70</f>
        <v>#REF!</v>
      </c>
      <c r="AK69" s="562" t="e">
        <f>'2074 Asar'!AK71-'2072 Chait'!AK70</f>
        <v>#REF!</v>
      </c>
      <c r="AL69" s="562" t="e">
        <f>'2074 Asar'!AL71-'2072 Chait'!AL70</f>
        <v>#REF!</v>
      </c>
      <c r="AM69" s="562" t="e">
        <f>'2074 Asar'!AM71-'2072 Chait'!AM70</f>
        <v>#REF!</v>
      </c>
      <c r="AN69" s="562" t="e">
        <f>'2074 Asar'!AN71-'2072 Chait'!AN70</f>
        <v>#REF!</v>
      </c>
      <c r="AO69" s="562" t="e">
        <f>'2074 Asar'!AO71-'2072 Chait'!AO70</f>
        <v>#REF!</v>
      </c>
      <c r="AP69" s="562" t="e">
        <f>'2074 Asar'!AP71-'2072 Chait'!AP70</f>
        <v>#REF!</v>
      </c>
      <c r="AQ69" s="562" t="e">
        <f>'2074 Asar'!AQ71-'2072 Chait'!AQ70</f>
        <v>#REF!</v>
      </c>
      <c r="AR69" s="562" t="e">
        <f>'2074 Asar'!AR71-'2072 Chait'!AR70</f>
        <v>#REF!</v>
      </c>
      <c r="AS69" s="562" t="e">
        <f>'2074 Asar'!AS71-'2072 Chait'!AS70</f>
        <v>#REF!</v>
      </c>
      <c r="AT69" s="562" t="e">
        <f>'2074 Asar'!AT71-'2072 Chait'!AT70</f>
        <v>#REF!</v>
      </c>
      <c r="AU69" s="562" t="e">
        <f>'2074 Asar'!AU71-'2072 Chait'!AU70</f>
        <v>#REF!</v>
      </c>
      <c r="AV69" s="562" t="e">
        <f>'2074 Asar'!AV71-'2072 Chait'!AV70</f>
        <v>#REF!</v>
      </c>
      <c r="AW69" s="562" t="e">
        <f>'2074 Asar'!AW71-'2072 Chait'!AW70</f>
        <v>#REF!</v>
      </c>
      <c r="AX69" s="562" t="e">
        <f>'2074 Asar'!AX71-'2072 Chait'!AX70</f>
        <v>#REF!</v>
      </c>
      <c r="AY69" s="562"/>
      <c r="AZ69" s="572" t="e">
        <f>AZ22/AZ68</f>
        <v>#REF!</v>
      </c>
      <c r="BA69" s="536"/>
      <c r="BB69" s="536"/>
      <c r="BC69" s="536"/>
      <c r="BD69" s="536"/>
      <c r="BE69" s="536"/>
      <c r="BF69" s="536"/>
      <c r="BG69" s="536"/>
      <c r="BH69" s="536"/>
      <c r="BI69" s="536"/>
      <c r="BJ69" s="536"/>
      <c r="BK69" s="536"/>
      <c r="BL69" s="536"/>
      <c r="BM69" s="536"/>
    </row>
    <row r="70" spans="1:65" s="283" customFormat="1">
      <c r="A70" s="560"/>
      <c r="B70" s="561" t="s">
        <v>131</v>
      </c>
      <c r="C70" s="562" t="e">
        <f>'2074 Asar'!C72-'2072 Chait'!C71</f>
        <v>#REF!</v>
      </c>
      <c r="D70" s="562" t="e">
        <f>'2074 Asar'!D72-'2072 Chait'!D71</f>
        <v>#REF!</v>
      </c>
      <c r="E70" s="562" t="e">
        <f>'2074 Asar'!E72-'2072 Chait'!E71</f>
        <v>#REF!</v>
      </c>
      <c r="F70" s="562" t="e">
        <f>'2074 Asar'!F72-'2072 Chait'!F71</f>
        <v>#REF!</v>
      </c>
      <c r="G70" s="562" t="e">
        <f>'2074 Asar'!G72-'2072 Chait'!G71</f>
        <v>#REF!</v>
      </c>
      <c r="H70" s="562" t="e">
        <f>'2074 Asar'!H72-'2072 Chait'!H71</f>
        <v>#REF!</v>
      </c>
      <c r="I70" s="562" t="e">
        <f>'2074 Asar'!I72-'2072 Chait'!I71</f>
        <v>#REF!</v>
      </c>
      <c r="J70" s="562" t="e">
        <f>'2074 Asar'!J72-'2072 Chait'!J71</f>
        <v>#REF!</v>
      </c>
      <c r="K70" s="562" t="e">
        <f>'2074 Asar'!K72-'2072 Chait'!K71</f>
        <v>#REF!</v>
      </c>
      <c r="L70" s="562" t="e">
        <f>'2074 Asar'!L72-'2072 Chait'!L71</f>
        <v>#REF!</v>
      </c>
      <c r="M70" s="562" t="e">
        <f>'2074 Asar'!M72-'2072 Chait'!M71</f>
        <v>#REF!</v>
      </c>
      <c r="N70" s="562" t="e">
        <f>'2074 Asar'!N72-'2072 Chait'!N71</f>
        <v>#REF!</v>
      </c>
      <c r="O70" s="562" t="e">
        <f>'2074 Asar'!O72-'2072 Chait'!O71</f>
        <v>#REF!</v>
      </c>
      <c r="P70" s="562" t="e">
        <f>'2074 Asar'!P72-'2072 Chait'!P71</f>
        <v>#REF!</v>
      </c>
      <c r="Q70" s="562" t="e">
        <f>'2074 Asar'!Q72-'2072 Chait'!Q71</f>
        <v>#REF!</v>
      </c>
      <c r="R70" s="562" t="e">
        <f>'2074 Asar'!R72-'2072 Chait'!R71</f>
        <v>#REF!</v>
      </c>
      <c r="S70" s="562" t="e">
        <f>'2074 Asar'!S72-'2072 Chait'!S71</f>
        <v>#REF!</v>
      </c>
      <c r="T70" s="562" t="e">
        <f>'2074 Asar'!T72-'2072 Chait'!T71</f>
        <v>#REF!</v>
      </c>
      <c r="U70" s="562" t="e">
        <f>'2074 Asar'!U72-'2072 Chait'!U71</f>
        <v>#REF!</v>
      </c>
      <c r="V70" s="562" t="e">
        <f>'2074 Asar'!V72-'2072 Chait'!V71</f>
        <v>#REF!</v>
      </c>
      <c r="W70" s="562" t="e">
        <f>'2074 Asar'!W72-'2072 Chait'!W71</f>
        <v>#REF!</v>
      </c>
      <c r="X70" s="562" t="e">
        <f>'2074 Asar'!X72-'2072 Chait'!X71</f>
        <v>#REF!</v>
      </c>
      <c r="Y70" s="562" t="e">
        <f>'2074 Asar'!Y72-'2072 Chait'!Y71</f>
        <v>#REF!</v>
      </c>
      <c r="Z70" s="562" t="e">
        <f>'2074 Asar'!Z72-'2072 Chait'!Z71</f>
        <v>#REF!</v>
      </c>
      <c r="AA70" s="562" t="e">
        <f>'2074 Asar'!AA72-'2072 Chait'!AA71</f>
        <v>#REF!</v>
      </c>
      <c r="AB70" s="562" t="e">
        <f>'2074 Asar'!AB72-'2072 Chait'!AB71</f>
        <v>#REF!</v>
      </c>
      <c r="AC70" s="562" t="e">
        <f>'2074 Asar'!AC72-'2072 Chait'!AC71</f>
        <v>#REF!</v>
      </c>
      <c r="AD70" s="562" t="e">
        <f>'2074 Asar'!AD72-'2072 Chait'!AD71</f>
        <v>#REF!</v>
      </c>
      <c r="AE70" s="562" t="e">
        <f>'2074 Asar'!AE72-'2072 Chait'!AE71</f>
        <v>#REF!</v>
      </c>
      <c r="AF70" s="562" t="e">
        <f>'2074 Asar'!AF72-'2072 Chait'!AF71</f>
        <v>#REF!</v>
      </c>
      <c r="AG70" s="562" t="e">
        <f>'2074 Asar'!AG72-'2072 Chait'!AG71</f>
        <v>#REF!</v>
      </c>
      <c r="AH70" s="562" t="e">
        <f>'2074 Asar'!AH72-'2072 Chait'!AH71</f>
        <v>#REF!</v>
      </c>
      <c r="AI70" s="562" t="e">
        <f>'2074 Asar'!AI72-'2072 Chait'!AI71</f>
        <v>#REF!</v>
      </c>
      <c r="AJ70" s="562" t="e">
        <f>'2074 Asar'!AJ72-'2072 Chait'!AJ71</f>
        <v>#REF!</v>
      </c>
      <c r="AK70" s="562" t="e">
        <f>'2074 Asar'!AK72-'2072 Chait'!AK71</f>
        <v>#REF!</v>
      </c>
      <c r="AL70" s="562" t="e">
        <f>'2074 Asar'!AL72-'2072 Chait'!AL71</f>
        <v>#REF!</v>
      </c>
      <c r="AM70" s="562" t="e">
        <f>'2074 Asar'!AM72-'2072 Chait'!AM71</f>
        <v>#REF!</v>
      </c>
      <c r="AN70" s="562" t="e">
        <f>'2074 Asar'!AN72-'2072 Chait'!AN71</f>
        <v>#REF!</v>
      </c>
      <c r="AO70" s="562" t="e">
        <f>'2074 Asar'!AO72-'2072 Chait'!AO71</f>
        <v>#REF!</v>
      </c>
      <c r="AP70" s="562" t="e">
        <f>'2074 Asar'!AP72-'2072 Chait'!AP71</f>
        <v>#REF!</v>
      </c>
      <c r="AQ70" s="562" t="e">
        <f>'2074 Asar'!AQ72-'2072 Chait'!AQ71</f>
        <v>#REF!</v>
      </c>
      <c r="AR70" s="562" t="e">
        <f>'2074 Asar'!AR72-'2072 Chait'!AR71</f>
        <v>#REF!</v>
      </c>
      <c r="AS70" s="562" t="e">
        <f>'2074 Asar'!AS72-'2072 Chait'!AS71</f>
        <v>#REF!</v>
      </c>
      <c r="AT70" s="562" t="e">
        <f>'2074 Asar'!AT72-'2072 Chait'!AT71</f>
        <v>#REF!</v>
      </c>
      <c r="AU70" s="562" t="e">
        <f>'2074 Asar'!AU72-'2072 Chait'!AU71</f>
        <v>#REF!</v>
      </c>
      <c r="AV70" s="562" t="e">
        <f>'2074 Asar'!AV72-'2072 Chait'!AV71</f>
        <v>#REF!</v>
      </c>
      <c r="AW70" s="562" t="e">
        <f>'2074 Asar'!AW72-'2072 Chait'!AW71</f>
        <v>#REF!</v>
      </c>
      <c r="AX70" s="562" t="e">
        <f>'2074 Asar'!AX72-'2072 Chait'!AX71</f>
        <v>#REF!</v>
      </c>
      <c r="AY70" s="562">
        <f>'2074 Asar'!BJ72-'2072 Chait'!BL71</f>
        <v>0</v>
      </c>
      <c r="AZ70" s="566" t="e">
        <f t="shared" si="0"/>
        <v>#REF!</v>
      </c>
      <c r="BA70" s="536"/>
      <c r="BB70" s="536"/>
      <c r="BC70" s="536"/>
      <c r="BD70" s="536"/>
      <c r="BE70" s="536"/>
      <c r="BF70" s="536"/>
      <c r="BG70" s="536"/>
      <c r="BH70" s="536"/>
      <c r="BI70" s="536"/>
      <c r="BJ70" s="536"/>
      <c r="BK70" s="536"/>
      <c r="BL70" s="536"/>
      <c r="BM70" s="536"/>
    </row>
    <row r="71" spans="1:65" s="283" customFormat="1">
      <c r="C71" s="511"/>
      <c r="D71" s="573"/>
      <c r="E71" s="573"/>
      <c r="F71" s="573"/>
      <c r="G71" s="573"/>
      <c r="H71" s="573"/>
      <c r="I71" s="574"/>
      <c r="J71" s="573"/>
      <c r="K71" s="574"/>
      <c r="L71" s="573"/>
      <c r="M71" s="573"/>
      <c r="N71" s="573"/>
      <c r="O71" s="573"/>
      <c r="P71" s="573"/>
      <c r="Q71" s="573"/>
      <c r="R71" s="573"/>
      <c r="S71" s="573"/>
      <c r="T71" s="573"/>
      <c r="U71" s="573"/>
      <c r="V71" s="575"/>
      <c r="W71" s="573"/>
      <c r="X71" s="573"/>
      <c r="Y71" s="573"/>
      <c r="Z71" s="573"/>
      <c r="AA71" s="573"/>
      <c r="AB71" s="573"/>
      <c r="AC71" s="573"/>
      <c r="AD71" s="573"/>
      <c r="AE71" s="573"/>
      <c r="AF71" s="573"/>
      <c r="AG71" s="573"/>
      <c r="AH71" s="573"/>
      <c r="AI71" s="573"/>
      <c r="AJ71" s="573"/>
      <c r="AK71" s="573"/>
      <c r="AL71" s="573"/>
      <c r="AM71" s="573"/>
      <c r="AN71" s="573"/>
      <c r="AO71" s="573"/>
      <c r="AP71" s="573"/>
      <c r="AQ71" s="573"/>
      <c r="AR71" s="573"/>
      <c r="AS71" s="573"/>
      <c r="AT71" s="573"/>
      <c r="AU71" s="573"/>
      <c r="AV71" s="573"/>
      <c r="AW71" s="573"/>
      <c r="AX71" s="573"/>
      <c r="AY71" s="573"/>
      <c r="AZ71" s="573"/>
      <c r="BA71" s="536"/>
      <c r="BB71" s="536"/>
      <c r="BC71" s="536"/>
      <c r="BD71" s="536"/>
      <c r="BE71" s="536"/>
      <c r="BF71" s="536"/>
      <c r="BG71" s="536"/>
      <c r="BH71" s="536"/>
      <c r="BI71" s="536"/>
      <c r="BJ71" s="536"/>
      <c r="BK71" s="536"/>
      <c r="BL71" s="536"/>
      <c r="BM71" s="536"/>
    </row>
    <row r="72" spans="1:65" s="283" customFormat="1">
      <c r="C72" s="511"/>
      <c r="D72" s="573"/>
      <c r="E72" s="573"/>
      <c r="F72" s="573"/>
      <c r="G72" s="573"/>
      <c r="H72" s="573"/>
      <c r="I72" s="574"/>
      <c r="J72" s="573"/>
      <c r="K72" s="574"/>
      <c r="L72" s="573"/>
      <c r="M72" s="573"/>
      <c r="N72" s="573"/>
      <c r="O72" s="573"/>
      <c r="P72" s="573"/>
      <c r="Q72" s="573"/>
      <c r="R72" s="573"/>
      <c r="S72" s="573"/>
      <c r="T72" s="573"/>
      <c r="U72" s="573"/>
      <c r="V72" s="575"/>
      <c r="W72" s="573"/>
      <c r="X72" s="573"/>
      <c r="Y72" s="573"/>
      <c r="Z72" s="573"/>
      <c r="AA72" s="573"/>
      <c r="AB72" s="573"/>
      <c r="AC72" s="573"/>
      <c r="AD72" s="573"/>
      <c r="AE72" s="573"/>
      <c r="AF72" s="573"/>
      <c r="AG72" s="573"/>
      <c r="AH72" s="573"/>
      <c r="AI72" s="573"/>
      <c r="AJ72" s="573"/>
      <c r="AK72" s="573"/>
      <c r="AL72" s="573"/>
      <c r="AM72" s="573"/>
      <c r="AN72" s="573"/>
      <c r="AO72" s="573"/>
      <c r="AP72" s="573"/>
      <c r="AQ72" s="573"/>
      <c r="AR72" s="573"/>
      <c r="AS72" s="573"/>
      <c r="AT72" s="573"/>
      <c r="AU72" s="573"/>
      <c r="AV72" s="573"/>
      <c r="AW72" s="573"/>
      <c r="AX72" s="573"/>
      <c r="AY72" s="573"/>
      <c r="AZ72" s="573"/>
      <c r="BA72" s="536"/>
      <c r="BB72" s="536"/>
      <c r="BC72" s="536"/>
      <c r="BD72" s="536"/>
      <c r="BE72" s="536"/>
      <c r="BF72" s="536"/>
      <c r="BG72" s="536"/>
      <c r="BH72" s="536"/>
      <c r="BI72" s="536"/>
      <c r="BJ72" s="536"/>
      <c r="BK72" s="536"/>
      <c r="BL72" s="536"/>
      <c r="BM72" s="536"/>
    </row>
    <row r="73" spans="1:65" s="283" customFormat="1">
      <c r="C73" s="511"/>
      <c r="D73" s="573"/>
      <c r="E73" s="573"/>
      <c r="F73" s="573"/>
      <c r="G73" s="573"/>
      <c r="H73" s="573"/>
      <c r="I73" s="574"/>
      <c r="J73" s="573"/>
      <c r="K73" s="574"/>
      <c r="L73" s="573"/>
      <c r="M73" s="573"/>
      <c r="N73" s="573"/>
      <c r="O73" s="573"/>
      <c r="P73" s="573"/>
      <c r="Q73" s="573"/>
      <c r="R73" s="573"/>
      <c r="S73" s="573"/>
      <c r="T73" s="573"/>
      <c r="U73" s="573"/>
      <c r="V73" s="575"/>
      <c r="W73" s="573"/>
      <c r="X73" s="573"/>
      <c r="Y73" s="573"/>
      <c r="Z73" s="573"/>
      <c r="AA73" s="573"/>
      <c r="AB73" s="573"/>
      <c r="AC73" s="573"/>
      <c r="AD73" s="573"/>
      <c r="AE73" s="573"/>
      <c r="AF73" s="573"/>
      <c r="AG73" s="573"/>
      <c r="AH73" s="573"/>
      <c r="AI73" s="573"/>
      <c r="AJ73" s="573"/>
      <c r="AK73" s="573"/>
      <c r="AL73" s="573"/>
      <c r="AM73" s="573"/>
      <c r="AN73" s="573"/>
      <c r="AO73" s="573"/>
      <c r="AP73" s="573"/>
      <c r="AQ73" s="573"/>
      <c r="AR73" s="573"/>
      <c r="AS73" s="573"/>
      <c r="AT73" s="573"/>
      <c r="AU73" s="573"/>
      <c r="AV73" s="573"/>
      <c r="AW73" s="573"/>
      <c r="AX73" s="573"/>
      <c r="AY73" s="573"/>
      <c r="AZ73" s="573"/>
      <c r="BA73" s="536"/>
      <c r="BB73" s="536"/>
      <c r="BC73" s="536"/>
      <c r="BD73" s="536"/>
      <c r="BE73" s="536"/>
      <c r="BF73" s="536"/>
      <c r="BG73" s="536"/>
      <c r="BH73" s="536"/>
      <c r="BI73" s="536"/>
      <c r="BJ73" s="536"/>
      <c r="BK73" s="536"/>
      <c r="BL73" s="536"/>
      <c r="BM73" s="536"/>
    </row>
    <row r="74" spans="1:65" s="283" customFormat="1">
      <c r="C74" s="511"/>
      <c r="D74" s="573"/>
      <c r="E74" s="573"/>
      <c r="F74" s="573"/>
      <c r="G74" s="573"/>
      <c r="H74" s="573"/>
      <c r="I74" s="574"/>
      <c r="J74" s="573"/>
      <c r="K74" s="574"/>
      <c r="L74" s="573"/>
      <c r="M74" s="573"/>
      <c r="N74" s="573"/>
      <c r="O74" s="573"/>
      <c r="P74" s="573"/>
      <c r="Q74" s="573"/>
      <c r="R74" s="573"/>
      <c r="S74" s="573"/>
      <c r="T74" s="573"/>
      <c r="U74" s="573"/>
      <c r="V74" s="575"/>
      <c r="W74" s="573"/>
      <c r="X74" s="573"/>
      <c r="Y74" s="573"/>
      <c r="Z74" s="573"/>
      <c r="AA74" s="573"/>
      <c r="AB74" s="573"/>
      <c r="AC74" s="573"/>
      <c r="AD74" s="573"/>
      <c r="AE74" s="573"/>
      <c r="AF74" s="573"/>
      <c r="AG74" s="573"/>
      <c r="AH74" s="573"/>
      <c r="AI74" s="573"/>
      <c r="AJ74" s="573"/>
      <c r="AK74" s="573"/>
      <c r="AL74" s="573"/>
      <c r="AM74" s="573"/>
      <c r="AN74" s="573"/>
      <c r="AO74" s="573"/>
      <c r="AP74" s="573"/>
      <c r="AQ74" s="573"/>
      <c r="AR74" s="573"/>
      <c r="AS74" s="573"/>
      <c r="AT74" s="573"/>
      <c r="AU74" s="573"/>
      <c r="AV74" s="573"/>
      <c r="AW74" s="573"/>
      <c r="AX74" s="573"/>
      <c r="AY74" s="573"/>
      <c r="AZ74" s="573"/>
      <c r="BA74" s="536"/>
      <c r="BB74" s="536"/>
      <c r="BC74" s="536"/>
      <c r="BD74" s="536"/>
      <c r="BE74" s="536"/>
      <c r="BF74" s="536"/>
      <c r="BG74" s="536"/>
      <c r="BH74" s="536"/>
      <c r="BI74" s="536"/>
      <c r="BJ74" s="536"/>
      <c r="BK74" s="536"/>
      <c r="BL74" s="536"/>
      <c r="BM74" s="536"/>
    </row>
    <row r="75" spans="1:65" s="283" customFormat="1">
      <c r="C75" s="511"/>
      <c r="D75" s="573"/>
      <c r="E75" s="573"/>
      <c r="F75" s="573"/>
      <c r="G75" s="573"/>
      <c r="H75" s="573"/>
      <c r="I75" s="574"/>
      <c r="J75" s="573"/>
      <c r="K75" s="574"/>
      <c r="L75" s="573"/>
      <c r="M75" s="573"/>
      <c r="N75" s="573"/>
      <c r="O75" s="573"/>
      <c r="P75" s="573"/>
      <c r="Q75" s="573"/>
      <c r="R75" s="573"/>
      <c r="S75" s="573"/>
      <c r="T75" s="573"/>
      <c r="U75" s="573"/>
      <c r="V75" s="575"/>
      <c r="W75" s="573"/>
      <c r="X75" s="573"/>
      <c r="Y75" s="573"/>
      <c r="Z75" s="573"/>
      <c r="AA75" s="573"/>
      <c r="AB75" s="573"/>
      <c r="AC75" s="573"/>
      <c r="AD75" s="573"/>
      <c r="AE75" s="573"/>
      <c r="AF75" s="573"/>
      <c r="AG75" s="573"/>
      <c r="AH75" s="573"/>
      <c r="AI75" s="573"/>
      <c r="AJ75" s="573"/>
      <c r="AK75" s="573"/>
      <c r="AL75" s="573"/>
      <c r="AM75" s="573"/>
      <c r="AN75" s="573"/>
      <c r="AO75" s="573"/>
      <c r="AP75" s="573"/>
      <c r="AQ75" s="573"/>
      <c r="AR75" s="573"/>
      <c r="AS75" s="573"/>
      <c r="AT75" s="573"/>
      <c r="AU75" s="573"/>
      <c r="AV75" s="573"/>
      <c r="AW75" s="573"/>
      <c r="AX75" s="573"/>
      <c r="AY75" s="573"/>
      <c r="AZ75" s="573"/>
      <c r="BA75" s="536"/>
      <c r="BB75" s="536"/>
      <c r="BC75" s="536"/>
      <c r="BD75" s="536"/>
      <c r="BE75" s="536"/>
      <c r="BF75" s="536"/>
      <c r="BG75" s="536"/>
      <c r="BH75" s="536"/>
      <c r="BI75" s="536"/>
      <c r="BJ75" s="536"/>
      <c r="BK75" s="536"/>
      <c r="BL75" s="536"/>
      <c r="BM75" s="536"/>
    </row>
    <row r="76" spans="1:65" s="283" customFormat="1">
      <c r="C76" s="511"/>
      <c r="D76" s="573"/>
      <c r="E76" s="573"/>
      <c r="F76" s="573"/>
      <c r="G76" s="573"/>
      <c r="H76" s="573"/>
      <c r="I76" s="574"/>
      <c r="J76" s="573"/>
      <c r="K76" s="574"/>
      <c r="L76" s="573"/>
      <c r="M76" s="573"/>
      <c r="N76" s="573"/>
      <c r="O76" s="573"/>
      <c r="P76" s="573"/>
      <c r="Q76" s="573"/>
      <c r="R76" s="573"/>
      <c r="S76" s="573"/>
      <c r="T76" s="573"/>
      <c r="U76" s="573"/>
      <c r="V76" s="575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73"/>
      <c r="AH76" s="573"/>
      <c r="AI76" s="573"/>
      <c r="AJ76" s="573"/>
      <c r="AK76" s="573"/>
      <c r="AL76" s="573"/>
      <c r="AM76" s="573"/>
      <c r="AN76" s="573"/>
      <c r="AO76" s="573"/>
      <c r="AP76" s="573"/>
      <c r="AQ76" s="573"/>
      <c r="AR76" s="573"/>
      <c r="AS76" s="573"/>
      <c r="AT76" s="573"/>
      <c r="AU76" s="573"/>
      <c r="AV76" s="573"/>
      <c r="AW76" s="573"/>
      <c r="AX76" s="573"/>
      <c r="AY76" s="573"/>
      <c r="AZ76" s="573"/>
      <c r="BA76" s="536"/>
      <c r="BB76" s="536"/>
      <c r="BC76" s="536"/>
      <c r="BD76" s="536"/>
      <c r="BE76" s="536"/>
      <c r="BF76" s="536"/>
      <c r="BG76" s="536"/>
      <c r="BH76" s="536"/>
      <c r="BI76" s="536"/>
      <c r="BJ76" s="536"/>
      <c r="BK76" s="536"/>
      <c r="BL76" s="536"/>
      <c r="BM76" s="536"/>
    </row>
    <row r="77" spans="1:65" s="283" customFormat="1">
      <c r="C77" s="511"/>
      <c r="D77" s="573"/>
      <c r="E77" s="573"/>
      <c r="F77" s="573"/>
      <c r="G77" s="573"/>
      <c r="H77" s="573"/>
      <c r="I77" s="574"/>
      <c r="J77" s="573"/>
      <c r="K77" s="574"/>
      <c r="L77" s="573"/>
      <c r="M77" s="573"/>
      <c r="N77" s="573"/>
      <c r="O77" s="573"/>
      <c r="P77" s="573"/>
      <c r="Q77" s="573"/>
      <c r="R77" s="573"/>
      <c r="S77" s="573"/>
      <c r="T77" s="573"/>
      <c r="U77" s="573"/>
      <c r="V77" s="575"/>
      <c r="W77" s="573"/>
      <c r="X77" s="573"/>
      <c r="Y77" s="573"/>
      <c r="Z77" s="573"/>
      <c r="AA77" s="573"/>
      <c r="AB77" s="573"/>
      <c r="AC77" s="573"/>
      <c r="AD77" s="573"/>
      <c r="AE77" s="573"/>
      <c r="AF77" s="573"/>
      <c r="AG77" s="573"/>
      <c r="AH77" s="573"/>
      <c r="AI77" s="573"/>
      <c r="AJ77" s="573"/>
      <c r="AK77" s="573"/>
      <c r="AL77" s="573"/>
      <c r="AM77" s="573"/>
      <c r="AN77" s="573"/>
      <c r="AO77" s="573"/>
      <c r="AP77" s="573"/>
      <c r="AQ77" s="573"/>
      <c r="AR77" s="573"/>
      <c r="AS77" s="573"/>
      <c r="AT77" s="573"/>
      <c r="AU77" s="573"/>
      <c r="AV77" s="573"/>
      <c r="AW77" s="573"/>
      <c r="AX77" s="573"/>
      <c r="AY77" s="573"/>
      <c r="AZ77" s="573"/>
      <c r="BA77" s="536"/>
      <c r="BB77" s="536"/>
      <c r="BC77" s="536"/>
      <c r="BD77" s="536"/>
      <c r="BE77" s="536"/>
      <c r="BF77" s="536"/>
      <c r="BG77" s="536"/>
      <c r="BH77" s="536"/>
      <c r="BI77" s="536"/>
      <c r="BJ77" s="536"/>
      <c r="BK77" s="536"/>
      <c r="BL77" s="536"/>
      <c r="BM77" s="536"/>
    </row>
    <row r="78" spans="1:65" s="283" customFormat="1">
      <c r="C78" s="511"/>
      <c r="D78" s="573"/>
      <c r="E78" s="573"/>
      <c r="F78" s="573"/>
      <c r="G78" s="573"/>
      <c r="H78" s="573"/>
      <c r="I78" s="574"/>
      <c r="J78" s="573"/>
      <c r="K78" s="574"/>
      <c r="L78" s="573"/>
      <c r="M78" s="573"/>
      <c r="N78" s="573"/>
      <c r="O78" s="573"/>
      <c r="P78" s="573"/>
      <c r="Q78" s="573"/>
      <c r="R78" s="573"/>
      <c r="S78" s="573"/>
      <c r="T78" s="573"/>
      <c r="U78" s="573"/>
      <c r="V78" s="575"/>
      <c r="W78" s="573"/>
      <c r="X78" s="573"/>
      <c r="Y78" s="573"/>
      <c r="Z78" s="573"/>
      <c r="AA78" s="573"/>
      <c r="AB78" s="573"/>
      <c r="AC78" s="573"/>
      <c r="AD78" s="573"/>
      <c r="AE78" s="573"/>
      <c r="AF78" s="573"/>
      <c r="AG78" s="573"/>
      <c r="AH78" s="573"/>
      <c r="AI78" s="573"/>
      <c r="AJ78" s="573"/>
      <c r="AK78" s="573"/>
      <c r="AL78" s="573"/>
      <c r="AM78" s="573"/>
      <c r="AN78" s="573"/>
      <c r="AO78" s="573"/>
      <c r="AP78" s="573"/>
      <c r="AQ78" s="573"/>
      <c r="AR78" s="573"/>
      <c r="AS78" s="573"/>
      <c r="AT78" s="573"/>
      <c r="AU78" s="573"/>
      <c r="AV78" s="573"/>
      <c r="AW78" s="573"/>
      <c r="AX78" s="573"/>
      <c r="AY78" s="573"/>
      <c r="AZ78" s="573"/>
      <c r="BA78" s="536"/>
      <c r="BB78" s="536"/>
      <c r="BC78" s="536"/>
      <c r="BD78" s="536"/>
      <c r="BE78" s="536"/>
      <c r="BF78" s="536"/>
      <c r="BG78" s="536"/>
      <c r="BH78" s="536"/>
      <c r="BI78" s="536"/>
      <c r="BJ78" s="536"/>
      <c r="BK78" s="536"/>
      <c r="BL78" s="536"/>
      <c r="BM78" s="536"/>
    </row>
    <row r="79" spans="1:65" s="283" customFormat="1">
      <c r="C79" s="511"/>
      <c r="D79" s="573"/>
      <c r="E79" s="573"/>
      <c r="F79" s="573"/>
      <c r="G79" s="573"/>
      <c r="H79" s="573"/>
      <c r="I79" s="574"/>
      <c r="J79" s="573"/>
      <c r="K79" s="574"/>
      <c r="L79" s="573"/>
      <c r="M79" s="573"/>
      <c r="N79" s="573"/>
      <c r="O79" s="573"/>
      <c r="P79" s="573"/>
      <c r="Q79" s="573"/>
      <c r="R79" s="573"/>
      <c r="S79" s="573"/>
      <c r="T79" s="573"/>
      <c r="U79" s="573"/>
      <c r="V79" s="575"/>
      <c r="W79" s="573"/>
      <c r="X79" s="573"/>
      <c r="Y79" s="573"/>
      <c r="Z79" s="573"/>
      <c r="AA79" s="573"/>
      <c r="AB79" s="573"/>
      <c r="AC79" s="573"/>
      <c r="AD79" s="573"/>
      <c r="AE79" s="573"/>
      <c r="AF79" s="573"/>
      <c r="AG79" s="573"/>
      <c r="AH79" s="573"/>
      <c r="AI79" s="573"/>
      <c r="AJ79" s="573"/>
      <c r="AK79" s="573"/>
      <c r="AL79" s="573"/>
      <c r="AM79" s="573"/>
      <c r="AN79" s="573"/>
      <c r="AO79" s="573"/>
      <c r="AP79" s="573"/>
      <c r="AQ79" s="573"/>
      <c r="AR79" s="573"/>
      <c r="AS79" s="573"/>
      <c r="AT79" s="573"/>
      <c r="AU79" s="573"/>
      <c r="AV79" s="573"/>
      <c r="AW79" s="573"/>
      <c r="AX79" s="573"/>
      <c r="AY79" s="573"/>
      <c r="AZ79" s="573"/>
      <c r="BA79" s="536"/>
      <c r="BB79" s="536"/>
      <c r="BC79" s="536"/>
      <c r="BD79" s="536"/>
      <c r="BE79" s="536"/>
      <c r="BF79" s="536"/>
      <c r="BG79" s="536"/>
      <c r="BH79" s="536"/>
      <c r="BI79" s="536"/>
      <c r="BJ79" s="536"/>
      <c r="BK79" s="536"/>
      <c r="BL79" s="536"/>
      <c r="BM79" s="536"/>
    </row>
    <row r="80" spans="1:65" s="283" customFormat="1">
      <c r="C80" s="511"/>
      <c r="D80" s="573"/>
      <c r="E80" s="573"/>
      <c r="F80" s="573"/>
      <c r="G80" s="573"/>
      <c r="H80" s="573"/>
      <c r="I80" s="574"/>
      <c r="J80" s="573"/>
      <c r="K80" s="574"/>
      <c r="L80" s="573"/>
      <c r="M80" s="573"/>
      <c r="N80" s="573"/>
      <c r="O80" s="573"/>
      <c r="P80" s="573"/>
      <c r="Q80" s="573"/>
      <c r="R80" s="573"/>
      <c r="S80" s="573"/>
      <c r="T80" s="573"/>
      <c r="U80" s="573"/>
      <c r="V80" s="575"/>
      <c r="W80" s="573"/>
      <c r="X80" s="573"/>
      <c r="Y80" s="573"/>
      <c r="Z80" s="573"/>
      <c r="AA80" s="573"/>
      <c r="AB80" s="573"/>
      <c r="AC80" s="573"/>
      <c r="AD80" s="573"/>
      <c r="AE80" s="573"/>
      <c r="AF80" s="573"/>
      <c r="AG80" s="573"/>
      <c r="AH80" s="573"/>
      <c r="AI80" s="573"/>
      <c r="AJ80" s="573"/>
      <c r="AK80" s="573"/>
      <c r="AL80" s="573"/>
      <c r="AM80" s="573"/>
      <c r="AN80" s="573"/>
      <c r="AO80" s="573"/>
      <c r="AP80" s="573"/>
      <c r="AQ80" s="573"/>
      <c r="AR80" s="573"/>
      <c r="AS80" s="573"/>
      <c r="AT80" s="573"/>
      <c r="AU80" s="573"/>
      <c r="AV80" s="573"/>
      <c r="AW80" s="573"/>
      <c r="AX80" s="573"/>
      <c r="AY80" s="573"/>
      <c r="AZ80" s="573"/>
      <c r="BA80" s="536"/>
      <c r="BB80" s="536"/>
      <c r="BC80" s="536"/>
      <c r="BD80" s="536"/>
      <c r="BE80" s="536"/>
      <c r="BF80" s="536"/>
      <c r="BG80" s="536"/>
      <c r="BH80" s="536"/>
      <c r="BI80" s="536"/>
      <c r="BJ80" s="536"/>
      <c r="BK80" s="536"/>
      <c r="BL80" s="536"/>
      <c r="BM80" s="536"/>
    </row>
    <row r="81" spans="3:65" s="283" customFormat="1">
      <c r="C81" s="511"/>
      <c r="D81" s="573"/>
      <c r="E81" s="573"/>
      <c r="F81" s="573"/>
      <c r="G81" s="573"/>
      <c r="H81" s="573"/>
      <c r="I81" s="574"/>
      <c r="J81" s="573"/>
      <c r="K81" s="574"/>
      <c r="L81" s="573"/>
      <c r="M81" s="573"/>
      <c r="N81" s="573"/>
      <c r="O81" s="573"/>
      <c r="P81" s="573"/>
      <c r="Q81" s="573"/>
      <c r="R81" s="573"/>
      <c r="S81" s="573"/>
      <c r="T81" s="573"/>
      <c r="U81" s="573"/>
      <c r="V81" s="575"/>
      <c r="W81" s="573"/>
      <c r="X81" s="573"/>
      <c r="Y81" s="573"/>
      <c r="Z81" s="573"/>
      <c r="AA81" s="573"/>
      <c r="AB81" s="573"/>
      <c r="AC81" s="573"/>
      <c r="AD81" s="573"/>
      <c r="AE81" s="573"/>
      <c r="AF81" s="573"/>
      <c r="AG81" s="573"/>
      <c r="AH81" s="573"/>
      <c r="AI81" s="573"/>
      <c r="AJ81" s="573"/>
      <c r="AK81" s="573"/>
      <c r="AL81" s="573"/>
      <c r="AM81" s="573"/>
      <c r="AN81" s="573"/>
      <c r="AO81" s="573"/>
      <c r="AP81" s="573"/>
      <c r="AQ81" s="573"/>
      <c r="AR81" s="573"/>
      <c r="AS81" s="573"/>
      <c r="AT81" s="573"/>
      <c r="AU81" s="573"/>
      <c r="AV81" s="573"/>
      <c r="AW81" s="573"/>
      <c r="AX81" s="573"/>
      <c r="AY81" s="573"/>
      <c r="AZ81" s="573"/>
      <c r="BA81" s="536"/>
      <c r="BB81" s="536"/>
      <c r="BC81" s="536"/>
      <c r="BD81" s="536"/>
      <c r="BE81" s="536"/>
      <c r="BF81" s="536"/>
      <c r="BG81" s="536"/>
      <c r="BH81" s="536"/>
      <c r="BI81" s="536"/>
      <c r="BJ81" s="536"/>
      <c r="BK81" s="536"/>
      <c r="BL81" s="536"/>
      <c r="BM81" s="536"/>
    </row>
    <row r="82" spans="3:65" s="283" customFormat="1">
      <c r="C82" s="511"/>
      <c r="D82" s="573"/>
      <c r="E82" s="573"/>
      <c r="F82" s="573"/>
      <c r="G82" s="573"/>
      <c r="H82" s="573"/>
      <c r="I82" s="574"/>
      <c r="J82" s="573"/>
      <c r="K82" s="574"/>
      <c r="L82" s="573"/>
      <c r="M82" s="573"/>
      <c r="N82" s="573"/>
      <c r="O82" s="573"/>
      <c r="P82" s="573"/>
      <c r="Q82" s="573"/>
      <c r="R82" s="573"/>
      <c r="S82" s="573"/>
      <c r="T82" s="573"/>
      <c r="U82" s="573"/>
      <c r="V82" s="575"/>
      <c r="W82" s="573"/>
      <c r="X82" s="573"/>
      <c r="Y82" s="573"/>
      <c r="Z82" s="573"/>
      <c r="AA82" s="573"/>
      <c r="AB82" s="573"/>
      <c r="AC82" s="573"/>
      <c r="AD82" s="573"/>
      <c r="AE82" s="573"/>
      <c r="AF82" s="573"/>
      <c r="AG82" s="573"/>
      <c r="AH82" s="573"/>
      <c r="AI82" s="573"/>
      <c r="AJ82" s="573"/>
      <c r="AK82" s="573"/>
      <c r="AL82" s="573"/>
      <c r="AM82" s="573"/>
      <c r="AN82" s="573"/>
      <c r="AO82" s="573"/>
      <c r="AP82" s="573"/>
      <c r="AQ82" s="573"/>
      <c r="AR82" s="573"/>
      <c r="AS82" s="573"/>
      <c r="AT82" s="573"/>
      <c r="AU82" s="573"/>
      <c r="AV82" s="573"/>
      <c r="AW82" s="573"/>
      <c r="AX82" s="573"/>
      <c r="AY82" s="573"/>
      <c r="AZ82" s="573"/>
      <c r="BA82" s="536"/>
      <c r="BB82" s="536"/>
      <c r="BC82" s="536"/>
      <c r="BD82" s="536"/>
      <c r="BE82" s="536"/>
      <c r="BF82" s="536"/>
      <c r="BG82" s="536"/>
      <c r="BH82" s="536"/>
      <c r="BI82" s="536"/>
      <c r="BJ82" s="536"/>
      <c r="BK82" s="536"/>
      <c r="BL82" s="536"/>
      <c r="BM82" s="536"/>
    </row>
    <row r="83" spans="3:65" s="283" customFormat="1">
      <c r="C83" s="511"/>
      <c r="D83" s="573"/>
      <c r="E83" s="573"/>
      <c r="F83" s="573"/>
      <c r="G83" s="573"/>
      <c r="H83" s="573"/>
      <c r="I83" s="574"/>
      <c r="J83" s="573"/>
      <c r="K83" s="574"/>
      <c r="L83" s="573"/>
      <c r="M83" s="573"/>
      <c r="N83" s="573"/>
      <c r="O83" s="573"/>
      <c r="P83" s="573"/>
      <c r="Q83" s="573"/>
      <c r="R83" s="573"/>
      <c r="S83" s="573"/>
      <c r="T83" s="573"/>
      <c r="U83" s="573"/>
      <c r="V83" s="575"/>
      <c r="W83" s="573"/>
      <c r="X83" s="573"/>
      <c r="Y83" s="573"/>
      <c r="Z83" s="573"/>
      <c r="AA83" s="573"/>
      <c r="AB83" s="573"/>
      <c r="AC83" s="573"/>
      <c r="AD83" s="573"/>
      <c r="AE83" s="573"/>
      <c r="AF83" s="573"/>
      <c r="AG83" s="573"/>
      <c r="AH83" s="573"/>
      <c r="AI83" s="573"/>
      <c r="AJ83" s="573"/>
      <c r="AK83" s="573"/>
      <c r="AL83" s="573"/>
      <c r="AM83" s="573"/>
      <c r="AN83" s="573"/>
      <c r="AO83" s="573"/>
      <c r="AP83" s="573"/>
      <c r="AQ83" s="573"/>
      <c r="AR83" s="573"/>
      <c r="AS83" s="573"/>
      <c r="AT83" s="573"/>
      <c r="AU83" s="573"/>
      <c r="AV83" s="573"/>
      <c r="AW83" s="573"/>
      <c r="AX83" s="573"/>
      <c r="AY83" s="573"/>
      <c r="AZ83" s="573"/>
      <c r="BA83" s="536"/>
      <c r="BB83" s="536"/>
      <c r="BC83" s="536"/>
      <c r="BD83" s="536"/>
      <c r="BE83" s="536"/>
      <c r="BF83" s="536"/>
      <c r="BG83" s="536"/>
      <c r="BH83" s="536"/>
      <c r="BI83" s="536"/>
      <c r="BJ83" s="536"/>
      <c r="BK83" s="536"/>
      <c r="BL83" s="536"/>
      <c r="BM83" s="536"/>
    </row>
    <row r="84" spans="3:65" s="283" customFormat="1">
      <c r="C84" s="511"/>
      <c r="D84" s="573"/>
      <c r="E84" s="573"/>
      <c r="F84" s="573"/>
      <c r="G84" s="573"/>
      <c r="H84" s="573"/>
      <c r="I84" s="574"/>
      <c r="J84" s="573"/>
      <c r="K84" s="574"/>
      <c r="L84" s="573"/>
      <c r="M84" s="573"/>
      <c r="N84" s="573"/>
      <c r="O84" s="573"/>
      <c r="P84" s="573"/>
      <c r="Q84" s="573"/>
      <c r="R84" s="573"/>
      <c r="S84" s="573"/>
      <c r="T84" s="573"/>
      <c r="U84" s="573"/>
      <c r="V84" s="575"/>
      <c r="W84" s="573"/>
      <c r="X84" s="573"/>
      <c r="Y84" s="573"/>
      <c r="Z84" s="573"/>
      <c r="AA84" s="573"/>
      <c r="AB84" s="573"/>
      <c r="AC84" s="573"/>
      <c r="AD84" s="573"/>
      <c r="AE84" s="573"/>
      <c r="AF84" s="573"/>
      <c r="AG84" s="573"/>
      <c r="AH84" s="573"/>
      <c r="AI84" s="573"/>
      <c r="AJ84" s="573"/>
      <c r="AK84" s="573"/>
      <c r="AL84" s="573"/>
      <c r="AM84" s="573"/>
      <c r="AN84" s="573"/>
      <c r="AO84" s="573"/>
      <c r="AP84" s="573"/>
      <c r="AQ84" s="573"/>
      <c r="AR84" s="573"/>
      <c r="AS84" s="573"/>
      <c r="AT84" s="573"/>
      <c r="AU84" s="573"/>
      <c r="AV84" s="573"/>
      <c r="AW84" s="573"/>
      <c r="AX84" s="573"/>
      <c r="AY84" s="573"/>
      <c r="AZ84" s="573"/>
      <c r="BA84" s="536"/>
      <c r="BB84" s="536"/>
      <c r="BC84" s="536"/>
      <c r="BD84" s="536"/>
      <c r="BE84" s="536"/>
      <c r="BF84" s="536"/>
      <c r="BG84" s="536"/>
      <c r="BH84" s="536"/>
      <c r="BI84" s="536"/>
      <c r="BJ84" s="536"/>
      <c r="BK84" s="536"/>
      <c r="BL84" s="536"/>
      <c r="BM84" s="536"/>
    </row>
    <row r="85" spans="3:65" s="283" customFormat="1">
      <c r="C85" s="511"/>
      <c r="D85" s="573"/>
      <c r="E85" s="573"/>
      <c r="F85" s="573"/>
      <c r="G85" s="573"/>
      <c r="H85" s="573"/>
      <c r="I85" s="574"/>
      <c r="J85" s="573"/>
      <c r="K85" s="574"/>
      <c r="L85" s="573"/>
      <c r="M85" s="573"/>
      <c r="N85" s="573"/>
      <c r="O85" s="573"/>
      <c r="P85" s="573"/>
      <c r="Q85" s="573"/>
      <c r="R85" s="573"/>
      <c r="S85" s="573"/>
      <c r="T85" s="573"/>
      <c r="U85" s="573"/>
      <c r="V85" s="575"/>
      <c r="W85" s="573"/>
      <c r="X85" s="573"/>
      <c r="Y85" s="573"/>
      <c r="Z85" s="573"/>
      <c r="AA85" s="573"/>
      <c r="AB85" s="573"/>
      <c r="AC85" s="573"/>
      <c r="AD85" s="573"/>
      <c r="AE85" s="573"/>
      <c r="AF85" s="573"/>
      <c r="AG85" s="573"/>
      <c r="AH85" s="573"/>
      <c r="AI85" s="573"/>
      <c r="AJ85" s="573"/>
      <c r="AK85" s="573"/>
      <c r="AL85" s="573"/>
      <c r="AM85" s="573"/>
      <c r="AN85" s="573"/>
      <c r="AO85" s="573"/>
      <c r="AP85" s="573"/>
      <c r="AQ85" s="573"/>
      <c r="AR85" s="573"/>
      <c r="AS85" s="573"/>
      <c r="AT85" s="573"/>
      <c r="AU85" s="573"/>
      <c r="AV85" s="573"/>
      <c r="AW85" s="573"/>
      <c r="AX85" s="573"/>
      <c r="AY85" s="573"/>
      <c r="AZ85" s="573"/>
      <c r="BA85" s="536"/>
      <c r="BB85" s="536"/>
      <c r="BC85" s="536"/>
      <c r="BD85" s="536"/>
      <c r="BE85" s="536"/>
      <c r="BF85" s="536"/>
      <c r="BG85" s="536"/>
      <c r="BH85" s="536"/>
      <c r="BI85" s="536"/>
      <c r="BJ85" s="536"/>
      <c r="BK85" s="536"/>
      <c r="BL85" s="536"/>
      <c r="BM85" s="536"/>
    </row>
    <row r="86" spans="3:65" s="283" customFormat="1">
      <c r="C86" s="511"/>
      <c r="D86" s="573"/>
      <c r="E86" s="573"/>
      <c r="F86" s="573"/>
      <c r="G86" s="573"/>
      <c r="H86" s="573"/>
      <c r="I86" s="574"/>
      <c r="J86" s="573"/>
      <c r="K86" s="574"/>
      <c r="L86" s="573"/>
      <c r="M86" s="573"/>
      <c r="N86" s="573"/>
      <c r="O86" s="573"/>
      <c r="P86" s="573"/>
      <c r="Q86" s="573"/>
      <c r="R86" s="573"/>
      <c r="S86" s="573"/>
      <c r="T86" s="573"/>
      <c r="U86" s="573"/>
      <c r="V86" s="575"/>
      <c r="W86" s="573"/>
      <c r="X86" s="573"/>
      <c r="Y86" s="573"/>
      <c r="Z86" s="573"/>
      <c r="AA86" s="573"/>
      <c r="AB86" s="573"/>
      <c r="AC86" s="573"/>
      <c r="AD86" s="573"/>
      <c r="AE86" s="573"/>
      <c r="AF86" s="573"/>
      <c r="AG86" s="573"/>
      <c r="AH86" s="573"/>
      <c r="AI86" s="573"/>
      <c r="AJ86" s="573"/>
      <c r="AK86" s="573"/>
      <c r="AL86" s="573"/>
      <c r="AM86" s="573"/>
      <c r="AN86" s="573"/>
      <c r="AO86" s="573"/>
      <c r="AP86" s="573"/>
      <c r="AQ86" s="573"/>
      <c r="AR86" s="573"/>
      <c r="AS86" s="573"/>
      <c r="AT86" s="573"/>
      <c r="AU86" s="573"/>
      <c r="AV86" s="573"/>
      <c r="AW86" s="573"/>
      <c r="AX86" s="573"/>
      <c r="AY86" s="573"/>
      <c r="AZ86" s="573"/>
      <c r="BA86" s="536"/>
      <c r="BB86" s="536"/>
      <c r="BC86" s="536"/>
      <c r="BD86" s="536"/>
      <c r="BE86" s="536"/>
      <c r="BF86" s="536"/>
      <c r="BG86" s="536"/>
      <c r="BH86" s="536"/>
      <c r="BI86" s="536"/>
      <c r="BJ86" s="536"/>
      <c r="BK86" s="536"/>
      <c r="BL86" s="536"/>
      <c r="BM86" s="536"/>
    </row>
    <row r="87" spans="3:65" s="283" customFormat="1">
      <c r="C87" s="511"/>
      <c r="D87" s="573"/>
      <c r="E87" s="573"/>
      <c r="F87" s="573"/>
      <c r="G87" s="573"/>
      <c r="H87" s="573"/>
      <c r="I87" s="574"/>
      <c r="J87" s="573"/>
      <c r="K87" s="574"/>
      <c r="L87" s="573"/>
      <c r="M87" s="573"/>
      <c r="N87" s="573"/>
      <c r="O87" s="573"/>
      <c r="P87" s="573"/>
      <c r="Q87" s="573"/>
      <c r="R87" s="573"/>
      <c r="S87" s="573"/>
      <c r="T87" s="573"/>
      <c r="U87" s="573"/>
      <c r="V87" s="575"/>
      <c r="W87" s="573"/>
      <c r="X87" s="573"/>
      <c r="Y87" s="573"/>
      <c r="Z87" s="573"/>
      <c r="AA87" s="573"/>
      <c r="AB87" s="573"/>
      <c r="AC87" s="573"/>
      <c r="AD87" s="573"/>
      <c r="AE87" s="573"/>
      <c r="AF87" s="573"/>
      <c r="AG87" s="573"/>
      <c r="AH87" s="573"/>
      <c r="AI87" s="573"/>
      <c r="AJ87" s="573"/>
      <c r="AK87" s="573"/>
      <c r="AL87" s="573"/>
      <c r="AM87" s="573"/>
      <c r="AN87" s="573"/>
      <c r="AO87" s="573"/>
      <c r="AP87" s="573"/>
      <c r="AQ87" s="573"/>
      <c r="AR87" s="573"/>
      <c r="AS87" s="573"/>
      <c r="AT87" s="573"/>
      <c r="AU87" s="573"/>
      <c r="AV87" s="573"/>
      <c r="AW87" s="573"/>
      <c r="AX87" s="573"/>
      <c r="AY87" s="573"/>
      <c r="AZ87" s="573"/>
      <c r="BA87" s="536"/>
      <c r="BB87" s="536"/>
      <c r="BC87" s="536"/>
      <c r="BD87" s="536"/>
      <c r="BE87" s="536"/>
      <c r="BF87" s="536"/>
      <c r="BG87" s="536"/>
      <c r="BH87" s="536"/>
      <c r="BI87" s="536"/>
      <c r="BJ87" s="536"/>
      <c r="BK87" s="536"/>
      <c r="BL87" s="536"/>
      <c r="BM87" s="536"/>
    </row>
    <row r="88" spans="3:65" s="283" customFormat="1">
      <c r="C88" s="511"/>
      <c r="D88" s="573"/>
      <c r="E88" s="573"/>
      <c r="F88" s="573"/>
      <c r="G88" s="573"/>
      <c r="H88" s="573"/>
      <c r="I88" s="574"/>
      <c r="J88" s="573"/>
      <c r="K88" s="574"/>
      <c r="L88" s="573"/>
      <c r="M88" s="573"/>
      <c r="N88" s="573"/>
      <c r="O88" s="573"/>
      <c r="P88" s="573"/>
      <c r="Q88" s="573"/>
      <c r="R88" s="573"/>
      <c r="S88" s="573"/>
      <c r="T88" s="573"/>
      <c r="U88" s="573"/>
      <c r="V88" s="575"/>
      <c r="W88" s="573"/>
      <c r="X88" s="573"/>
      <c r="Y88" s="573"/>
      <c r="Z88" s="573"/>
      <c r="AA88" s="573"/>
      <c r="AB88" s="573"/>
      <c r="AC88" s="573"/>
      <c r="AD88" s="573"/>
      <c r="AE88" s="573"/>
      <c r="AF88" s="573"/>
      <c r="AG88" s="573"/>
      <c r="AH88" s="573"/>
      <c r="AI88" s="573"/>
      <c r="AJ88" s="573"/>
      <c r="AK88" s="573"/>
      <c r="AL88" s="573"/>
      <c r="AM88" s="573"/>
      <c r="AN88" s="573"/>
      <c r="AO88" s="573"/>
      <c r="AP88" s="573"/>
      <c r="AQ88" s="573"/>
      <c r="AR88" s="573"/>
      <c r="AS88" s="573"/>
      <c r="AT88" s="573"/>
      <c r="AU88" s="573"/>
      <c r="AV88" s="573"/>
      <c r="AW88" s="573"/>
      <c r="AX88" s="573"/>
      <c r="AY88" s="573"/>
      <c r="AZ88" s="573"/>
      <c r="BA88" s="536"/>
      <c r="BB88" s="536"/>
      <c r="BC88" s="536"/>
      <c r="BD88" s="536"/>
      <c r="BE88" s="536"/>
      <c r="BF88" s="536"/>
      <c r="BG88" s="536"/>
      <c r="BH88" s="536"/>
      <c r="BI88" s="536"/>
      <c r="BJ88" s="536"/>
      <c r="BK88" s="536"/>
      <c r="BL88" s="536"/>
      <c r="BM88" s="536"/>
    </row>
    <row r="89" spans="3:65" s="283" customFormat="1">
      <c r="C89" s="511"/>
      <c r="D89" s="573"/>
      <c r="E89" s="573"/>
      <c r="F89" s="573"/>
      <c r="G89" s="573"/>
      <c r="H89" s="573"/>
      <c r="I89" s="574"/>
      <c r="J89" s="573"/>
      <c r="K89" s="574"/>
      <c r="L89" s="573"/>
      <c r="M89" s="573"/>
      <c r="N89" s="573"/>
      <c r="O89" s="573"/>
      <c r="P89" s="573"/>
      <c r="Q89" s="573"/>
      <c r="R89" s="573"/>
      <c r="S89" s="573"/>
      <c r="T89" s="573"/>
      <c r="U89" s="573"/>
      <c r="V89" s="575"/>
      <c r="W89" s="573"/>
      <c r="X89" s="573"/>
      <c r="Y89" s="573"/>
      <c r="Z89" s="573"/>
      <c r="AA89" s="573"/>
      <c r="AB89" s="573"/>
      <c r="AC89" s="573"/>
      <c r="AD89" s="573"/>
      <c r="AE89" s="573"/>
      <c r="AF89" s="573"/>
      <c r="AG89" s="573"/>
      <c r="AH89" s="573"/>
      <c r="AI89" s="573"/>
      <c r="AJ89" s="573"/>
      <c r="AK89" s="573"/>
      <c r="AL89" s="573"/>
      <c r="AM89" s="573"/>
      <c r="AN89" s="573"/>
      <c r="AO89" s="573"/>
      <c r="AP89" s="573"/>
      <c r="AQ89" s="573"/>
      <c r="AR89" s="573"/>
      <c r="AS89" s="573"/>
      <c r="AT89" s="573"/>
      <c r="AU89" s="573"/>
      <c r="AV89" s="573"/>
      <c r="AW89" s="573"/>
      <c r="AX89" s="573"/>
      <c r="AY89" s="573"/>
      <c r="AZ89" s="573"/>
      <c r="BA89" s="536"/>
      <c r="BB89" s="536"/>
      <c r="BC89" s="536"/>
      <c r="BD89" s="536"/>
      <c r="BE89" s="536"/>
      <c r="BF89" s="536"/>
      <c r="BG89" s="536"/>
      <c r="BH89" s="536"/>
      <c r="BI89" s="536"/>
      <c r="BJ89" s="536"/>
      <c r="BK89" s="536"/>
      <c r="BL89" s="536"/>
      <c r="BM89" s="536"/>
    </row>
    <row r="90" spans="3:65" s="283" customFormat="1">
      <c r="C90" s="511"/>
      <c r="D90" s="573"/>
      <c r="E90" s="573"/>
      <c r="F90" s="573"/>
      <c r="G90" s="573"/>
      <c r="H90" s="573"/>
      <c r="I90" s="574"/>
      <c r="J90" s="573"/>
      <c r="K90" s="574"/>
      <c r="L90" s="573"/>
      <c r="M90" s="573"/>
      <c r="N90" s="573"/>
      <c r="O90" s="573"/>
      <c r="P90" s="573"/>
      <c r="Q90" s="573"/>
      <c r="R90" s="573"/>
      <c r="S90" s="573"/>
      <c r="T90" s="573"/>
      <c r="U90" s="573"/>
      <c r="V90" s="575"/>
      <c r="W90" s="573"/>
      <c r="X90" s="573"/>
      <c r="Y90" s="573"/>
      <c r="Z90" s="573"/>
      <c r="AA90" s="573"/>
      <c r="AB90" s="573"/>
      <c r="AC90" s="573"/>
      <c r="AD90" s="573"/>
      <c r="AE90" s="573"/>
      <c r="AF90" s="573"/>
      <c r="AG90" s="573"/>
      <c r="AH90" s="573"/>
      <c r="AI90" s="573"/>
      <c r="AJ90" s="573"/>
      <c r="AK90" s="573"/>
      <c r="AL90" s="573"/>
      <c r="AM90" s="573"/>
      <c r="AN90" s="573"/>
      <c r="AO90" s="573"/>
      <c r="AP90" s="573"/>
      <c r="AQ90" s="573"/>
      <c r="AR90" s="573"/>
      <c r="AS90" s="573"/>
      <c r="AT90" s="573"/>
      <c r="AU90" s="573"/>
      <c r="AV90" s="573"/>
      <c r="AW90" s="573"/>
      <c r="AX90" s="573"/>
      <c r="AY90" s="573"/>
      <c r="AZ90" s="573"/>
      <c r="BA90" s="536"/>
      <c r="BB90" s="536"/>
      <c r="BC90" s="536"/>
      <c r="BD90" s="536"/>
      <c r="BE90" s="536"/>
      <c r="BF90" s="536"/>
      <c r="BG90" s="536"/>
      <c r="BH90" s="536"/>
      <c r="BI90" s="536"/>
      <c r="BJ90" s="536"/>
      <c r="BK90" s="536"/>
      <c r="BL90" s="536"/>
      <c r="BM90" s="536"/>
    </row>
    <row r="91" spans="3:65" s="283" customFormat="1">
      <c r="C91" s="511"/>
      <c r="D91" s="573"/>
      <c r="E91" s="573"/>
      <c r="F91" s="573"/>
      <c r="G91" s="573"/>
      <c r="H91" s="573"/>
      <c r="I91" s="574"/>
      <c r="J91" s="573"/>
      <c r="K91" s="574"/>
      <c r="L91" s="573"/>
      <c r="M91" s="573"/>
      <c r="N91" s="573"/>
      <c r="O91" s="573"/>
      <c r="P91" s="573"/>
      <c r="Q91" s="573"/>
      <c r="R91" s="573"/>
      <c r="S91" s="573"/>
      <c r="T91" s="573"/>
      <c r="U91" s="573"/>
      <c r="V91" s="575"/>
      <c r="W91" s="573"/>
      <c r="X91" s="573"/>
      <c r="Y91" s="573"/>
      <c r="Z91" s="573"/>
      <c r="AA91" s="573"/>
      <c r="AB91" s="573"/>
      <c r="AC91" s="573"/>
      <c r="AD91" s="573"/>
      <c r="AE91" s="573"/>
      <c r="AF91" s="573"/>
      <c r="AG91" s="573"/>
      <c r="AH91" s="573"/>
      <c r="AI91" s="573"/>
      <c r="AJ91" s="573"/>
      <c r="AK91" s="573"/>
      <c r="AL91" s="573"/>
      <c r="AM91" s="573"/>
      <c r="AN91" s="573"/>
      <c r="AO91" s="573"/>
      <c r="AP91" s="573"/>
      <c r="AQ91" s="573"/>
      <c r="AR91" s="573"/>
      <c r="AS91" s="573"/>
      <c r="AT91" s="573"/>
      <c r="AU91" s="573"/>
      <c r="AV91" s="573"/>
      <c r="AW91" s="573"/>
      <c r="AX91" s="573"/>
      <c r="AY91" s="573"/>
      <c r="AZ91" s="573"/>
      <c r="BA91" s="536"/>
      <c r="BB91" s="536"/>
      <c r="BC91" s="536"/>
      <c r="BD91" s="536"/>
      <c r="BE91" s="536"/>
      <c r="BF91" s="536"/>
      <c r="BG91" s="536"/>
      <c r="BH91" s="536"/>
      <c r="BI91" s="536"/>
      <c r="BJ91" s="536"/>
      <c r="BK91" s="536"/>
      <c r="BL91" s="536"/>
      <c r="BM91" s="536"/>
    </row>
    <row r="92" spans="3:65" s="283" customFormat="1">
      <c r="C92" s="511"/>
      <c r="D92" s="573"/>
      <c r="E92" s="573"/>
      <c r="F92" s="573"/>
      <c r="G92" s="573"/>
      <c r="H92" s="573"/>
      <c r="I92" s="574"/>
      <c r="J92" s="573"/>
      <c r="K92" s="574"/>
      <c r="L92" s="573"/>
      <c r="M92" s="573"/>
      <c r="N92" s="573"/>
      <c r="O92" s="573"/>
      <c r="P92" s="573"/>
      <c r="Q92" s="573"/>
      <c r="R92" s="573"/>
      <c r="S92" s="573"/>
      <c r="T92" s="573"/>
      <c r="U92" s="573"/>
      <c r="V92" s="575"/>
      <c r="W92" s="573"/>
      <c r="X92" s="573"/>
      <c r="Y92" s="573"/>
      <c r="Z92" s="573"/>
      <c r="AA92" s="573"/>
      <c r="AB92" s="573"/>
      <c r="AC92" s="573"/>
      <c r="AD92" s="573"/>
      <c r="AE92" s="573"/>
      <c r="AF92" s="573"/>
      <c r="AG92" s="573"/>
      <c r="AH92" s="573"/>
      <c r="AI92" s="573"/>
      <c r="AJ92" s="573"/>
      <c r="AK92" s="573"/>
      <c r="AL92" s="573"/>
      <c r="AM92" s="573"/>
      <c r="AN92" s="573"/>
      <c r="AO92" s="573"/>
      <c r="AP92" s="573"/>
      <c r="AQ92" s="573"/>
      <c r="AR92" s="573"/>
      <c r="AS92" s="573"/>
      <c r="AT92" s="573"/>
      <c r="AU92" s="573"/>
      <c r="AV92" s="573"/>
      <c r="AW92" s="573"/>
      <c r="AX92" s="573"/>
      <c r="AY92" s="573"/>
      <c r="AZ92" s="573"/>
      <c r="BA92" s="536"/>
      <c r="BB92" s="536"/>
      <c r="BC92" s="536"/>
      <c r="BD92" s="536"/>
      <c r="BE92" s="536"/>
      <c r="BF92" s="536"/>
      <c r="BG92" s="536"/>
      <c r="BH92" s="536"/>
      <c r="BI92" s="536"/>
      <c r="BJ92" s="536"/>
      <c r="BK92" s="536"/>
      <c r="BL92" s="536"/>
      <c r="BM92" s="536"/>
    </row>
    <row r="93" spans="3:65" s="283" customFormat="1">
      <c r="C93" s="511"/>
      <c r="D93" s="573"/>
      <c r="E93" s="573"/>
      <c r="F93" s="573"/>
      <c r="G93" s="573"/>
      <c r="H93" s="573"/>
      <c r="I93" s="574"/>
      <c r="J93" s="573"/>
      <c r="K93" s="574"/>
      <c r="L93" s="573"/>
      <c r="M93" s="573"/>
      <c r="N93" s="573"/>
      <c r="O93" s="573"/>
      <c r="P93" s="573"/>
      <c r="Q93" s="573"/>
      <c r="R93" s="573"/>
      <c r="S93" s="573"/>
      <c r="T93" s="573"/>
      <c r="U93" s="573"/>
      <c r="V93" s="575"/>
      <c r="W93" s="573"/>
      <c r="X93" s="573"/>
      <c r="Y93" s="573"/>
      <c r="Z93" s="573"/>
      <c r="AA93" s="573"/>
      <c r="AB93" s="573"/>
      <c r="AC93" s="573"/>
      <c r="AD93" s="573"/>
      <c r="AE93" s="573"/>
      <c r="AF93" s="573"/>
      <c r="AG93" s="573"/>
      <c r="AH93" s="573"/>
      <c r="AI93" s="573"/>
      <c r="AJ93" s="573"/>
      <c r="AK93" s="573"/>
      <c r="AL93" s="573"/>
      <c r="AM93" s="573"/>
      <c r="AN93" s="573"/>
      <c r="AO93" s="573"/>
      <c r="AP93" s="573"/>
      <c r="AQ93" s="573"/>
      <c r="AR93" s="573"/>
      <c r="AS93" s="573"/>
      <c r="AT93" s="573"/>
      <c r="AU93" s="573"/>
      <c r="AV93" s="573"/>
      <c r="AW93" s="573"/>
      <c r="AX93" s="573"/>
      <c r="AY93" s="573"/>
      <c r="AZ93" s="573"/>
      <c r="BA93" s="536"/>
      <c r="BB93" s="536"/>
      <c r="BC93" s="536"/>
      <c r="BD93" s="536"/>
      <c r="BE93" s="536"/>
      <c r="BF93" s="536"/>
      <c r="BG93" s="536"/>
      <c r="BH93" s="536"/>
      <c r="BI93" s="536"/>
      <c r="BJ93" s="536"/>
      <c r="BK93" s="536"/>
      <c r="BL93" s="536"/>
      <c r="BM93" s="536"/>
    </row>
    <row r="94" spans="3:65" s="283" customFormat="1">
      <c r="C94" s="511"/>
      <c r="D94" s="573"/>
      <c r="E94" s="573"/>
      <c r="F94" s="573"/>
      <c r="G94" s="573"/>
      <c r="H94" s="573"/>
      <c r="I94" s="574"/>
      <c r="J94" s="573"/>
      <c r="K94" s="574"/>
      <c r="L94" s="573"/>
      <c r="M94" s="573"/>
      <c r="N94" s="573"/>
      <c r="O94" s="573"/>
      <c r="P94" s="573"/>
      <c r="Q94" s="573"/>
      <c r="R94" s="573"/>
      <c r="S94" s="573"/>
      <c r="T94" s="573"/>
      <c r="U94" s="573"/>
      <c r="V94" s="575"/>
      <c r="W94" s="573"/>
      <c r="X94" s="573"/>
      <c r="Y94" s="573"/>
      <c r="Z94" s="573"/>
      <c r="AA94" s="573"/>
      <c r="AB94" s="573"/>
      <c r="AC94" s="573"/>
      <c r="AD94" s="573"/>
      <c r="AE94" s="573"/>
      <c r="AF94" s="573"/>
      <c r="AG94" s="573"/>
      <c r="AH94" s="573"/>
      <c r="AI94" s="573"/>
      <c r="AJ94" s="573"/>
      <c r="AK94" s="573"/>
      <c r="AL94" s="573"/>
      <c r="AM94" s="573"/>
      <c r="AN94" s="573"/>
      <c r="AO94" s="573"/>
      <c r="AP94" s="573"/>
      <c r="AQ94" s="573"/>
      <c r="AR94" s="573"/>
      <c r="AS94" s="573"/>
      <c r="AT94" s="573"/>
      <c r="AU94" s="573"/>
      <c r="AV94" s="573"/>
      <c r="AW94" s="573"/>
      <c r="AX94" s="573"/>
      <c r="AY94" s="573"/>
      <c r="AZ94" s="573"/>
      <c r="BA94" s="536"/>
      <c r="BB94" s="536"/>
      <c r="BC94" s="536"/>
      <c r="BD94" s="536"/>
      <c r="BE94" s="536"/>
      <c r="BF94" s="536"/>
      <c r="BG94" s="536"/>
      <c r="BH94" s="536"/>
      <c r="BI94" s="536"/>
      <c r="BJ94" s="536"/>
      <c r="BK94" s="536"/>
      <c r="BL94" s="536"/>
      <c r="BM94" s="536"/>
    </row>
    <row r="95" spans="3:65" s="283" customFormat="1">
      <c r="C95" s="511"/>
      <c r="D95" s="573"/>
      <c r="E95" s="573"/>
      <c r="F95" s="573"/>
      <c r="G95" s="573"/>
      <c r="H95" s="573"/>
      <c r="I95" s="574"/>
      <c r="J95" s="573"/>
      <c r="K95" s="574"/>
      <c r="L95" s="573"/>
      <c r="M95" s="573"/>
      <c r="N95" s="573"/>
      <c r="O95" s="573"/>
      <c r="P95" s="573"/>
      <c r="Q95" s="573"/>
      <c r="R95" s="573"/>
      <c r="S95" s="573"/>
      <c r="T95" s="573"/>
      <c r="U95" s="573"/>
      <c r="V95" s="575"/>
      <c r="W95" s="573"/>
      <c r="X95" s="573"/>
      <c r="Y95" s="573"/>
      <c r="Z95" s="573"/>
      <c r="AA95" s="573"/>
      <c r="AB95" s="573"/>
      <c r="AC95" s="573"/>
      <c r="AD95" s="573"/>
      <c r="AE95" s="573"/>
      <c r="AF95" s="573"/>
      <c r="AG95" s="573"/>
      <c r="AH95" s="573"/>
      <c r="AI95" s="573"/>
      <c r="AJ95" s="573"/>
      <c r="AK95" s="573"/>
      <c r="AL95" s="573"/>
      <c r="AM95" s="573"/>
      <c r="AN95" s="573"/>
      <c r="AO95" s="573"/>
      <c r="AP95" s="573"/>
      <c r="AQ95" s="573"/>
      <c r="AR95" s="573"/>
      <c r="AS95" s="573"/>
      <c r="AT95" s="573"/>
      <c r="AU95" s="573"/>
      <c r="AV95" s="573"/>
      <c r="AW95" s="573"/>
      <c r="AX95" s="573"/>
      <c r="AY95" s="573"/>
      <c r="AZ95" s="573"/>
      <c r="BA95" s="536"/>
      <c r="BB95" s="536"/>
      <c r="BC95" s="536"/>
      <c r="BD95" s="536"/>
      <c r="BE95" s="536"/>
      <c r="BF95" s="536"/>
      <c r="BG95" s="536"/>
      <c r="BH95" s="536"/>
      <c r="BI95" s="536"/>
      <c r="BJ95" s="536"/>
      <c r="BK95" s="536"/>
      <c r="BL95" s="536"/>
      <c r="BM95" s="536"/>
    </row>
    <row r="96" spans="3:65" s="283" customFormat="1">
      <c r="C96" s="511"/>
      <c r="D96" s="573"/>
      <c r="E96" s="573"/>
      <c r="F96" s="573"/>
      <c r="G96" s="573"/>
      <c r="H96" s="573"/>
      <c r="I96" s="574"/>
      <c r="J96" s="573"/>
      <c r="K96" s="574"/>
      <c r="L96" s="573"/>
      <c r="M96" s="573"/>
      <c r="N96" s="573"/>
      <c r="O96" s="573"/>
      <c r="P96" s="573"/>
      <c r="Q96" s="573"/>
      <c r="R96" s="573"/>
      <c r="S96" s="573"/>
      <c r="T96" s="573"/>
      <c r="U96" s="573"/>
      <c r="V96" s="575"/>
      <c r="W96" s="573"/>
      <c r="X96" s="573"/>
      <c r="Y96" s="573"/>
      <c r="Z96" s="573"/>
      <c r="AA96" s="573"/>
      <c r="AB96" s="573"/>
      <c r="AC96" s="573"/>
      <c r="AD96" s="573"/>
      <c r="AE96" s="573"/>
      <c r="AF96" s="573"/>
      <c r="AG96" s="573"/>
      <c r="AH96" s="573"/>
      <c r="AI96" s="573"/>
      <c r="AJ96" s="573"/>
      <c r="AK96" s="573"/>
      <c r="AL96" s="573"/>
      <c r="AM96" s="573"/>
      <c r="AN96" s="573"/>
      <c r="AO96" s="573"/>
      <c r="AP96" s="573"/>
      <c r="AQ96" s="573"/>
      <c r="AR96" s="573"/>
      <c r="AS96" s="573"/>
      <c r="AT96" s="573"/>
      <c r="AU96" s="573"/>
      <c r="AV96" s="573"/>
      <c r="AW96" s="573"/>
      <c r="AX96" s="573"/>
      <c r="AY96" s="573"/>
      <c r="AZ96" s="573"/>
      <c r="BA96" s="536"/>
      <c r="BB96" s="536"/>
      <c r="BC96" s="536"/>
      <c r="BD96" s="536"/>
      <c r="BE96" s="536"/>
      <c r="BF96" s="536"/>
      <c r="BG96" s="536"/>
      <c r="BH96" s="536"/>
      <c r="BI96" s="536"/>
      <c r="BJ96" s="536"/>
      <c r="BK96" s="536"/>
      <c r="BL96" s="536"/>
      <c r="BM96" s="536"/>
    </row>
    <row r="97" spans="3:65" s="283" customFormat="1">
      <c r="C97" s="511"/>
      <c r="D97" s="573"/>
      <c r="E97" s="573"/>
      <c r="F97" s="573"/>
      <c r="G97" s="573"/>
      <c r="H97" s="573"/>
      <c r="I97" s="574"/>
      <c r="J97" s="573"/>
      <c r="K97" s="574"/>
      <c r="L97" s="573"/>
      <c r="M97" s="573"/>
      <c r="N97" s="573"/>
      <c r="O97" s="573"/>
      <c r="P97" s="573"/>
      <c r="Q97" s="573"/>
      <c r="R97" s="573"/>
      <c r="S97" s="573"/>
      <c r="T97" s="573"/>
      <c r="U97" s="573"/>
      <c r="V97" s="575"/>
      <c r="W97" s="573"/>
      <c r="X97" s="573"/>
      <c r="Y97" s="573"/>
      <c r="Z97" s="573"/>
      <c r="AA97" s="573"/>
      <c r="AB97" s="573"/>
      <c r="AC97" s="573"/>
      <c r="AD97" s="573"/>
      <c r="AE97" s="573"/>
      <c r="AF97" s="573"/>
      <c r="AG97" s="573"/>
      <c r="AH97" s="573"/>
      <c r="AI97" s="573"/>
      <c r="AJ97" s="573"/>
      <c r="AK97" s="573"/>
      <c r="AL97" s="573"/>
      <c r="AM97" s="573"/>
      <c r="AN97" s="573"/>
      <c r="AO97" s="573"/>
      <c r="AP97" s="573"/>
      <c r="AQ97" s="573"/>
      <c r="AR97" s="573"/>
      <c r="AS97" s="573"/>
      <c r="AT97" s="573"/>
      <c r="AU97" s="573"/>
      <c r="AV97" s="573"/>
      <c r="AW97" s="573"/>
      <c r="AX97" s="573"/>
      <c r="AY97" s="573"/>
      <c r="AZ97" s="573"/>
      <c r="BA97" s="536"/>
      <c r="BB97" s="536"/>
      <c r="BC97" s="536"/>
      <c r="BD97" s="536"/>
      <c r="BE97" s="536"/>
      <c r="BF97" s="536"/>
      <c r="BG97" s="536"/>
      <c r="BH97" s="536"/>
      <c r="BI97" s="536"/>
      <c r="BJ97" s="536"/>
      <c r="BK97" s="536"/>
      <c r="BL97" s="536"/>
      <c r="BM97" s="536"/>
    </row>
    <row r="98" spans="3:65" s="283" customFormat="1">
      <c r="C98" s="21"/>
      <c r="D98" s="536"/>
      <c r="E98" s="536"/>
      <c r="F98" s="536"/>
      <c r="G98" s="536"/>
      <c r="H98" s="536"/>
      <c r="J98" s="536"/>
      <c r="L98" s="536"/>
      <c r="M98" s="536"/>
      <c r="N98" s="536"/>
      <c r="O98" s="536"/>
      <c r="P98" s="536"/>
      <c r="Q98" s="536"/>
      <c r="R98" s="536"/>
      <c r="S98" s="536"/>
      <c r="T98" s="536"/>
      <c r="U98" s="536"/>
      <c r="V98" s="38"/>
      <c r="W98" s="536"/>
      <c r="X98" s="536"/>
      <c r="Y98" s="536"/>
      <c r="Z98" s="536"/>
      <c r="AA98" s="536"/>
      <c r="AB98" s="536"/>
      <c r="AC98" s="536"/>
      <c r="AD98" s="536"/>
      <c r="AE98" s="536"/>
      <c r="AF98" s="536"/>
      <c r="AG98" s="536"/>
      <c r="AH98" s="536"/>
      <c r="AI98" s="536"/>
      <c r="AJ98" s="536"/>
      <c r="AK98" s="536"/>
      <c r="AL98" s="536"/>
      <c r="AM98" s="536"/>
      <c r="AN98" s="536"/>
      <c r="AO98" s="536"/>
      <c r="AP98" s="536"/>
      <c r="AQ98" s="536"/>
      <c r="AR98" s="536"/>
      <c r="AS98" s="536"/>
      <c r="AT98" s="536"/>
      <c r="AU98" s="536"/>
      <c r="AV98" s="536"/>
      <c r="AW98" s="536"/>
      <c r="AX98" s="536"/>
      <c r="AY98" s="536"/>
      <c r="AZ98" s="536"/>
      <c r="BA98" s="536"/>
      <c r="BB98" s="536"/>
      <c r="BC98" s="536"/>
      <c r="BD98" s="536"/>
      <c r="BE98" s="536"/>
      <c r="BF98" s="536"/>
      <c r="BG98" s="536"/>
      <c r="BH98" s="536"/>
      <c r="BI98" s="536"/>
      <c r="BJ98" s="536"/>
      <c r="BK98" s="536"/>
      <c r="BL98" s="536"/>
      <c r="BM98" s="536"/>
    </row>
    <row r="99" spans="3:65" s="283" customFormat="1">
      <c r="C99" s="21"/>
      <c r="D99" s="536"/>
      <c r="E99" s="536"/>
      <c r="F99" s="536"/>
      <c r="G99" s="536"/>
      <c r="H99" s="536"/>
      <c r="J99" s="536"/>
      <c r="L99" s="536"/>
      <c r="M99" s="536"/>
      <c r="N99" s="536"/>
      <c r="O99" s="536"/>
      <c r="P99" s="536"/>
      <c r="Q99" s="536"/>
      <c r="R99" s="536"/>
      <c r="S99" s="536"/>
      <c r="T99" s="536"/>
      <c r="U99" s="536"/>
      <c r="V99" s="38"/>
      <c r="W99" s="536"/>
      <c r="X99" s="536"/>
      <c r="Y99" s="536"/>
      <c r="Z99" s="536"/>
      <c r="AA99" s="536"/>
      <c r="AB99" s="536"/>
      <c r="AC99" s="536"/>
      <c r="AD99" s="536"/>
      <c r="AE99" s="536"/>
      <c r="AF99" s="536"/>
      <c r="AG99" s="536"/>
      <c r="AH99" s="536"/>
      <c r="AI99" s="536"/>
      <c r="AJ99" s="536"/>
      <c r="AK99" s="536"/>
      <c r="AL99" s="536"/>
      <c r="AM99" s="536"/>
      <c r="AN99" s="536"/>
      <c r="AO99" s="536"/>
      <c r="AP99" s="536"/>
      <c r="AQ99" s="536"/>
      <c r="AR99" s="536"/>
      <c r="AS99" s="536"/>
      <c r="AT99" s="536"/>
      <c r="AU99" s="536"/>
      <c r="AV99" s="536"/>
      <c r="AW99" s="536"/>
      <c r="AX99" s="536"/>
      <c r="AY99" s="536"/>
      <c r="AZ99" s="536"/>
      <c r="BA99" s="536"/>
      <c r="BB99" s="536"/>
      <c r="BC99" s="536"/>
      <c r="BD99" s="536"/>
      <c r="BE99" s="536"/>
      <c r="BF99" s="536"/>
      <c r="BG99" s="536"/>
      <c r="BH99" s="536"/>
      <c r="BI99" s="536"/>
      <c r="BJ99" s="536"/>
      <c r="BK99" s="536"/>
      <c r="BL99" s="536"/>
      <c r="BM99" s="536"/>
    </row>
    <row r="100" spans="3:65" s="283" customFormat="1">
      <c r="C100" s="21"/>
      <c r="D100" s="536"/>
      <c r="E100" s="536"/>
      <c r="F100" s="536"/>
      <c r="G100" s="536"/>
      <c r="H100" s="536"/>
      <c r="J100" s="536"/>
      <c r="L100" s="536"/>
      <c r="M100" s="536"/>
      <c r="N100" s="536"/>
      <c r="O100" s="536"/>
      <c r="P100" s="536"/>
      <c r="Q100" s="536"/>
      <c r="R100" s="536"/>
      <c r="S100" s="536"/>
      <c r="T100" s="536"/>
      <c r="U100" s="536"/>
      <c r="V100" s="38"/>
      <c r="W100" s="536"/>
      <c r="X100" s="536"/>
      <c r="Y100" s="536"/>
      <c r="Z100" s="536"/>
      <c r="AA100" s="536"/>
      <c r="AB100" s="536"/>
      <c r="AC100" s="536"/>
      <c r="AD100" s="536"/>
      <c r="AE100" s="536"/>
      <c r="AF100" s="536"/>
      <c r="AG100" s="536"/>
      <c r="AH100" s="536"/>
      <c r="AI100" s="536"/>
      <c r="AJ100" s="536"/>
      <c r="AK100" s="536"/>
      <c r="AL100" s="536"/>
      <c r="AM100" s="536"/>
      <c r="AN100" s="536"/>
      <c r="AO100" s="536"/>
      <c r="AP100" s="536"/>
      <c r="AQ100" s="536"/>
      <c r="AR100" s="536"/>
      <c r="AS100" s="536"/>
      <c r="AT100" s="536"/>
      <c r="AU100" s="536"/>
      <c r="AV100" s="536"/>
      <c r="AW100" s="536"/>
      <c r="AX100" s="536"/>
      <c r="AY100" s="536"/>
      <c r="AZ100" s="536"/>
      <c r="BA100" s="536"/>
      <c r="BB100" s="536"/>
      <c r="BC100" s="536"/>
      <c r="BD100" s="536"/>
      <c r="BE100" s="536"/>
      <c r="BF100" s="536"/>
      <c r="BG100" s="536"/>
      <c r="BH100" s="536"/>
      <c r="BI100" s="536"/>
      <c r="BJ100" s="536"/>
      <c r="BK100" s="536"/>
      <c r="BL100" s="536"/>
      <c r="BM100" s="536"/>
    </row>
    <row r="101" spans="3:65" s="283" customFormat="1">
      <c r="C101" s="21"/>
      <c r="D101" s="536"/>
      <c r="E101" s="536"/>
      <c r="F101" s="536"/>
      <c r="G101" s="536"/>
      <c r="H101" s="536"/>
      <c r="J101" s="536"/>
      <c r="L101" s="536"/>
      <c r="M101" s="536"/>
      <c r="N101" s="536"/>
      <c r="O101" s="536"/>
      <c r="P101" s="536"/>
      <c r="Q101" s="536"/>
      <c r="R101" s="536"/>
      <c r="S101" s="536"/>
      <c r="T101" s="536"/>
      <c r="U101" s="536"/>
      <c r="V101" s="38"/>
      <c r="W101" s="536"/>
      <c r="X101" s="536"/>
      <c r="Y101" s="536"/>
      <c r="Z101" s="536"/>
      <c r="AA101" s="536"/>
      <c r="AB101" s="536"/>
      <c r="AC101" s="536"/>
      <c r="AD101" s="536"/>
      <c r="AE101" s="536"/>
      <c r="AF101" s="536"/>
      <c r="AG101" s="536"/>
      <c r="AH101" s="536"/>
      <c r="AI101" s="536"/>
      <c r="AJ101" s="536"/>
      <c r="AK101" s="536"/>
      <c r="AL101" s="536"/>
      <c r="AM101" s="536"/>
      <c r="AN101" s="536"/>
      <c r="AO101" s="536"/>
      <c r="AP101" s="536"/>
      <c r="AQ101" s="536"/>
      <c r="AR101" s="536"/>
      <c r="AS101" s="536"/>
      <c r="AT101" s="536"/>
      <c r="AU101" s="536"/>
      <c r="AV101" s="536"/>
      <c r="AW101" s="536"/>
      <c r="AX101" s="536"/>
      <c r="AY101" s="536"/>
      <c r="AZ101" s="536"/>
      <c r="BA101" s="536"/>
      <c r="BB101" s="536"/>
      <c r="BC101" s="536"/>
      <c r="BD101" s="536"/>
      <c r="BE101" s="536"/>
      <c r="BF101" s="536"/>
      <c r="BG101" s="536"/>
      <c r="BH101" s="536"/>
      <c r="BI101" s="536"/>
      <c r="BJ101" s="536"/>
      <c r="BK101" s="536"/>
      <c r="BL101" s="536"/>
      <c r="BM101" s="536"/>
    </row>
    <row r="102" spans="3:65" s="283" customFormat="1">
      <c r="C102" s="21"/>
      <c r="D102" s="536"/>
      <c r="E102" s="536"/>
      <c r="F102" s="536"/>
      <c r="G102" s="536"/>
      <c r="H102" s="536"/>
      <c r="J102" s="536"/>
      <c r="L102" s="536"/>
      <c r="M102" s="536"/>
      <c r="N102" s="536"/>
      <c r="O102" s="536"/>
      <c r="P102" s="536"/>
      <c r="Q102" s="536"/>
      <c r="R102" s="536"/>
      <c r="S102" s="536"/>
      <c r="T102" s="536"/>
      <c r="U102" s="536"/>
      <c r="V102" s="38"/>
      <c r="W102" s="536"/>
      <c r="X102" s="536"/>
      <c r="Y102" s="536"/>
      <c r="Z102" s="536"/>
      <c r="AA102" s="536"/>
      <c r="AB102" s="536"/>
      <c r="AC102" s="536"/>
      <c r="AD102" s="536"/>
      <c r="AE102" s="536"/>
      <c r="AF102" s="536"/>
      <c r="AG102" s="536"/>
      <c r="AH102" s="536"/>
      <c r="AI102" s="536"/>
      <c r="AJ102" s="536"/>
      <c r="AK102" s="536"/>
      <c r="AL102" s="536"/>
      <c r="AM102" s="536"/>
      <c r="AN102" s="536"/>
      <c r="AO102" s="536"/>
      <c r="AP102" s="536"/>
      <c r="AQ102" s="536"/>
      <c r="AR102" s="536"/>
      <c r="AS102" s="536"/>
      <c r="AT102" s="536"/>
      <c r="AU102" s="536"/>
      <c r="AV102" s="536"/>
      <c r="AW102" s="536"/>
      <c r="AX102" s="536"/>
      <c r="AY102" s="536"/>
      <c r="AZ102" s="536"/>
      <c r="BA102" s="536"/>
      <c r="BB102" s="536"/>
      <c r="BC102" s="536"/>
      <c r="BD102" s="536"/>
      <c r="BE102" s="536"/>
      <c r="BF102" s="536"/>
      <c r="BG102" s="536"/>
      <c r="BH102" s="536"/>
      <c r="BI102" s="536"/>
      <c r="BJ102" s="536"/>
      <c r="BK102" s="536"/>
      <c r="BL102" s="536"/>
      <c r="BM102" s="536"/>
    </row>
    <row r="103" spans="3:65" s="283" customFormat="1">
      <c r="C103" s="21"/>
      <c r="D103" s="536"/>
      <c r="E103" s="536"/>
      <c r="F103" s="536"/>
      <c r="G103" s="536"/>
      <c r="H103" s="536"/>
      <c r="J103" s="536"/>
      <c r="L103" s="536"/>
      <c r="M103" s="536"/>
      <c r="N103" s="536"/>
      <c r="O103" s="536"/>
      <c r="P103" s="536"/>
      <c r="Q103" s="536"/>
      <c r="R103" s="536"/>
      <c r="S103" s="536"/>
      <c r="T103" s="536"/>
      <c r="U103" s="536"/>
      <c r="V103" s="38"/>
      <c r="W103" s="536"/>
      <c r="X103" s="536"/>
      <c r="Y103" s="536"/>
      <c r="Z103" s="536"/>
      <c r="AA103" s="536"/>
      <c r="AB103" s="536"/>
      <c r="AC103" s="536"/>
      <c r="AD103" s="536"/>
      <c r="AE103" s="536"/>
      <c r="AF103" s="536"/>
      <c r="AG103" s="536"/>
      <c r="AH103" s="536"/>
      <c r="AI103" s="536"/>
      <c r="AJ103" s="536"/>
      <c r="AK103" s="536"/>
      <c r="AL103" s="536"/>
      <c r="AM103" s="536"/>
      <c r="AN103" s="536"/>
      <c r="AO103" s="536"/>
      <c r="AP103" s="536"/>
      <c r="AQ103" s="536"/>
      <c r="AR103" s="536"/>
      <c r="AS103" s="536"/>
      <c r="AT103" s="536"/>
      <c r="AU103" s="536"/>
      <c r="AV103" s="536"/>
      <c r="AW103" s="536"/>
      <c r="AX103" s="536"/>
      <c r="AY103" s="536"/>
      <c r="AZ103" s="536"/>
      <c r="BA103" s="536"/>
      <c r="BB103" s="536"/>
      <c r="BC103" s="536"/>
      <c r="BD103" s="536"/>
      <c r="BE103" s="536"/>
      <c r="BF103" s="536"/>
      <c r="BG103" s="536"/>
      <c r="BH103" s="536"/>
      <c r="BI103" s="536"/>
      <c r="BJ103" s="536"/>
      <c r="BK103" s="536"/>
      <c r="BL103" s="536"/>
      <c r="BM103" s="536"/>
    </row>
    <row r="104" spans="3:65" s="283" customFormat="1">
      <c r="C104" s="21"/>
      <c r="D104" s="536"/>
      <c r="E104" s="536"/>
      <c r="F104" s="536"/>
      <c r="G104" s="536"/>
      <c r="H104" s="536"/>
      <c r="J104" s="536"/>
      <c r="L104" s="536"/>
      <c r="M104" s="536"/>
      <c r="N104" s="536"/>
      <c r="O104" s="536"/>
      <c r="P104" s="536"/>
      <c r="Q104" s="536"/>
      <c r="R104" s="536"/>
      <c r="S104" s="536"/>
      <c r="T104" s="536"/>
      <c r="U104" s="536"/>
      <c r="V104" s="38"/>
      <c r="W104" s="536"/>
      <c r="X104" s="536"/>
      <c r="Y104" s="536"/>
      <c r="Z104" s="536"/>
      <c r="AA104" s="536"/>
      <c r="AB104" s="536"/>
      <c r="AC104" s="536"/>
      <c r="AD104" s="536"/>
      <c r="AE104" s="536"/>
      <c r="AF104" s="536"/>
      <c r="AG104" s="536"/>
      <c r="AH104" s="536"/>
      <c r="AI104" s="536"/>
      <c r="AJ104" s="536"/>
      <c r="AK104" s="536"/>
      <c r="AL104" s="536"/>
      <c r="AM104" s="536"/>
      <c r="AN104" s="536"/>
      <c r="AO104" s="536"/>
      <c r="AP104" s="536"/>
      <c r="AQ104" s="536"/>
      <c r="AR104" s="536"/>
      <c r="AS104" s="536"/>
      <c r="AT104" s="536"/>
      <c r="AU104" s="536"/>
      <c r="AV104" s="536"/>
      <c r="AW104" s="536"/>
      <c r="AX104" s="536"/>
      <c r="AY104" s="536"/>
      <c r="AZ104" s="536"/>
      <c r="BA104" s="536"/>
      <c r="BB104" s="536"/>
      <c r="BC104" s="536"/>
      <c r="BD104" s="536"/>
      <c r="BE104" s="536"/>
      <c r="BF104" s="536"/>
      <c r="BG104" s="536"/>
      <c r="BH104" s="536"/>
      <c r="BI104" s="536"/>
      <c r="BJ104" s="536"/>
      <c r="BK104" s="536"/>
      <c r="BL104" s="536"/>
      <c r="BM104" s="536"/>
    </row>
    <row r="105" spans="3:65" s="283" customFormat="1">
      <c r="C105" s="21"/>
      <c r="D105" s="536"/>
      <c r="E105" s="536"/>
      <c r="F105" s="536"/>
      <c r="G105" s="536"/>
      <c r="H105" s="536"/>
      <c r="J105" s="536"/>
      <c r="L105" s="536"/>
      <c r="M105" s="536"/>
      <c r="N105" s="536"/>
      <c r="O105" s="536"/>
      <c r="P105" s="536"/>
      <c r="Q105" s="536"/>
      <c r="R105" s="536"/>
      <c r="S105" s="536"/>
      <c r="T105" s="536"/>
      <c r="U105" s="536"/>
      <c r="V105" s="38"/>
      <c r="W105" s="536"/>
      <c r="X105" s="536"/>
      <c r="Y105" s="536"/>
      <c r="Z105" s="536"/>
      <c r="AA105" s="536"/>
      <c r="AB105" s="536"/>
      <c r="AC105" s="536"/>
      <c r="AD105" s="536"/>
      <c r="AE105" s="536"/>
      <c r="AF105" s="536"/>
      <c r="AG105" s="536"/>
      <c r="AH105" s="536"/>
      <c r="AI105" s="536"/>
      <c r="AJ105" s="536"/>
      <c r="AK105" s="536"/>
      <c r="AL105" s="536"/>
      <c r="AM105" s="536"/>
      <c r="AN105" s="536"/>
      <c r="AO105" s="536"/>
      <c r="AP105" s="536"/>
      <c r="AQ105" s="536"/>
      <c r="AR105" s="536"/>
      <c r="AS105" s="536"/>
      <c r="AT105" s="536"/>
      <c r="AU105" s="536"/>
      <c r="AV105" s="536"/>
      <c r="AW105" s="536"/>
      <c r="AX105" s="536"/>
      <c r="AY105" s="536"/>
      <c r="AZ105" s="536"/>
      <c r="BA105" s="536"/>
      <c r="BB105" s="536"/>
      <c r="BC105" s="536"/>
      <c r="BD105" s="536"/>
      <c r="BE105" s="536"/>
      <c r="BF105" s="536"/>
      <c r="BG105" s="536"/>
      <c r="BH105" s="536"/>
      <c r="BI105" s="536"/>
      <c r="BJ105" s="536"/>
      <c r="BK105" s="536"/>
      <c r="BL105" s="536"/>
      <c r="BM105" s="536"/>
    </row>
    <row r="106" spans="3:65" s="283" customFormat="1">
      <c r="C106" s="21"/>
      <c r="D106" s="536"/>
      <c r="E106" s="536"/>
      <c r="F106" s="536"/>
      <c r="G106" s="536"/>
      <c r="H106" s="536"/>
      <c r="J106" s="536"/>
      <c r="L106" s="536"/>
      <c r="M106" s="536"/>
      <c r="N106" s="536"/>
      <c r="O106" s="536"/>
      <c r="P106" s="536"/>
      <c r="Q106" s="536"/>
      <c r="R106" s="536"/>
      <c r="S106" s="536"/>
      <c r="T106" s="536"/>
      <c r="U106" s="536"/>
      <c r="V106" s="38"/>
      <c r="W106" s="536"/>
      <c r="X106" s="536"/>
      <c r="Y106" s="536"/>
      <c r="Z106" s="536"/>
      <c r="AA106" s="536"/>
      <c r="AB106" s="536"/>
      <c r="AC106" s="536"/>
      <c r="AD106" s="536"/>
      <c r="AE106" s="536"/>
      <c r="AF106" s="536"/>
      <c r="AG106" s="536"/>
      <c r="AH106" s="536"/>
      <c r="AI106" s="536"/>
      <c r="AJ106" s="536"/>
      <c r="AK106" s="536"/>
      <c r="AL106" s="536"/>
      <c r="AM106" s="536"/>
      <c r="AN106" s="536"/>
      <c r="AO106" s="536"/>
      <c r="AP106" s="536"/>
      <c r="AQ106" s="536"/>
      <c r="AR106" s="536"/>
      <c r="AS106" s="536"/>
      <c r="AT106" s="536"/>
      <c r="AU106" s="536"/>
      <c r="AV106" s="536"/>
      <c r="AW106" s="536"/>
      <c r="AX106" s="536"/>
      <c r="AY106" s="536"/>
      <c r="AZ106" s="536"/>
      <c r="BA106" s="536"/>
      <c r="BB106" s="536"/>
      <c r="BC106" s="536"/>
      <c r="BD106" s="536"/>
      <c r="BE106" s="536"/>
      <c r="BF106" s="536"/>
      <c r="BG106" s="536"/>
      <c r="BH106" s="536"/>
      <c r="BI106" s="536"/>
      <c r="BJ106" s="536"/>
      <c r="BK106" s="536"/>
      <c r="BL106" s="536"/>
      <c r="BM106" s="536"/>
    </row>
    <row r="107" spans="3:65" s="283" customFormat="1">
      <c r="C107" s="21"/>
      <c r="D107" s="536"/>
      <c r="E107" s="536"/>
      <c r="F107" s="536"/>
      <c r="G107" s="536"/>
      <c r="H107" s="536"/>
      <c r="J107" s="536"/>
      <c r="L107" s="536"/>
      <c r="M107" s="536"/>
      <c r="N107" s="536"/>
      <c r="O107" s="536"/>
      <c r="P107" s="536"/>
      <c r="Q107" s="536"/>
      <c r="R107" s="536"/>
      <c r="S107" s="536"/>
      <c r="T107" s="536"/>
      <c r="U107" s="536"/>
      <c r="V107" s="38"/>
      <c r="W107" s="536"/>
      <c r="X107" s="536"/>
      <c r="Y107" s="536"/>
      <c r="Z107" s="536"/>
      <c r="AA107" s="536"/>
      <c r="AB107" s="536"/>
      <c r="AC107" s="536"/>
      <c r="AD107" s="536"/>
      <c r="AE107" s="536"/>
      <c r="AF107" s="536"/>
      <c r="AG107" s="536"/>
      <c r="AH107" s="536"/>
      <c r="AI107" s="536"/>
      <c r="AJ107" s="536"/>
      <c r="AK107" s="536"/>
      <c r="AL107" s="536"/>
      <c r="AM107" s="536"/>
      <c r="AN107" s="536"/>
      <c r="AO107" s="536"/>
      <c r="AP107" s="536"/>
      <c r="AQ107" s="536"/>
      <c r="AR107" s="536"/>
      <c r="AS107" s="536"/>
      <c r="AT107" s="536"/>
      <c r="AU107" s="536"/>
      <c r="AV107" s="536"/>
      <c r="AW107" s="536"/>
      <c r="AX107" s="536"/>
      <c r="AY107" s="536"/>
      <c r="AZ107" s="536"/>
      <c r="BA107" s="536"/>
      <c r="BB107" s="536"/>
      <c r="BC107" s="536"/>
      <c r="BD107" s="536"/>
      <c r="BE107" s="536"/>
      <c r="BF107" s="536"/>
      <c r="BG107" s="536"/>
      <c r="BH107" s="536"/>
      <c r="BI107" s="536"/>
      <c r="BJ107" s="536"/>
      <c r="BK107" s="536"/>
      <c r="BL107" s="536"/>
      <c r="BM107" s="536"/>
    </row>
    <row r="108" spans="3:65" s="283" customFormat="1">
      <c r="C108" s="21"/>
      <c r="D108" s="536"/>
      <c r="E108" s="536"/>
      <c r="F108" s="536"/>
      <c r="G108" s="536"/>
      <c r="H108" s="536"/>
      <c r="J108" s="536"/>
      <c r="L108" s="536"/>
      <c r="M108" s="536"/>
      <c r="N108" s="536"/>
      <c r="O108" s="536"/>
      <c r="P108" s="536"/>
      <c r="Q108" s="536"/>
      <c r="R108" s="536"/>
      <c r="S108" s="536"/>
      <c r="T108" s="536"/>
      <c r="U108" s="536"/>
      <c r="V108" s="38"/>
      <c r="W108" s="536"/>
      <c r="X108" s="536"/>
      <c r="Y108" s="536"/>
      <c r="Z108" s="536"/>
      <c r="AA108" s="536"/>
      <c r="AB108" s="536"/>
      <c r="AC108" s="536"/>
      <c r="AD108" s="536"/>
      <c r="AE108" s="536"/>
      <c r="AF108" s="536"/>
      <c r="AG108" s="536"/>
      <c r="AH108" s="536"/>
      <c r="AI108" s="536"/>
      <c r="AJ108" s="536"/>
      <c r="AK108" s="536"/>
      <c r="AL108" s="536"/>
      <c r="AM108" s="536"/>
      <c r="AN108" s="536"/>
      <c r="AO108" s="536"/>
      <c r="AP108" s="536"/>
      <c r="AQ108" s="536"/>
      <c r="AR108" s="536"/>
      <c r="AS108" s="536"/>
      <c r="AT108" s="536"/>
      <c r="AU108" s="536"/>
      <c r="AV108" s="536"/>
      <c r="AW108" s="536"/>
      <c r="AX108" s="536"/>
      <c r="AY108" s="536"/>
      <c r="AZ108" s="536"/>
      <c r="BA108" s="536"/>
      <c r="BB108" s="536"/>
      <c r="BC108" s="536"/>
      <c r="BD108" s="536"/>
      <c r="BE108" s="536"/>
      <c r="BF108" s="536"/>
      <c r="BG108" s="536"/>
      <c r="BH108" s="536"/>
      <c r="BI108" s="536"/>
      <c r="BJ108" s="536"/>
      <c r="BK108" s="536"/>
      <c r="BL108" s="536"/>
      <c r="BM108" s="536"/>
    </row>
    <row r="109" spans="3:65" s="283" customFormat="1">
      <c r="C109" s="21"/>
      <c r="D109" s="536"/>
      <c r="E109" s="536"/>
      <c r="F109" s="536"/>
      <c r="G109" s="536"/>
      <c r="H109" s="536"/>
      <c r="J109" s="536"/>
      <c r="L109" s="536"/>
      <c r="M109" s="536"/>
      <c r="N109" s="536"/>
      <c r="O109" s="536"/>
      <c r="P109" s="536"/>
      <c r="Q109" s="536"/>
      <c r="R109" s="536"/>
      <c r="S109" s="536"/>
      <c r="T109" s="536"/>
      <c r="U109" s="536"/>
      <c r="V109" s="38"/>
      <c r="W109" s="536"/>
      <c r="X109" s="536"/>
      <c r="Y109" s="536"/>
      <c r="Z109" s="536"/>
      <c r="AA109" s="536"/>
      <c r="AB109" s="536"/>
      <c r="AC109" s="536"/>
      <c r="AD109" s="536"/>
      <c r="AE109" s="536"/>
      <c r="AF109" s="536"/>
      <c r="AG109" s="536"/>
      <c r="AH109" s="536"/>
      <c r="AI109" s="536"/>
      <c r="AJ109" s="536"/>
      <c r="AK109" s="536"/>
      <c r="AL109" s="536"/>
      <c r="AM109" s="536"/>
      <c r="AN109" s="536"/>
      <c r="AO109" s="536"/>
      <c r="AP109" s="536"/>
      <c r="AQ109" s="536"/>
      <c r="AR109" s="536"/>
      <c r="AS109" s="536"/>
      <c r="AT109" s="536"/>
      <c r="AU109" s="536"/>
      <c r="AV109" s="536"/>
      <c r="AW109" s="536"/>
      <c r="AX109" s="536"/>
      <c r="AY109" s="536"/>
      <c r="AZ109" s="536"/>
      <c r="BA109" s="536"/>
      <c r="BB109" s="536"/>
      <c r="BC109" s="536"/>
      <c r="BD109" s="536"/>
      <c r="BE109" s="536"/>
      <c r="BF109" s="536"/>
      <c r="BG109" s="536"/>
      <c r="BH109" s="536"/>
      <c r="BI109" s="536"/>
      <c r="BJ109" s="536"/>
      <c r="BK109" s="536"/>
      <c r="BL109" s="536"/>
      <c r="BM109" s="536"/>
    </row>
    <row r="110" spans="3:65" s="283" customFormat="1">
      <c r="C110" s="21"/>
      <c r="D110" s="536"/>
      <c r="E110" s="536"/>
      <c r="F110" s="536"/>
      <c r="G110" s="536"/>
      <c r="H110" s="536"/>
      <c r="J110" s="536"/>
      <c r="L110" s="536"/>
      <c r="M110" s="536"/>
      <c r="N110" s="536"/>
      <c r="O110" s="536"/>
      <c r="P110" s="536"/>
      <c r="Q110" s="536"/>
      <c r="R110" s="536"/>
      <c r="S110" s="536"/>
      <c r="T110" s="536"/>
      <c r="U110" s="536"/>
      <c r="V110" s="38"/>
      <c r="W110" s="536"/>
      <c r="X110" s="536"/>
      <c r="Y110" s="536"/>
      <c r="Z110" s="536"/>
      <c r="AA110" s="536"/>
      <c r="AB110" s="536"/>
      <c r="AC110" s="536"/>
      <c r="AD110" s="536"/>
      <c r="AE110" s="536"/>
      <c r="AF110" s="536"/>
      <c r="AG110" s="536"/>
      <c r="AH110" s="536"/>
      <c r="AI110" s="536"/>
      <c r="AJ110" s="536"/>
      <c r="AK110" s="536"/>
      <c r="AL110" s="536"/>
      <c r="AM110" s="536"/>
      <c r="AN110" s="536"/>
      <c r="AO110" s="536"/>
      <c r="AP110" s="536"/>
      <c r="AQ110" s="536"/>
      <c r="AR110" s="536"/>
      <c r="AS110" s="536"/>
      <c r="AT110" s="536"/>
      <c r="AU110" s="536"/>
      <c r="AV110" s="536"/>
      <c r="AW110" s="536"/>
      <c r="AX110" s="536"/>
      <c r="AY110" s="536"/>
      <c r="AZ110" s="536"/>
      <c r="BA110" s="536"/>
      <c r="BB110" s="536"/>
      <c r="BC110" s="536"/>
      <c r="BD110" s="536"/>
      <c r="BE110" s="536"/>
      <c r="BF110" s="536"/>
      <c r="BG110" s="536"/>
      <c r="BH110" s="536"/>
      <c r="BI110" s="536"/>
      <c r="BJ110" s="536"/>
      <c r="BK110" s="536"/>
      <c r="BL110" s="536"/>
      <c r="BM110" s="536"/>
    </row>
    <row r="111" spans="3:65" s="283" customFormat="1">
      <c r="C111" s="21"/>
      <c r="D111" s="536"/>
      <c r="E111" s="536"/>
      <c r="F111" s="536"/>
      <c r="G111" s="536"/>
      <c r="H111" s="536"/>
      <c r="J111" s="536"/>
      <c r="L111" s="536"/>
      <c r="M111" s="536"/>
      <c r="N111" s="536"/>
      <c r="O111" s="536"/>
      <c r="P111" s="536"/>
      <c r="Q111" s="536"/>
      <c r="R111" s="536"/>
      <c r="S111" s="536"/>
      <c r="T111" s="536"/>
      <c r="U111" s="536"/>
      <c r="V111" s="38"/>
      <c r="W111" s="536"/>
      <c r="X111" s="536"/>
      <c r="Y111" s="536"/>
      <c r="Z111" s="536"/>
      <c r="AA111" s="536"/>
      <c r="AB111" s="536"/>
      <c r="AC111" s="536"/>
      <c r="AD111" s="536"/>
      <c r="AE111" s="536"/>
      <c r="AF111" s="536"/>
      <c r="AG111" s="536"/>
      <c r="AH111" s="536"/>
      <c r="AI111" s="536"/>
      <c r="AJ111" s="536"/>
      <c r="AK111" s="536"/>
      <c r="AL111" s="536"/>
      <c r="AM111" s="536"/>
      <c r="AN111" s="536"/>
      <c r="AO111" s="536"/>
      <c r="AP111" s="536"/>
      <c r="AQ111" s="536"/>
      <c r="AR111" s="536"/>
      <c r="AS111" s="536"/>
      <c r="AT111" s="536"/>
      <c r="AU111" s="536"/>
      <c r="AV111" s="536"/>
      <c r="AW111" s="536"/>
      <c r="AX111" s="536"/>
      <c r="AY111" s="536"/>
      <c r="AZ111" s="536"/>
      <c r="BA111" s="536"/>
      <c r="BB111" s="536"/>
      <c r="BC111" s="536"/>
      <c r="BD111" s="536"/>
      <c r="BE111" s="536"/>
      <c r="BF111" s="536"/>
      <c r="BG111" s="536"/>
      <c r="BH111" s="536"/>
      <c r="BI111" s="536"/>
      <c r="BJ111" s="536"/>
      <c r="BK111" s="536"/>
      <c r="BL111" s="536"/>
      <c r="BM111" s="536"/>
    </row>
    <row r="112" spans="3:65" s="283" customFormat="1">
      <c r="C112" s="21"/>
      <c r="D112" s="536"/>
      <c r="E112" s="536"/>
      <c r="F112" s="536"/>
      <c r="G112" s="536"/>
      <c r="H112" s="536"/>
      <c r="J112" s="536"/>
      <c r="L112" s="536"/>
      <c r="M112" s="536"/>
      <c r="N112" s="536"/>
      <c r="O112" s="536"/>
      <c r="P112" s="536"/>
      <c r="Q112" s="536"/>
      <c r="R112" s="536"/>
      <c r="S112" s="536"/>
      <c r="T112" s="536"/>
      <c r="U112" s="536"/>
      <c r="V112" s="38"/>
      <c r="W112" s="536"/>
      <c r="X112" s="536"/>
      <c r="Y112" s="536"/>
      <c r="Z112" s="536"/>
      <c r="AA112" s="536"/>
      <c r="AB112" s="536"/>
      <c r="AC112" s="536"/>
      <c r="AD112" s="536"/>
      <c r="AE112" s="536"/>
      <c r="AF112" s="536"/>
      <c r="AG112" s="536"/>
      <c r="AH112" s="536"/>
      <c r="AI112" s="536"/>
      <c r="AJ112" s="536"/>
      <c r="AK112" s="536"/>
      <c r="AL112" s="536"/>
      <c r="AM112" s="536"/>
      <c r="AN112" s="536"/>
      <c r="AO112" s="536"/>
      <c r="AP112" s="536"/>
      <c r="AQ112" s="536"/>
      <c r="AR112" s="536"/>
      <c r="AS112" s="536"/>
      <c r="AT112" s="536"/>
      <c r="AU112" s="536"/>
      <c r="AV112" s="536"/>
      <c r="AW112" s="536"/>
      <c r="AX112" s="536"/>
      <c r="AY112" s="536"/>
      <c r="AZ112" s="536"/>
      <c r="BA112" s="536"/>
      <c r="BB112" s="536"/>
      <c r="BC112" s="536"/>
      <c r="BD112" s="536"/>
      <c r="BE112" s="536"/>
      <c r="BF112" s="536"/>
      <c r="BG112" s="536"/>
      <c r="BH112" s="536"/>
      <c r="BI112" s="536"/>
      <c r="BJ112" s="536"/>
      <c r="BK112" s="536"/>
      <c r="BL112" s="536"/>
      <c r="BM112" s="536"/>
    </row>
    <row r="113" spans="3:65" s="283" customFormat="1">
      <c r="C113" s="21"/>
      <c r="D113" s="536"/>
      <c r="E113" s="536"/>
      <c r="F113" s="536"/>
      <c r="G113" s="536"/>
      <c r="H113" s="536"/>
      <c r="J113" s="536"/>
      <c r="L113" s="536"/>
      <c r="M113" s="536"/>
      <c r="N113" s="536"/>
      <c r="O113" s="536"/>
      <c r="P113" s="536"/>
      <c r="Q113" s="536"/>
      <c r="R113" s="536"/>
      <c r="S113" s="536"/>
      <c r="T113" s="536"/>
      <c r="U113" s="536"/>
      <c r="V113" s="38"/>
      <c r="W113" s="536"/>
      <c r="X113" s="536"/>
      <c r="Y113" s="536"/>
      <c r="Z113" s="536"/>
      <c r="AA113" s="536"/>
      <c r="AB113" s="536"/>
      <c r="AC113" s="536"/>
      <c r="AD113" s="536"/>
      <c r="AE113" s="536"/>
      <c r="AF113" s="536"/>
      <c r="AG113" s="536"/>
      <c r="AH113" s="536"/>
      <c r="AI113" s="536"/>
      <c r="AJ113" s="536"/>
      <c r="AK113" s="536"/>
      <c r="AL113" s="536"/>
      <c r="AM113" s="536"/>
      <c r="AN113" s="536"/>
      <c r="AO113" s="536"/>
      <c r="AP113" s="536"/>
      <c r="AQ113" s="536"/>
      <c r="AR113" s="536"/>
      <c r="AS113" s="536"/>
      <c r="AT113" s="536"/>
      <c r="AU113" s="536"/>
      <c r="AV113" s="536"/>
      <c r="AW113" s="536"/>
      <c r="AX113" s="536"/>
      <c r="AY113" s="536"/>
      <c r="AZ113" s="536"/>
      <c r="BA113" s="536"/>
      <c r="BB113" s="536"/>
      <c r="BC113" s="536"/>
      <c r="BD113" s="536"/>
      <c r="BE113" s="536"/>
      <c r="BF113" s="536"/>
      <c r="BG113" s="536"/>
      <c r="BH113" s="536"/>
      <c r="BI113" s="536"/>
      <c r="BJ113" s="536"/>
      <c r="BK113" s="536"/>
      <c r="BL113" s="536"/>
      <c r="BM113" s="536"/>
    </row>
    <row r="114" spans="3:65" s="283" customFormat="1">
      <c r="C114" s="21"/>
      <c r="D114" s="536"/>
      <c r="E114" s="536"/>
      <c r="F114" s="536"/>
      <c r="G114" s="536"/>
      <c r="H114" s="536"/>
      <c r="J114" s="536"/>
      <c r="L114" s="536"/>
      <c r="M114" s="536"/>
      <c r="N114" s="536"/>
      <c r="O114" s="536"/>
      <c r="P114" s="536"/>
      <c r="Q114" s="536"/>
      <c r="R114" s="536"/>
      <c r="S114" s="536"/>
      <c r="T114" s="536"/>
      <c r="U114" s="536"/>
      <c r="V114" s="38"/>
      <c r="W114" s="536"/>
      <c r="X114" s="536"/>
      <c r="Y114" s="536"/>
      <c r="Z114" s="536"/>
      <c r="AA114" s="536"/>
      <c r="AB114" s="536"/>
      <c r="AC114" s="536"/>
      <c r="AD114" s="536"/>
      <c r="AE114" s="536"/>
      <c r="AF114" s="536"/>
      <c r="AG114" s="536"/>
      <c r="AH114" s="536"/>
      <c r="AI114" s="536"/>
      <c r="AJ114" s="536"/>
      <c r="AK114" s="536"/>
      <c r="AL114" s="536"/>
      <c r="AM114" s="536"/>
      <c r="AN114" s="536"/>
      <c r="AO114" s="536"/>
      <c r="AP114" s="536"/>
      <c r="AQ114" s="536"/>
      <c r="AR114" s="536"/>
      <c r="AS114" s="536"/>
      <c r="AT114" s="536"/>
      <c r="AU114" s="536"/>
      <c r="AV114" s="536"/>
      <c r="AW114" s="536"/>
      <c r="AX114" s="536"/>
      <c r="AY114" s="536"/>
      <c r="AZ114" s="536"/>
      <c r="BA114" s="536"/>
      <c r="BB114" s="536"/>
      <c r="BC114" s="536"/>
      <c r="BD114" s="536"/>
      <c r="BE114" s="536"/>
      <c r="BF114" s="536"/>
      <c r="BG114" s="536"/>
      <c r="BH114" s="536"/>
      <c r="BI114" s="536"/>
      <c r="BJ114" s="536"/>
      <c r="BK114" s="536"/>
      <c r="BL114" s="536"/>
      <c r="BM114" s="536"/>
    </row>
    <row r="115" spans="3:65" s="283" customFormat="1">
      <c r="C115" s="21"/>
      <c r="D115" s="536"/>
      <c r="E115" s="536"/>
      <c r="F115" s="536"/>
      <c r="G115" s="536"/>
      <c r="H115" s="536"/>
      <c r="J115" s="536"/>
      <c r="L115" s="536"/>
      <c r="M115" s="536"/>
      <c r="N115" s="536"/>
      <c r="O115" s="536"/>
      <c r="P115" s="536"/>
      <c r="Q115" s="536"/>
      <c r="R115" s="536"/>
      <c r="S115" s="536"/>
      <c r="T115" s="536"/>
      <c r="U115" s="536"/>
      <c r="V115" s="38"/>
      <c r="W115" s="536"/>
      <c r="X115" s="536"/>
      <c r="Y115" s="536"/>
      <c r="Z115" s="536"/>
      <c r="AA115" s="536"/>
      <c r="AB115" s="536"/>
      <c r="AC115" s="536"/>
      <c r="AD115" s="536"/>
      <c r="AE115" s="536"/>
      <c r="AF115" s="536"/>
      <c r="AG115" s="536"/>
      <c r="AH115" s="536"/>
      <c r="AI115" s="536"/>
      <c r="AJ115" s="536"/>
      <c r="AK115" s="536"/>
      <c r="AL115" s="536"/>
      <c r="AM115" s="536"/>
      <c r="AN115" s="536"/>
      <c r="AO115" s="536"/>
      <c r="AP115" s="536"/>
      <c r="AQ115" s="536"/>
      <c r="AR115" s="536"/>
      <c r="AS115" s="536"/>
      <c r="AT115" s="536"/>
      <c r="AU115" s="536"/>
      <c r="AV115" s="536"/>
      <c r="AW115" s="536"/>
      <c r="AX115" s="536"/>
      <c r="AY115" s="536"/>
      <c r="AZ115" s="536"/>
      <c r="BA115" s="536"/>
      <c r="BB115" s="536"/>
      <c r="BC115" s="536"/>
      <c r="BD115" s="536"/>
      <c r="BE115" s="536"/>
      <c r="BF115" s="536"/>
      <c r="BG115" s="536"/>
      <c r="BH115" s="536"/>
      <c r="BI115" s="536"/>
      <c r="BJ115" s="536"/>
      <c r="BK115" s="536"/>
      <c r="BL115" s="536"/>
      <c r="BM115" s="536"/>
    </row>
  </sheetData>
  <phoneticPr fontId="0" type="noConversion"/>
  <conditionalFormatting sqref="A30">
    <cfRule type="cellIs" dxfId="3" priority="1" stopIfTrue="1" operator="greaterThan">
      <formula>5</formula>
    </cfRule>
  </conditionalFormatting>
  <conditionalFormatting sqref="AZ37">
    <cfRule type="cellIs" dxfId="2" priority="3" stopIfTrue="1" operator="lessThan">
      <formula>0.5</formula>
    </cfRule>
  </conditionalFormatting>
  <conditionalFormatting sqref="AZ39">
    <cfRule type="cellIs" dxfId="1" priority="4" stopIfTrue="1" operator="lessThan">
      <formula>2.5</formula>
    </cfRule>
  </conditionalFormatting>
  <conditionalFormatting sqref="AZ49">
    <cfRule type="cellIs" dxfId="0" priority="5" stopIfTrue="1" operator="lessThan">
      <formula>25</formula>
    </cfRule>
  </conditionalFormatting>
  <pageMargins left="0.2" right="0.21" top="0.14000000000000001" bottom="0.17" header="0.17" footer="0.17"/>
  <pageSetup scale="55" orientation="landscape" r:id="rId1"/>
  <headerFooter alignWithMargins="0"/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FS897"/>
  <sheetViews>
    <sheetView topLeftCell="B1" zoomScale="80" zoomScaleNormal="80" workbookViewId="0">
      <pane xSplit="1" ySplit="9" topLeftCell="AM10" activePane="bottomRight" state="frozen"/>
      <selection activeCell="B1" sqref="B1"/>
      <selection pane="topRight" activeCell="C1" sqref="C1"/>
      <selection pane="bottomLeft" activeCell="B10" sqref="B10"/>
      <selection pane="bottomRight" activeCell="BC15" sqref="BC15"/>
    </sheetView>
  </sheetViews>
  <sheetFormatPr defaultRowHeight="12.75"/>
  <cols>
    <col min="1" max="1" width="0" hidden="1" customWidth="1"/>
    <col min="2" max="2" width="68.28515625" customWidth="1"/>
    <col min="3" max="3" width="11.7109375" customWidth="1"/>
    <col min="4" max="4" width="13" customWidth="1"/>
    <col min="5" max="5" width="11" customWidth="1"/>
    <col min="6" max="6" width="11.5703125" customWidth="1"/>
    <col min="7" max="7" width="12.140625" customWidth="1"/>
    <col min="8" max="8" width="12" customWidth="1"/>
    <col min="9" max="9" width="11.5703125" customWidth="1"/>
    <col min="10" max="10" width="12" customWidth="1"/>
    <col min="12" max="12" width="10.85546875" customWidth="1"/>
    <col min="13" max="15" width="12" customWidth="1"/>
    <col min="16" max="17" width="10" customWidth="1"/>
    <col min="19" max="19" width="10.42578125" customWidth="1"/>
    <col min="20" max="20" width="12" customWidth="1"/>
    <col min="21" max="21" width="10.7109375" customWidth="1"/>
    <col min="22" max="23" width="12" customWidth="1"/>
    <col min="24" max="24" width="10" bestFit="1" customWidth="1"/>
    <col min="25" max="25" width="11.42578125" customWidth="1"/>
    <col min="26" max="26" width="12.28515625" customWidth="1"/>
    <col min="27" max="28" width="12" bestFit="1" customWidth="1"/>
    <col min="30" max="30" width="10.7109375" customWidth="1"/>
    <col min="31" max="31" width="12" bestFit="1" customWidth="1"/>
    <col min="32" max="32" width="10.140625" customWidth="1"/>
    <col min="34" max="34" width="11" customWidth="1"/>
    <col min="35" max="35" width="11.140625" bestFit="1" customWidth="1"/>
    <col min="38" max="38" width="11.140625" customWidth="1"/>
    <col min="39" max="39" width="11.7109375" customWidth="1"/>
    <col min="40" max="40" width="11.28515625" customWidth="1"/>
    <col min="44" max="44" width="12.7109375" bestFit="1" customWidth="1"/>
    <col min="45" max="45" width="9.28515625" bestFit="1" customWidth="1"/>
    <col min="51" max="52" width="8.85546875" customWidth="1"/>
    <col min="54" max="55" width="8.85546875" customWidth="1"/>
    <col min="56" max="175" width="9.140625" style="367"/>
  </cols>
  <sheetData>
    <row r="1" spans="1:55" hidden="1">
      <c r="A1" s="367"/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  <c r="W1" s="367"/>
      <c r="X1" s="367"/>
      <c r="Y1" s="367"/>
      <c r="Z1" s="367"/>
      <c r="AA1" s="367"/>
      <c r="AB1" s="367"/>
      <c r="AC1" s="367"/>
      <c r="AD1" s="367"/>
      <c r="AE1" s="367"/>
      <c r="AF1" s="367"/>
      <c r="AG1" s="367"/>
      <c r="AH1" s="367"/>
      <c r="AI1" s="367"/>
      <c r="AJ1" s="367"/>
      <c r="AK1" s="367"/>
      <c r="AL1" s="367"/>
      <c r="AM1" s="367"/>
      <c r="AN1" s="367"/>
      <c r="AO1" s="367"/>
      <c r="AP1" s="367"/>
      <c r="AQ1" s="367"/>
      <c r="AR1" s="367"/>
      <c r="AS1" s="367"/>
      <c r="AT1" s="367"/>
      <c r="AU1" s="367"/>
      <c r="AV1" s="367"/>
      <c r="AW1" s="367"/>
      <c r="AX1" s="367"/>
      <c r="AY1" s="367"/>
      <c r="AZ1" s="367"/>
      <c r="BA1" s="367"/>
      <c r="BB1" s="367"/>
      <c r="BC1" s="367"/>
    </row>
    <row r="2" spans="1:55" ht="3" hidden="1" customHeight="1">
      <c r="A2" s="367"/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W2" s="367"/>
      <c r="X2" s="367"/>
      <c r="Y2" s="367"/>
      <c r="Z2" s="367"/>
      <c r="AA2" s="367"/>
      <c r="AB2" s="367"/>
      <c r="AC2" s="367"/>
      <c r="AD2" s="367"/>
      <c r="AE2" s="367"/>
      <c r="AF2" s="367"/>
      <c r="AG2" s="367"/>
      <c r="AH2" s="367"/>
      <c r="AI2" s="367"/>
      <c r="AJ2" s="367"/>
      <c r="AK2" s="367"/>
      <c r="AL2" s="367"/>
      <c r="AM2" s="367"/>
      <c r="AN2" s="367"/>
      <c r="AO2" s="367"/>
      <c r="AP2" s="367"/>
      <c r="AQ2" s="367"/>
      <c r="AR2" s="367"/>
      <c r="AS2" s="367"/>
      <c r="AT2" s="367"/>
      <c r="AU2" s="367"/>
      <c r="AV2" s="367"/>
      <c r="AW2" s="367"/>
      <c r="AX2" s="367"/>
      <c r="AY2" s="367"/>
      <c r="AZ2" s="367"/>
      <c r="BA2" s="367"/>
      <c r="BB2" s="367"/>
      <c r="BC2" s="367"/>
    </row>
    <row r="3" spans="1:55" hidden="1">
      <c r="A3" s="367"/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67"/>
      <c r="AF3" s="367"/>
      <c r="AG3" s="367"/>
      <c r="AH3" s="367"/>
      <c r="AI3" s="367"/>
      <c r="AJ3" s="367"/>
      <c r="AK3" s="367"/>
      <c r="AL3" s="367"/>
      <c r="AM3" s="367"/>
      <c r="AN3" s="367"/>
      <c r="AO3" s="367"/>
      <c r="AP3" s="367"/>
      <c r="AQ3" s="367"/>
      <c r="AR3" s="367"/>
      <c r="AS3" s="367"/>
      <c r="AT3" s="367"/>
      <c r="AU3" s="367"/>
      <c r="AV3" s="367"/>
      <c r="AW3" s="367"/>
      <c r="AX3" s="367"/>
      <c r="AY3" s="367"/>
      <c r="AZ3" s="367"/>
      <c r="BA3" s="367"/>
      <c r="BB3" s="367"/>
      <c r="BC3" s="367"/>
    </row>
    <row r="4" spans="1:55" hidden="1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  <c r="T4" s="367"/>
      <c r="U4" s="367"/>
      <c r="V4" s="367"/>
      <c r="W4" s="367"/>
      <c r="X4" s="367"/>
      <c r="Y4" s="367"/>
      <c r="Z4" s="367"/>
      <c r="AA4" s="367"/>
      <c r="AB4" s="367"/>
      <c r="AC4" s="367"/>
      <c r="AD4" s="367"/>
      <c r="AE4" s="367"/>
      <c r="AF4" s="367"/>
      <c r="AG4" s="367"/>
      <c r="AH4" s="367"/>
      <c r="AI4" s="367"/>
      <c r="AJ4" s="367"/>
      <c r="AK4" s="367"/>
      <c r="AL4" s="367"/>
      <c r="AM4" s="367"/>
      <c r="AN4" s="367"/>
      <c r="AO4" s="367"/>
      <c r="AP4" s="367"/>
      <c r="AQ4" s="367"/>
      <c r="AR4" s="367"/>
      <c r="AS4" s="367"/>
      <c r="AT4" s="367"/>
      <c r="AU4" s="367"/>
      <c r="AV4" s="367"/>
      <c r="AW4" s="367"/>
      <c r="AX4" s="367"/>
      <c r="AY4" s="367"/>
      <c r="AZ4" s="367"/>
      <c r="BA4" s="367"/>
      <c r="BB4" s="367"/>
      <c r="BC4" s="367"/>
    </row>
    <row r="5" spans="1:55" hidden="1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7"/>
      <c r="AH5" s="367"/>
      <c r="AI5" s="367"/>
      <c r="AJ5" s="367"/>
      <c r="AK5" s="367"/>
      <c r="AL5" s="367"/>
      <c r="AM5" s="367"/>
      <c r="AN5" s="367"/>
      <c r="AO5" s="367"/>
      <c r="AP5" s="367"/>
      <c r="AQ5" s="367"/>
      <c r="AR5" s="367"/>
      <c r="AS5" s="367"/>
      <c r="AT5" s="367"/>
      <c r="AU5" s="367"/>
      <c r="AV5" s="367"/>
      <c r="AW5" s="367"/>
      <c r="AX5" s="367"/>
      <c r="AY5" s="367"/>
      <c r="AZ5" s="367"/>
      <c r="BA5" s="367"/>
      <c r="BB5" s="367"/>
      <c r="BC5" s="367"/>
    </row>
    <row r="6" spans="1:55" hidden="1">
      <c r="A6" s="367"/>
      <c r="B6" s="367"/>
      <c r="C6" s="367"/>
      <c r="D6" s="367"/>
      <c r="E6" s="367"/>
      <c r="F6" s="367"/>
      <c r="G6" s="367"/>
      <c r="H6" s="367"/>
      <c r="I6" s="367"/>
      <c r="J6" s="367"/>
      <c r="K6" s="367"/>
      <c r="L6" s="367"/>
      <c r="M6" s="367"/>
      <c r="N6" s="367"/>
      <c r="O6" s="367"/>
      <c r="P6" s="367"/>
      <c r="Q6" s="367"/>
      <c r="R6" s="367"/>
      <c r="S6" s="367"/>
      <c r="T6" s="367"/>
      <c r="U6" s="367"/>
      <c r="V6" s="367"/>
      <c r="W6" s="367"/>
      <c r="X6" s="367"/>
      <c r="Y6" s="367"/>
      <c r="Z6" s="367"/>
      <c r="AA6" s="367"/>
      <c r="AB6" s="367"/>
      <c r="AC6" s="367"/>
      <c r="AD6" s="367"/>
      <c r="AE6" s="367"/>
      <c r="AF6" s="367"/>
      <c r="AG6" s="367"/>
      <c r="AH6" s="367"/>
      <c r="AI6" s="367"/>
      <c r="AJ6" s="367"/>
      <c r="AK6" s="367"/>
      <c r="AL6" s="367"/>
      <c r="AM6" s="367"/>
      <c r="AN6" s="367"/>
      <c r="AO6" s="367"/>
      <c r="AP6" s="367"/>
      <c r="AQ6" s="367"/>
      <c r="AR6" s="367"/>
      <c r="AS6" s="367"/>
      <c r="AT6" s="367"/>
      <c r="AU6" s="367"/>
      <c r="AV6" s="367"/>
      <c r="AW6" s="367"/>
      <c r="AX6" s="367"/>
      <c r="AY6" s="367"/>
      <c r="AZ6" s="367"/>
      <c r="BA6" s="367"/>
      <c r="BB6" s="367"/>
      <c r="BC6" s="367"/>
    </row>
    <row r="7" spans="1:55" hidden="1">
      <c r="A7" s="367"/>
      <c r="B7" s="367"/>
      <c r="C7" s="368">
        <v>1</v>
      </c>
      <c r="D7" s="368">
        <v>2</v>
      </c>
      <c r="E7" s="368">
        <v>3</v>
      </c>
      <c r="F7" s="368">
        <v>4</v>
      </c>
      <c r="G7" s="368">
        <v>5</v>
      </c>
      <c r="H7" s="368">
        <v>6</v>
      </c>
      <c r="I7" s="368">
        <v>7</v>
      </c>
      <c r="J7" s="368">
        <v>8</v>
      </c>
      <c r="K7" s="368">
        <v>9</v>
      </c>
      <c r="L7" s="368">
        <v>10</v>
      </c>
      <c r="M7" s="368">
        <v>11</v>
      </c>
      <c r="N7" s="368">
        <v>12</v>
      </c>
      <c r="O7" s="368">
        <v>13</v>
      </c>
      <c r="P7" s="368">
        <v>14</v>
      </c>
      <c r="Q7" s="368">
        <v>15</v>
      </c>
      <c r="R7" s="368">
        <v>16</v>
      </c>
      <c r="S7" s="368">
        <v>17</v>
      </c>
      <c r="T7" s="368">
        <v>18</v>
      </c>
      <c r="U7" s="368">
        <v>19</v>
      </c>
      <c r="V7" s="368">
        <v>20</v>
      </c>
      <c r="W7" s="368">
        <v>21</v>
      </c>
      <c r="X7" s="368">
        <v>22</v>
      </c>
      <c r="Y7" s="368">
        <v>23</v>
      </c>
      <c r="Z7" s="368">
        <v>24</v>
      </c>
      <c r="AA7" s="368">
        <v>25</v>
      </c>
      <c r="AB7" s="368">
        <v>26</v>
      </c>
      <c r="AC7" s="368">
        <v>27</v>
      </c>
      <c r="AD7" s="368">
        <v>28</v>
      </c>
      <c r="AE7" s="368">
        <v>29</v>
      </c>
      <c r="AF7" s="368">
        <v>30</v>
      </c>
      <c r="AG7" s="368">
        <v>31</v>
      </c>
      <c r="AH7" s="368">
        <v>32</v>
      </c>
      <c r="AI7" s="368">
        <v>33</v>
      </c>
      <c r="AJ7" s="368">
        <v>34</v>
      </c>
      <c r="AK7" s="368">
        <v>35</v>
      </c>
      <c r="AL7" s="368">
        <v>36</v>
      </c>
      <c r="AM7" s="368">
        <v>37</v>
      </c>
      <c r="AN7" s="368">
        <v>38</v>
      </c>
      <c r="AO7" s="368">
        <v>39</v>
      </c>
      <c r="AP7" s="368">
        <v>40</v>
      </c>
      <c r="AQ7" s="368">
        <v>41</v>
      </c>
      <c r="AR7" s="369">
        <v>42</v>
      </c>
      <c r="AS7" s="369">
        <v>43</v>
      </c>
      <c r="AT7" s="369">
        <v>44</v>
      </c>
      <c r="AU7" s="369">
        <v>45</v>
      </c>
      <c r="AV7" s="369">
        <v>46</v>
      </c>
      <c r="AW7" s="369">
        <v>47</v>
      </c>
      <c r="AX7" s="369">
        <v>48</v>
      </c>
      <c r="AY7" s="369">
        <v>49</v>
      </c>
      <c r="AZ7" s="369">
        <v>50</v>
      </c>
      <c r="BA7" s="369"/>
      <c r="BB7" s="369"/>
      <c r="BC7" s="369"/>
    </row>
    <row r="8" spans="1:55" ht="24" customHeight="1" thickBot="1">
      <c r="A8" s="367"/>
      <c r="B8" s="411"/>
      <c r="C8" s="724" t="str">
        <f>+'2074 Asar'!C5</f>
        <v>1. Nirdhan</v>
      </c>
      <c r="D8" s="724" t="str">
        <f>+'2074 Asar'!D5</f>
        <v>2. RMDC</v>
      </c>
      <c r="E8" s="724" t="str">
        <f>+'2074 Asar'!E5</f>
        <v xml:space="preserve">3. Deprosc </v>
      </c>
      <c r="F8" s="724" t="str">
        <f>+'2074 Asar'!F5</f>
        <v xml:space="preserve">4. Chhimek </v>
      </c>
      <c r="G8" s="724" t="str">
        <f>+'2074 Asar'!G5</f>
        <v>5. Swabalamban</v>
      </c>
      <c r="H8" s="724" t="str">
        <f>+'2074 Asar'!H5</f>
        <v xml:space="preserve">6 Sana Kisan </v>
      </c>
      <c r="I8" s="724" t="str">
        <f>+'2074 Asar'!I5</f>
        <v xml:space="preserve">7. Nerude </v>
      </c>
      <c r="J8" s="724" t="str">
        <f>+'2074 Asar'!J5</f>
        <v xml:space="preserve">8. Naya Nepal </v>
      </c>
      <c r="K8" s="724" t="str">
        <f>+'2074 Asar'!K5</f>
        <v>9. Mithila</v>
      </c>
      <c r="L8" s="724" t="str">
        <f>+'2074 Asar'!L5</f>
        <v>10. Summit</v>
      </c>
      <c r="M8" s="724" t="str">
        <f>+'2074 Asar'!M5</f>
        <v>11. Swarojgar</v>
      </c>
      <c r="N8" s="724" t="str">
        <f>+'2074 Asar'!N5</f>
        <v>12. First</v>
      </c>
      <c r="O8" s="724" t="str">
        <f>+'2074 Asar'!O5</f>
        <v>13. Nagbeli</v>
      </c>
      <c r="P8" s="724" t="str">
        <f>+'2074 Asar'!P5</f>
        <v>14. Kalika</v>
      </c>
      <c r="Q8" s="724" t="str">
        <f>+'2074 Asar'!Q5</f>
        <v xml:space="preserve">15. Mirmire      </v>
      </c>
      <c r="R8" s="724" t="str">
        <f>+'2074 Asar'!R5</f>
        <v xml:space="preserve">16. Jana Utthan </v>
      </c>
      <c r="S8" s="724" t="str">
        <f>+'2074 Asar'!S5</f>
        <v>17. Womi</v>
      </c>
      <c r="T8" s="724" t="str">
        <f>+'2074 Asar'!T5</f>
        <v xml:space="preserve">18. Laxmi </v>
      </c>
      <c r="U8" s="724" t="str">
        <f>+'2074 Asar'!U5</f>
        <v>19. ILFCOM</v>
      </c>
      <c r="V8" s="724" t="str">
        <f>+'2074 Asar'!V5</f>
        <v>20. Mahila Sahayatra</v>
      </c>
      <c r="W8" s="724" t="str">
        <f>+'2074 Asar'!W5</f>
        <v xml:space="preserve">21. Kishan </v>
      </c>
      <c r="X8" s="724" t="str">
        <f>+'2074 Asar'!X5</f>
        <v xml:space="preserve">22. Vijaya </v>
      </c>
      <c r="Y8" s="724" t="str">
        <f>+'2074 Asar'!Y5</f>
        <v>23. NMB MF</v>
      </c>
      <c r="Z8" s="724" t="str">
        <f>+'2074 Asar'!Z5</f>
        <v xml:space="preserve">24. Forward </v>
      </c>
      <c r="AA8" s="724" t="str">
        <f>+'2074 Asar'!AA5</f>
        <v>25. Reliable MF</v>
      </c>
      <c r="AB8" s="724" t="str">
        <f>+'2074 Asar'!AB5</f>
        <v xml:space="preserve">26. Mahuli Community </v>
      </c>
      <c r="AC8" s="724" t="str">
        <f>+'2074 Asar'!AC5</f>
        <v>27. Suryodaya</v>
      </c>
      <c r="AD8" s="724" t="str">
        <f>+'2074 Asar'!AD5</f>
        <v>28. Mero</v>
      </c>
      <c r="AE8" s="724" t="str">
        <f>+'2074 Asar'!AE5</f>
        <v>29. Samata</v>
      </c>
      <c r="AF8" s="724" t="str">
        <f>+'2074 Asar'!AF5</f>
        <v>30. RSDC</v>
      </c>
      <c r="AG8" s="724" t="str">
        <f>+'2074 Asar'!AG5</f>
        <v>31. Samudayik</v>
      </c>
      <c r="AH8" s="724" t="str">
        <f>+'2074 Asar'!AH5</f>
        <v>32. National</v>
      </c>
      <c r="AI8" s="724" t="str">
        <f>+'2074 Asar'!AI5</f>
        <v>33.Nepal Grameen Bikas Bank</v>
      </c>
      <c r="AJ8" s="724" t="str">
        <f>+'2074 Asar'!AJ5</f>
        <v>34. Nepal Sewa MF</v>
      </c>
      <c r="AK8" s="724" t="str">
        <f>+'2074 Asar'!AK5</f>
        <v>35. Unnati MF</v>
      </c>
      <c r="AL8" s="724" t="str">
        <f>+'2074 Asar'!AL5</f>
        <v>36. Swedeshi MF</v>
      </c>
      <c r="AM8" s="724" t="str">
        <f>+'2074 Asar'!AM5</f>
        <v xml:space="preserve">37. Nadep </v>
      </c>
      <c r="AN8" s="724" t="str">
        <f>+'2074 Asar'!AN5</f>
        <v>38. Support MF</v>
      </c>
      <c r="AO8" s="724" t="str">
        <f>+'2074 Asar'!AO5</f>
        <v>39. Aarambha MF</v>
      </c>
      <c r="AP8" s="724" t="str">
        <f>+'2074 Asar'!AP5</f>
        <v xml:space="preserve">40. Janasewi </v>
      </c>
      <c r="AQ8" s="724" t="str">
        <f>+'2074 Asar'!AQ5</f>
        <v xml:space="preserve">41.Choutari </v>
      </c>
      <c r="AR8" s="724" t="str">
        <f>+'2074 Asar'!AR5</f>
        <v>42.Ghodi Ghoda</v>
      </c>
      <c r="AS8" s="724" t="str">
        <f>+'2074 Asar'!AS5</f>
        <v xml:space="preserve">43. Asha </v>
      </c>
      <c r="AT8" s="724" t="str">
        <f>+'2074 Asar'!AT5</f>
        <v>44. Nepal Agro</v>
      </c>
      <c r="AU8" s="724" t="str">
        <f>+'2074 Asar'!AU5</f>
        <v>45. Rama Roshan</v>
      </c>
      <c r="AV8" s="724" t="str">
        <f>+'2074 Asar'!AV5</f>
        <v>46. Creative</v>
      </c>
      <c r="AW8" s="724" t="str">
        <f>+'2074 Asar'!AW5</f>
        <v xml:space="preserve">47. Gurash </v>
      </c>
      <c r="AX8" s="724" t="str">
        <f>+'2074 Asar'!AX5</f>
        <v>48. Ganapati MF</v>
      </c>
      <c r="AY8" s="724" t="str">
        <f>'2074 Asar'!AY5</f>
        <v>49. Infinity MF</v>
      </c>
      <c r="AZ8" s="724" t="str">
        <f>'2074 Asar'!AZ5</f>
        <v>50. Adhikhola Laghubitta</v>
      </c>
      <c r="BA8" s="724" t="str">
        <f>'2074 Asar'!BA5</f>
        <v>51. Swabhiman</v>
      </c>
      <c r="BB8" s="724" t="str">
        <f>'2074 Asar'!BB5</f>
        <v>52. Sparsh</v>
      </c>
      <c r="BC8" s="724" t="str">
        <f>'2074 Asar'!BC5</f>
        <v>53. Sabaiko</v>
      </c>
    </row>
    <row r="9" spans="1:55" ht="66.75" customHeight="1" thickTop="1">
      <c r="A9" s="235" t="s">
        <v>431</v>
      </c>
      <c r="B9" s="410" t="s">
        <v>432</v>
      </c>
      <c r="C9" s="724"/>
      <c r="D9" s="724"/>
      <c r="E9" s="724"/>
      <c r="F9" s="724"/>
      <c r="G9" s="724"/>
      <c r="H9" s="724"/>
      <c r="I9" s="724"/>
      <c r="J9" s="724"/>
      <c r="K9" s="724"/>
      <c r="L9" s="724"/>
      <c r="M9" s="724"/>
      <c r="N9" s="724"/>
      <c r="O9" s="724"/>
      <c r="P9" s="724"/>
      <c r="Q9" s="724"/>
      <c r="R9" s="724"/>
      <c r="S9" s="724"/>
      <c r="T9" s="724"/>
      <c r="U9" s="724"/>
      <c r="V9" s="724"/>
      <c r="W9" s="724"/>
      <c r="X9" s="724"/>
      <c r="Y9" s="724"/>
      <c r="Z9" s="724"/>
      <c r="AA9" s="724"/>
      <c r="AB9" s="724"/>
      <c r="AC9" s="724"/>
      <c r="AD9" s="724"/>
      <c r="AE9" s="724"/>
      <c r="AF9" s="724"/>
      <c r="AG9" s="724"/>
      <c r="AH9" s="724"/>
      <c r="AI9" s="724"/>
      <c r="AJ9" s="724"/>
      <c r="AK9" s="724"/>
      <c r="AL9" s="724"/>
      <c r="AM9" s="724"/>
      <c r="AN9" s="724"/>
      <c r="AO9" s="724"/>
      <c r="AP9" s="724"/>
      <c r="AQ9" s="724"/>
      <c r="AR9" s="724"/>
      <c r="AS9" s="724"/>
      <c r="AT9" s="724"/>
      <c r="AU9" s="724"/>
      <c r="AV9" s="724"/>
      <c r="AW9" s="724"/>
      <c r="AX9" s="724"/>
      <c r="AY9" s="724"/>
      <c r="AZ9" s="724"/>
      <c r="BA9" s="724"/>
      <c r="BB9" s="724"/>
      <c r="BC9" s="724"/>
    </row>
    <row r="10" spans="1:55">
      <c r="A10" s="196">
        <v>1</v>
      </c>
      <c r="B10" s="388" t="s">
        <v>433</v>
      </c>
      <c r="C10" s="611">
        <v>600000</v>
      </c>
      <c r="D10" s="374">
        <v>692120</v>
      </c>
      <c r="E10" s="372">
        <v>606121</v>
      </c>
      <c r="F10" s="373">
        <v>834070.7</v>
      </c>
      <c r="G10" s="377">
        <v>418963</v>
      </c>
      <c r="H10" s="375">
        <v>503062.35</v>
      </c>
      <c r="I10" s="372">
        <v>306000</v>
      </c>
      <c r="J10" s="372">
        <v>20000</v>
      </c>
      <c r="K10" s="372">
        <v>57372.12</v>
      </c>
      <c r="L10" s="372">
        <v>72500</v>
      </c>
      <c r="M10" s="372">
        <v>69998.720000000001</v>
      </c>
      <c r="N10" s="372">
        <v>395587.4</v>
      </c>
      <c r="O10" s="396">
        <v>52641.7</v>
      </c>
      <c r="P10" s="373">
        <v>82500</v>
      </c>
      <c r="Q10" s="372">
        <v>30000</v>
      </c>
      <c r="R10" s="372">
        <v>24000</v>
      </c>
      <c r="S10" s="372">
        <v>64800</v>
      </c>
      <c r="T10" s="372">
        <v>220000</v>
      </c>
      <c r="U10" s="373">
        <v>105000</v>
      </c>
      <c r="V10" s="377">
        <v>121000</v>
      </c>
      <c r="W10" s="372">
        <v>32200</v>
      </c>
      <c r="X10" s="372">
        <v>161000</v>
      </c>
      <c r="Y10" s="377">
        <v>112700</v>
      </c>
      <c r="Z10" s="377">
        <v>200000</v>
      </c>
      <c r="AA10" s="377">
        <v>56500</v>
      </c>
      <c r="AB10" s="372">
        <v>40000</v>
      </c>
      <c r="AC10" s="377">
        <v>40000</v>
      </c>
      <c r="AD10" s="377">
        <v>220000</v>
      </c>
      <c r="AE10" s="377">
        <v>31600</v>
      </c>
      <c r="AF10" s="372">
        <v>115000</v>
      </c>
      <c r="AG10" s="372">
        <v>70000</v>
      </c>
      <c r="AH10" s="372">
        <v>100000</v>
      </c>
      <c r="AI10" s="372">
        <v>557500</v>
      </c>
      <c r="AJ10" s="372">
        <v>21000</v>
      </c>
      <c r="AK10" s="372">
        <v>38500</v>
      </c>
      <c r="AL10" s="372">
        <v>100000</v>
      </c>
      <c r="AM10" s="372">
        <v>112000</v>
      </c>
      <c r="AN10" s="372">
        <v>42000</v>
      </c>
      <c r="AO10" s="372">
        <v>20400</v>
      </c>
      <c r="AP10" s="372">
        <v>49000</v>
      </c>
      <c r="AQ10" s="372">
        <v>21000</v>
      </c>
      <c r="AR10" s="372">
        <v>11050</v>
      </c>
      <c r="AS10" s="372">
        <v>70000</v>
      </c>
      <c r="AT10" s="372">
        <v>28000</v>
      </c>
      <c r="AU10" s="372">
        <v>13400</v>
      </c>
      <c r="AV10" s="372">
        <v>14000</v>
      </c>
      <c r="AW10" s="372">
        <v>28000</v>
      </c>
      <c r="AX10" s="372">
        <v>70000</v>
      </c>
      <c r="AY10" s="247">
        <v>70000</v>
      </c>
      <c r="AZ10" s="247">
        <v>19200</v>
      </c>
      <c r="BA10" s="372">
        <v>14000</v>
      </c>
      <c r="BB10" s="247">
        <v>56000</v>
      </c>
      <c r="BC10" s="247">
        <v>112000</v>
      </c>
    </row>
    <row r="11" spans="1:55">
      <c r="A11" s="197">
        <v>2</v>
      </c>
      <c r="B11" s="389" t="s">
        <v>434</v>
      </c>
      <c r="C11" s="612">
        <v>0</v>
      </c>
      <c r="D11" s="374">
        <v>0</v>
      </c>
      <c r="E11" s="372"/>
      <c r="F11" s="373">
        <v>0</v>
      </c>
      <c r="G11" s="377">
        <v>0</v>
      </c>
      <c r="H11" s="375">
        <v>0</v>
      </c>
      <c r="I11" s="372"/>
      <c r="J11" s="372"/>
      <c r="K11" s="372">
        <v>0</v>
      </c>
      <c r="L11" s="372"/>
      <c r="M11" s="372">
        <v>0</v>
      </c>
      <c r="N11" s="372">
        <v>0</v>
      </c>
      <c r="O11" s="396">
        <v>0</v>
      </c>
      <c r="P11" s="373">
        <v>0</v>
      </c>
      <c r="Q11" s="372"/>
      <c r="R11" s="372"/>
      <c r="S11" s="372"/>
      <c r="T11" s="372"/>
      <c r="U11" s="373"/>
      <c r="V11" s="377">
        <v>0</v>
      </c>
      <c r="W11" s="372"/>
      <c r="X11" s="372">
        <v>0</v>
      </c>
      <c r="Y11" s="377">
        <v>0</v>
      </c>
      <c r="Z11" s="377"/>
      <c r="AA11" s="377"/>
      <c r="AB11" s="372">
        <v>0</v>
      </c>
      <c r="AC11" s="377"/>
      <c r="AD11" s="377">
        <v>0</v>
      </c>
      <c r="AE11" s="377"/>
      <c r="AF11" s="372"/>
      <c r="AG11" s="372"/>
      <c r="AH11" s="372"/>
      <c r="AI11" s="372"/>
      <c r="AJ11" s="372"/>
      <c r="AK11" s="372"/>
      <c r="AL11" s="372"/>
      <c r="AM11" s="372"/>
      <c r="AN11" s="372"/>
      <c r="AO11" s="372"/>
      <c r="AP11" s="372"/>
      <c r="AQ11" s="372"/>
      <c r="AR11" s="372"/>
      <c r="AS11" s="372"/>
      <c r="AT11" s="372"/>
      <c r="AU11" s="372"/>
      <c r="AV11" s="372"/>
      <c r="AW11" s="372">
        <v>0</v>
      </c>
      <c r="AX11" s="372"/>
      <c r="AY11" s="247">
        <v>0</v>
      </c>
      <c r="AZ11" s="247"/>
      <c r="BA11" s="372"/>
      <c r="BB11" s="247"/>
      <c r="BC11" s="247">
        <v>0</v>
      </c>
    </row>
    <row r="12" spans="1:55">
      <c r="A12" s="197">
        <v>3</v>
      </c>
      <c r="B12" s="389" t="s">
        <v>435</v>
      </c>
      <c r="C12" s="612">
        <v>510.1112</v>
      </c>
      <c r="D12" s="374">
        <v>0</v>
      </c>
      <c r="E12" s="372">
        <v>23436</v>
      </c>
      <c r="F12" s="373">
        <v>40967.834000000003</v>
      </c>
      <c r="G12" s="377">
        <v>868.76199999999994</v>
      </c>
      <c r="H12" s="375"/>
      <c r="I12" s="372">
        <v>34980.894999999997</v>
      </c>
      <c r="J12" s="372"/>
      <c r="K12" s="372"/>
      <c r="L12" s="372"/>
      <c r="M12" s="372">
        <v>2343.3376000000003</v>
      </c>
      <c r="N12" s="372">
        <v>0</v>
      </c>
      <c r="O12" s="396"/>
      <c r="P12" s="373"/>
      <c r="Q12" s="372"/>
      <c r="R12" s="372"/>
      <c r="S12" s="372">
        <v>4771.7103999999999</v>
      </c>
      <c r="T12" s="372">
        <v>14720.32</v>
      </c>
      <c r="U12" s="373"/>
      <c r="V12" s="377"/>
      <c r="W12" s="372"/>
      <c r="X12" s="372"/>
      <c r="Y12" s="377">
        <v>38935.612740000004</v>
      </c>
      <c r="Z12" s="377"/>
      <c r="AA12" s="377"/>
      <c r="AB12" s="372">
        <v>225.9</v>
      </c>
      <c r="AC12" s="377"/>
      <c r="AD12" s="377"/>
      <c r="AE12" s="377"/>
      <c r="AF12" s="372"/>
      <c r="AG12" s="372"/>
      <c r="AH12" s="372"/>
      <c r="AI12" s="372"/>
      <c r="AJ12" s="372"/>
      <c r="AK12" s="372"/>
      <c r="AL12" s="372"/>
      <c r="AM12" s="372"/>
      <c r="AN12" s="372"/>
      <c r="AO12" s="372"/>
      <c r="AP12" s="372"/>
      <c r="AQ12" s="372"/>
      <c r="AR12" s="372"/>
      <c r="AS12" s="372"/>
      <c r="AT12" s="372"/>
      <c r="AU12" s="372"/>
      <c r="AV12" s="372"/>
      <c r="AW12" s="372"/>
      <c r="AX12" s="372"/>
      <c r="AY12" s="247">
        <v>0</v>
      </c>
      <c r="AZ12" s="247"/>
      <c r="BA12" s="372"/>
      <c r="BB12" s="247"/>
      <c r="BC12" s="247">
        <v>0</v>
      </c>
    </row>
    <row r="13" spans="1:55">
      <c r="A13" s="197">
        <v>4</v>
      </c>
      <c r="B13" s="389" t="s">
        <v>436</v>
      </c>
      <c r="C13" s="612"/>
      <c r="D13" s="374"/>
      <c r="E13" s="372"/>
      <c r="F13" s="373"/>
      <c r="G13" s="377"/>
      <c r="H13" s="375"/>
      <c r="I13" s="372"/>
      <c r="J13" s="372"/>
      <c r="K13" s="372"/>
      <c r="L13" s="372"/>
      <c r="M13" s="372"/>
      <c r="N13" s="372">
        <v>0</v>
      </c>
      <c r="O13" s="396"/>
      <c r="P13" s="373"/>
      <c r="Q13" s="372"/>
      <c r="R13" s="372"/>
      <c r="S13" s="372"/>
      <c r="T13" s="372"/>
      <c r="U13" s="373"/>
      <c r="V13" s="377"/>
      <c r="W13" s="372"/>
      <c r="X13" s="372"/>
      <c r="Y13" s="377"/>
      <c r="Z13" s="377"/>
      <c r="AA13" s="377"/>
      <c r="AB13" s="372">
        <v>0</v>
      </c>
      <c r="AC13" s="377"/>
      <c r="AD13" s="377"/>
      <c r="AE13" s="377"/>
      <c r="AF13" s="372"/>
      <c r="AG13" s="372"/>
      <c r="AH13" s="372"/>
      <c r="AI13" s="372"/>
      <c r="AJ13" s="372"/>
      <c r="AK13" s="372"/>
      <c r="AL13" s="372"/>
      <c r="AM13" s="372"/>
      <c r="AN13" s="372"/>
      <c r="AO13" s="372"/>
      <c r="AP13" s="372"/>
      <c r="AQ13" s="372"/>
      <c r="AR13" s="372"/>
      <c r="AS13" s="372"/>
      <c r="AT13" s="372"/>
      <c r="AU13" s="372"/>
      <c r="AV13" s="372"/>
      <c r="AW13" s="372"/>
      <c r="AX13" s="372"/>
      <c r="AY13" s="247"/>
      <c r="AZ13" s="247"/>
      <c r="BA13" s="372"/>
      <c r="BB13" s="247"/>
      <c r="BC13" s="247"/>
    </row>
    <row r="14" spans="1:55">
      <c r="A14" s="197">
        <v>5</v>
      </c>
      <c r="B14" s="389" t="s">
        <v>437</v>
      </c>
      <c r="C14" s="612">
        <v>238237.42600000001</v>
      </c>
      <c r="D14" s="374">
        <v>240404</v>
      </c>
      <c r="E14" s="372">
        <v>126099</v>
      </c>
      <c r="F14" s="373">
        <v>254203.36285</v>
      </c>
      <c r="G14" s="377">
        <v>222399.538</v>
      </c>
      <c r="H14" s="375">
        <v>143085.57999999999</v>
      </c>
      <c r="I14" s="372">
        <v>70837.608540000001</v>
      </c>
      <c r="J14" s="372">
        <v>2931</v>
      </c>
      <c r="K14" s="372">
        <v>4751.4443099999999</v>
      </c>
      <c r="L14" s="377">
        <v>19302.716659999998</v>
      </c>
      <c r="M14" s="372">
        <v>12179.879779999999</v>
      </c>
      <c r="N14" s="372">
        <v>31050.549440000003</v>
      </c>
      <c r="O14" s="396">
        <v>11504.665999999999</v>
      </c>
      <c r="P14" s="373">
        <v>52738.11</v>
      </c>
      <c r="Q14" s="377">
        <v>4409.2177000000001</v>
      </c>
      <c r="R14" s="372">
        <v>8573.4500000000007</v>
      </c>
      <c r="S14" s="372">
        <v>6539.0428899999997</v>
      </c>
      <c r="T14" s="372">
        <v>16282.42164</v>
      </c>
      <c r="U14" s="373">
        <v>1273.99488</v>
      </c>
      <c r="V14" s="377">
        <v>3081.8542600000001</v>
      </c>
      <c r="W14" s="372">
        <v>4089.79</v>
      </c>
      <c r="X14" s="372">
        <v>7493.9927500000003</v>
      </c>
      <c r="Y14" s="377">
        <v>8182.5550999999996</v>
      </c>
      <c r="Z14" s="377">
        <v>70972.142540000001</v>
      </c>
      <c r="AA14" s="377">
        <v>5835.2969599999997</v>
      </c>
      <c r="AB14" s="372">
        <v>17388.731399999997</v>
      </c>
      <c r="AC14" s="377">
        <v>4118.1665699999994</v>
      </c>
      <c r="AD14" s="377">
        <v>23593.191600000002</v>
      </c>
      <c r="AE14" s="377">
        <v>1708.1261000000002</v>
      </c>
      <c r="AF14" s="372">
        <v>4882</v>
      </c>
      <c r="AG14" s="372">
        <v>1782.1719800000001</v>
      </c>
      <c r="AH14" s="372">
        <v>9743.18</v>
      </c>
      <c r="AI14" s="372">
        <v>156025.69342</v>
      </c>
      <c r="AJ14" s="372"/>
      <c r="AK14" s="372">
        <v>444.16</v>
      </c>
      <c r="AL14" s="372">
        <v>3102.31</v>
      </c>
      <c r="AM14" s="623">
        <v>10563.592345999998</v>
      </c>
      <c r="AN14" s="623">
        <v>3119.2939900000001</v>
      </c>
      <c r="AO14" s="372">
        <v>-6176.0233599999992</v>
      </c>
      <c r="AP14" s="372">
        <v>-602.59</v>
      </c>
      <c r="AQ14" s="372"/>
      <c r="AR14" s="372"/>
      <c r="AS14" s="372"/>
      <c r="AT14" s="372"/>
      <c r="AU14" s="372">
        <v>0</v>
      </c>
      <c r="AV14" s="372">
        <v>-3020.32</v>
      </c>
      <c r="AW14" s="372"/>
      <c r="AX14" s="372">
        <v>-75.48</v>
      </c>
      <c r="AY14" s="247">
        <v>0</v>
      </c>
      <c r="AZ14" s="247">
        <v>0</v>
      </c>
      <c r="BA14" s="372"/>
      <c r="BB14" s="247"/>
      <c r="BC14" s="247">
        <v>0</v>
      </c>
    </row>
    <row r="15" spans="1:55">
      <c r="A15" s="197">
        <v>6</v>
      </c>
      <c r="B15" s="389" t="s">
        <v>438</v>
      </c>
      <c r="C15" s="612">
        <v>201095.01345</v>
      </c>
      <c r="D15" s="374">
        <v>414666.85</v>
      </c>
      <c r="E15" s="372">
        <v>29058</v>
      </c>
      <c r="F15" s="373">
        <v>76508.532039999787</v>
      </c>
      <c r="G15" s="377">
        <v>7831.8004900000005</v>
      </c>
      <c r="H15" s="375">
        <v>173232.92</v>
      </c>
      <c r="I15" s="372">
        <v>4913.0323500000004</v>
      </c>
      <c r="J15" s="372">
        <v>8698</v>
      </c>
      <c r="K15" s="372">
        <v>12042.831539999999</v>
      </c>
      <c r="L15" s="377">
        <v>8502.9585999999999</v>
      </c>
      <c r="M15" s="372">
        <v>3101.8081899999997</v>
      </c>
      <c r="N15" s="372">
        <v>10213.84497</v>
      </c>
      <c r="O15" s="396">
        <v>12250.467349999999</v>
      </c>
      <c r="P15" s="373">
        <v>0</v>
      </c>
      <c r="Q15" s="377">
        <v>935.37926999999956</v>
      </c>
      <c r="R15" s="372">
        <v>10608.08</v>
      </c>
      <c r="S15" s="372">
        <v>6905.4098400000003</v>
      </c>
      <c r="T15" s="372">
        <v>30247.563330000001</v>
      </c>
      <c r="U15" s="373">
        <v>528.18918000000008</v>
      </c>
      <c r="V15" s="377">
        <v>310.12700000000001</v>
      </c>
      <c r="W15" s="372">
        <v>47</v>
      </c>
      <c r="X15" s="372">
        <v>1497.36</v>
      </c>
      <c r="Y15" s="377">
        <v>12228.4812</v>
      </c>
      <c r="Z15" s="377">
        <v>278118.83019000001</v>
      </c>
      <c r="AA15" s="377">
        <v>4253.2067400000005</v>
      </c>
      <c r="AB15" s="372">
        <v>68973.119849999988</v>
      </c>
      <c r="AC15" s="377">
        <v>13105.680530000001</v>
      </c>
      <c r="AD15" s="377">
        <v>53291.54277</v>
      </c>
      <c r="AE15" s="377">
        <v>5794.2544400000006</v>
      </c>
      <c r="AF15" s="372">
        <v>2640</v>
      </c>
      <c r="AG15" s="372">
        <v>6133.8200999999999</v>
      </c>
      <c r="AH15" s="372">
        <v>37841.79</v>
      </c>
      <c r="AI15" s="372">
        <v>-469103.31943000003</v>
      </c>
      <c r="AJ15" s="372">
        <v>-3068.377</v>
      </c>
      <c r="AK15" s="372"/>
      <c r="AL15" s="372">
        <v>1017.84639</v>
      </c>
      <c r="AM15" s="623">
        <v>42254.369383999991</v>
      </c>
      <c r="AN15" s="623"/>
      <c r="AO15" s="372"/>
      <c r="AP15" s="372">
        <v>1376.701</v>
      </c>
      <c r="AQ15" s="372"/>
      <c r="AR15" s="372"/>
      <c r="AS15" s="372">
        <v>-534.69763999999998</v>
      </c>
      <c r="AT15" s="372">
        <v>-4343.3100000000004</v>
      </c>
      <c r="AU15" s="372"/>
      <c r="AV15" s="372"/>
      <c r="AW15" s="372">
        <v>-266</v>
      </c>
      <c r="AX15" s="372"/>
      <c r="AY15" s="247">
        <v>-189.095</v>
      </c>
      <c r="AZ15" s="247"/>
      <c r="BA15" s="372">
        <v>-2933.64</v>
      </c>
      <c r="BB15" s="247"/>
      <c r="BC15" s="247">
        <v>99.74</v>
      </c>
    </row>
    <row r="16" spans="1:55">
      <c r="A16" s="197">
        <v>7</v>
      </c>
      <c r="B16" s="390" t="s">
        <v>439</v>
      </c>
      <c r="C16" s="612">
        <v>583482.67000000004</v>
      </c>
      <c r="D16" s="374">
        <v>210082.49</v>
      </c>
      <c r="E16" s="372">
        <v>262485</v>
      </c>
      <c r="F16" s="373">
        <v>576415.68659000006</v>
      </c>
      <c r="G16" s="377">
        <v>250369.64005272731</v>
      </c>
      <c r="H16" s="375">
        <v>314133.71999999997</v>
      </c>
      <c r="I16" s="372">
        <v>148840.95556</v>
      </c>
      <c r="J16" s="372">
        <v>7005</v>
      </c>
      <c r="K16" s="372">
        <v>13406.179559999995</v>
      </c>
      <c r="L16" s="377">
        <v>50095.78787</v>
      </c>
      <c r="M16" s="372">
        <v>28641.863790909083</v>
      </c>
      <c r="N16" s="372">
        <v>80206.351431564326</v>
      </c>
      <c r="O16" s="396">
        <v>33729.700893636356</v>
      </c>
      <c r="P16" s="373">
        <v>0</v>
      </c>
      <c r="Q16" s="377">
        <v>24319.294670000003</v>
      </c>
      <c r="R16" s="372">
        <v>16044.34</v>
      </c>
      <c r="S16" s="372">
        <v>20999.999879090912</v>
      </c>
      <c r="T16" s="372">
        <v>107117.64247545457</v>
      </c>
      <c r="U16" s="373">
        <v>6274.310510000003</v>
      </c>
      <c r="V16" s="377">
        <v>9111.3346927272796</v>
      </c>
      <c r="W16" s="372">
        <v>16411.61</v>
      </c>
      <c r="X16" s="372">
        <v>31797.26</v>
      </c>
      <c r="Y16" s="377">
        <v>45391.15933548758</v>
      </c>
      <c r="Z16" s="377">
        <v>250692.18861547584</v>
      </c>
      <c r="AA16" s="377">
        <v>11294.981695454546</v>
      </c>
      <c r="AB16" s="372">
        <v>43169.932459999996</v>
      </c>
      <c r="AC16" s="377">
        <v>23719.487056363643</v>
      </c>
      <c r="AD16" s="377">
        <v>92827.3</v>
      </c>
      <c r="AE16" s="377">
        <v>22066.908230000001</v>
      </c>
      <c r="AF16" s="372">
        <v>19687</v>
      </c>
      <c r="AG16" s="372">
        <v>9186.4602799999993</v>
      </c>
      <c r="AH16" s="372">
        <v>72111.37</v>
      </c>
      <c r="AI16" s="372">
        <v>164626.92662181833</v>
      </c>
      <c r="AJ16" s="372">
        <v>4648.7129999999997</v>
      </c>
      <c r="AK16" s="372">
        <v>16946.849999999999</v>
      </c>
      <c r="AL16" s="372">
        <v>23963.17453433606</v>
      </c>
      <c r="AM16" s="623">
        <v>66609.963466759727</v>
      </c>
      <c r="AN16" s="623"/>
      <c r="AO16" s="372">
        <v>438.79575999999997</v>
      </c>
      <c r="AP16" s="372"/>
      <c r="AQ16" s="372">
        <v>9323.3388900000009</v>
      </c>
      <c r="AR16" s="372">
        <v>-2595</v>
      </c>
      <c r="AS16" s="372">
        <v>-12824.71312</v>
      </c>
      <c r="AT16" s="372"/>
      <c r="AU16" s="372">
        <v>-2961.5914100000082</v>
      </c>
      <c r="AV16" s="372"/>
      <c r="AW16" s="372">
        <v>-6948.6260000000002</v>
      </c>
      <c r="AX16" s="372">
        <v>11916.194320000001</v>
      </c>
      <c r="AY16" s="247">
        <v>-5622.63</v>
      </c>
      <c r="AZ16" s="247">
        <v>-5660.58</v>
      </c>
      <c r="BA16" s="372">
        <v>0</v>
      </c>
      <c r="BB16" s="247"/>
      <c r="BC16" s="247">
        <v>52.13</v>
      </c>
    </row>
    <row r="17" spans="1:55">
      <c r="A17" s="197">
        <v>8</v>
      </c>
      <c r="B17" s="389" t="s">
        <v>440</v>
      </c>
      <c r="C17" s="612"/>
      <c r="D17" s="374"/>
      <c r="E17" s="372"/>
      <c r="F17" s="373"/>
      <c r="G17" s="377"/>
      <c r="H17" s="375"/>
      <c r="I17" s="372"/>
      <c r="J17" s="372"/>
      <c r="K17" s="372"/>
      <c r="L17" s="377"/>
      <c r="M17" s="372"/>
      <c r="N17" s="372">
        <v>0</v>
      </c>
      <c r="O17" s="396"/>
      <c r="P17" s="373"/>
      <c r="Q17" s="372"/>
      <c r="R17" s="372"/>
      <c r="S17" s="372"/>
      <c r="T17" s="372"/>
      <c r="U17" s="373"/>
      <c r="V17" s="377"/>
      <c r="W17" s="372"/>
      <c r="X17" s="372"/>
      <c r="Y17" s="377"/>
      <c r="Z17" s="377"/>
      <c r="AA17" s="377"/>
      <c r="AB17" s="372">
        <v>0</v>
      </c>
      <c r="AC17" s="377"/>
      <c r="AD17" s="377"/>
      <c r="AE17" s="377"/>
      <c r="AF17" s="372"/>
      <c r="AG17" s="372"/>
      <c r="AH17" s="372"/>
      <c r="AI17" s="372"/>
      <c r="AJ17" s="372"/>
      <c r="AK17" s="372"/>
      <c r="AL17" s="372"/>
      <c r="AM17" s="623"/>
      <c r="AN17" s="623"/>
      <c r="AO17" s="372"/>
      <c r="AP17" s="372"/>
      <c r="AQ17" s="372"/>
      <c r="AR17" s="372"/>
      <c r="AS17" s="372"/>
      <c r="AT17" s="372"/>
      <c r="AU17" s="372"/>
      <c r="AV17" s="372"/>
      <c r="AW17" s="372"/>
      <c r="AX17" s="372"/>
      <c r="AY17" s="247"/>
      <c r="AZ17" s="247"/>
      <c r="BA17" s="372"/>
      <c r="BB17" s="247"/>
      <c r="BC17" s="247"/>
    </row>
    <row r="18" spans="1:55">
      <c r="A18" s="197">
        <v>9</v>
      </c>
      <c r="B18" s="389" t="s">
        <v>441</v>
      </c>
      <c r="C18" s="612"/>
      <c r="D18" s="374"/>
      <c r="E18" s="372"/>
      <c r="F18" s="373"/>
      <c r="G18" s="377">
        <v>44832.279000000002</v>
      </c>
      <c r="H18" s="375"/>
      <c r="I18" s="372"/>
      <c r="J18" s="372"/>
      <c r="K18" s="372"/>
      <c r="L18" s="377">
        <v>3581.1988299999998</v>
      </c>
      <c r="M18" s="372"/>
      <c r="N18" s="372">
        <v>0</v>
      </c>
      <c r="O18" s="396"/>
      <c r="P18" s="373"/>
      <c r="Q18" s="372"/>
      <c r="R18" s="372"/>
      <c r="S18" s="372"/>
      <c r="T18" s="372"/>
      <c r="U18" s="373"/>
      <c r="V18" s="377">
        <v>2510.7510000000002</v>
      </c>
      <c r="W18" s="372"/>
      <c r="X18" s="372"/>
      <c r="Y18" s="377"/>
      <c r="Z18" s="377"/>
      <c r="AA18" s="377"/>
      <c r="AB18" s="372">
        <v>0</v>
      </c>
      <c r="AC18" s="377"/>
      <c r="AD18" s="377"/>
      <c r="AE18" s="377"/>
      <c r="AF18" s="372"/>
      <c r="AG18" s="372"/>
      <c r="AH18" s="372"/>
      <c r="AI18" s="372"/>
      <c r="AJ18" s="372"/>
      <c r="AK18" s="372"/>
      <c r="AL18" s="372"/>
      <c r="AM18" s="623"/>
      <c r="AN18" s="623"/>
      <c r="AO18" s="372"/>
      <c r="AP18" s="372"/>
      <c r="AQ18" s="372"/>
      <c r="AR18" s="372"/>
      <c r="AS18" s="372"/>
      <c r="AT18" s="372"/>
      <c r="AU18" s="372"/>
      <c r="AV18" s="372"/>
      <c r="AW18" s="372"/>
      <c r="AX18" s="372"/>
      <c r="AY18" s="247"/>
      <c r="AZ18" s="247"/>
      <c r="BA18" s="372"/>
      <c r="BB18" s="247"/>
      <c r="BC18" s="247"/>
    </row>
    <row r="19" spans="1:55">
      <c r="A19" s="197">
        <v>10</v>
      </c>
      <c r="B19" s="389" t="s">
        <v>442</v>
      </c>
      <c r="C19" s="612"/>
      <c r="D19" s="374"/>
      <c r="E19" s="372">
        <v>0</v>
      </c>
      <c r="F19" s="373">
        <v>0</v>
      </c>
      <c r="G19" s="377"/>
      <c r="H19" s="375"/>
      <c r="I19" s="372"/>
      <c r="J19" s="372"/>
      <c r="K19" s="372"/>
      <c r="L19" s="372"/>
      <c r="M19" s="372">
        <v>0</v>
      </c>
      <c r="N19" s="372">
        <v>0</v>
      </c>
      <c r="O19" s="396"/>
      <c r="P19" s="373"/>
      <c r="Q19" s="372">
        <v>7425</v>
      </c>
      <c r="R19" s="372"/>
      <c r="S19" s="372"/>
      <c r="T19" s="372"/>
      <c r="U19" s="373"/>
      <c r="V19" s="377"/>
      <c r="W19" s="372"/>
      <c r="X19" s="372"/>
      <c r="Y19" s="377">
        <v>0</v>
      </c>
      <c r="Z19" s="377"/>
      <c r="AA19" s="377">
        <v>19775</v>
      </c>
      <c r="AB19" s="372">
        <v>0</v>
      </c>
      <c r="AC19" s="377"/>
      <c r="AD19" s="377"/>
      <c r="AE19" s="377">
        <v>0</v>
      </c>
      <c r="AF19" s="372"/>
      <c r="AG19" s="372">
        <v>0</v>
      </c>
      <c r="AH19" s="372"/>
      <c r="AI19" s="372"/>
      <c r="AJ19" s="372"/>
      <c r="AK19" s="372">
        <v>0</v>
      </c>
      <c r="AL19" s="372"/>
      <c r="AM19" s="623"/>
      <c r="AN19" s="623"/>
      <c r="AO19" s="372">
        <v>9380</v>
      </c>
      <c r="AP19" s="372"/>
      <c r="AQ19" s="372">
        <v>93037</v>
      </c>
      <c r="AR19" s="372"/>
      <c r="AS19" s="372"/>
      <c r="AT19" s="372"/>
      <c r="AU19" s="372"/>
      <c r="AV19" s="372"/>
      <c r="AW19" s="372">
        <v>0</v>
      </c>
      <c r="AX19" s="372"/>
      <c r="AY19" s="247"/>
      <c r="AZ19" s="247">
        <v>0</v>
      </c>
      <c r="BA19" s="372"/>
      <c r="BB19" s="247"/>
      <c r="BC19" s="247"/>
    </row>
    <row r="20" spans="1:55" ht="13.5" thickBot="1">
      <c r="A20" s="198">
        <v>11</v>
      </c>
      <c r="B20" s="391" t="s">
        <v>443</v>
      </c>
      <c r="C20" s="613">
        <v>31155.698800000002</v>
      </c>
      <c r="D20" s="374"/>
      <c r="E20" s="372">
        <v>10487</v>
      </c>
      <c r="F20" s="373"/>
      <c r="G20" s="377">
        <v>18011.278999999999</v>
      </c>
      <c r="H20" s="375">
        <v>172834.22</v>
      </c>
      <c r="I20" s="372">
        <v>22657.585350000001</v>
      </c>
      <c r="J20" s="372"/>
      <c r="K20" s="372"/>
      <c r="L20" s="372"/>
      <c r="M20" s="372">
        <v>0</v>
      </c>
      <c r="N20" s="372"/>
      <c r="O20" s="396"/>
      <c r="P20" s="373">
        <v>0</v>
      </c>
      <c r="Q20" s="372">
        <v>2115.2453500000001</v>
      </c>
      <c r="R20" s="372"/>
      <c r="S20" s="372">
        <v>256.20193</v>
      </c>
      <c r="T20" s="372"/>
      <c r="U20" s="373"/>
      <c r="V20" s="377"/>
      <c r="W20" s="372"/>
      <c r="X20" s="372">
        <v>478.60804999999999</v>
      </c>
      <c r="Y20" s="377"/>
      <c r="Z20" s="377"/>
      <c r="AA20" s="377">
        <v>186.73842000000002</v>
      </c>
      <c r="AB20" s="372">
        <v>8700.4274999999998</v>
      </c>
      <c r="AC20" s="377">
        <v>149.69551999999999</v>
      </c>
      <c r="AD20" s="377"/>
      <c r="AE20" s="377"/>
      <c r="AF20" s="372"/>
      <c r="AG20" s="372">
        <v>0</v>
      </c>
      <c r="AH20" s="372">
        <v>383.18</v>
      </c>
      <c r="AI20" s="372">
        <v>322563.89525999996</v>
      </c>
      <c r="AJ20" s="372"/>
      <c r="AK20" s="372"/>
      <c r="AL20" s="372">
        <v>437.12300000000005</v>
      </c>
      <c r="AM20" s="623">
        <v>597</v>
      </c>
      <c r="AN20" s="623"/>
      <c r="AO20" s="372"/>
      <c r="AP20" s="372"/>
      <c r="AQ20" s="372"/>
      <c r="AR20" s="372"/>
      <c r="AS20" s="372"/>
      <c r="AT20" s="372"/>
      <c r="AU20" s="372"/>
      <c r="AV20" s="372"/>
      <c r="AW20" s="372">
        <v>0</v>
      </c>
      <c r="AX20" s="372"/>
      <c r="AY20" s="247">
        <v>0</v>
      </c>
      <c r="AZ20" s="247">
        <v>0</v>
      </c>
      <c r="BA20" s="372"/>
      <c r="BB20" s="247"/>
      <c r="BC20" s="247">
        <v>0</v>
      </c>
    </row>
    <row r="21" spans="1:55" ht="16.5" thickBot="1">
      <c r="A21" s="730" t="s">
        <v>444</v>
      </c>
      <c r="B21" s="731"/>
      <c r="C21" s="614">
        <v>-20000.836070000001</v>
      </c>
      <c r="D21" s="378">
        <v>-14500</v>
      </c>
      <c r="E21" s="372">
        <v>0</v>
      </c>
      <c r="F21" s="378">
        <v>-8190</v>
      </c>
      <c r="G21" s="377">
        <v>0</v>
      </c>
      <c r="H21" s="397">
        <v>0</v>
      </c>
      <c r="I21" s="372">
        <v>0</v>
      </c>
      <c r="J21" s="372">
        <v>0</v>
      </c>
      <c r="K21" s="372">
        <v>0</v>
      </c>
      <c r="L21" s="372">
        <v>0</v>
      </c>
      <c r="M21" s="372">
        <v>-1173.1179999999999</v>
      </c>
      <c r="N21" s="372">
        <v>0</v>
      </c>
      <c r="O21" s="397">
        <v>0</v>
      </c>
      <c r="P21" s="378">
        <v>0</v>
      </c>
      <c r="Q21" s="372">
        <v>0</v>
      </c>
      <c r="R21" s="372">
        <v>0</v>
      </c>
      <c r="S21" s="372">
        <v>0</v>
      </c>
      <c r="T21" s="372">
        <v>0</v>
      </c>
      <c r="U21" s="378">
        <v>0</v>
      </c>
      <c r="V21" s="377">
        <v>-3657.7369199999998</v>
      </c>
      <c r="W21" s="372">
        <v>-1115.1199999999999</v>
      </c>
      <c r="X21" s="372">
        <v>0</v>
      </c>
      <c r="Y21" s="377">
        <v>-1169.1315</v>
      </c>
      <c r="Z21" s="377">
        <v>0</v>
      </c>
      <c r="AA21" s="377">
        <v>0</v>
      </c>
      <c r="AB21" s="372">
        <v>0</v>
      </c>
      <c r="AC21" s="377">
        <v>0</v>
      </c>
      <c r="AD21" s="377">
        <v>0</v>
      </c>
      <c r="AE21" s="377">
        <v>0</v>
      </c>
      <c r="AF21" s="372">
        <v>0</v>
      </c>
      <c r="AG21" s="372">
        <v>-38753.772360000003</v>
      </c>
      <c r="AH21" s="372">
        <v>0</v>
      </c>
      <c r="AI21" s="372">
        <v>-230231.07975</v>
      </c>
      <c r="AJ21" s="372">
        <v>-92.263000000000005</v>
      </c>
      <c r="AK21" s="372">
        <v>0</v>
      </c>
      <c r="AL21" s="372"/>
      <c r="AM21" s="623">
        <v>0</v>
      </c>
      <c r="AN21" s="623">
        <v>0</v>
      </c>
      <c r="AO21" s="372">
        <v>0</v>
      </c>
      <c r="AP21" s="372">
        <v>0</v>
      </c>
      <c r="AQ21" s="372">
        <v>0</v>
      </c>
      <c r="AR21" s="372">
        <v>0</v>
      </c>
      <c r="AS21" s="372">
        <v>0</v>
      </c>
      <c r="AT21" s="372">
        <v>0</v>
      </c>
      <c r="AU21" s="372">
        <v>0</v>
      </c>
      <c r="AV21" s="372">
        <v>0</v>
      </c>
      <c r="AW21" s="372">
        <v>0</v>
      </c>
      <c r="AX21" s="372">
        <v>0</v>
      </c>
      <c r="AY21" s="247">
        <v>0</v>
      </c>
      <c r="AZ21" s="247">
        <v>0</v>
      </c>
      <c r="BA21" s="372">
        <v>0</v>
      </c>
      <c r="BB21" s="247"/>
      <c r="BC21" s="247">
        <v>0</v>
      </c>
    </row>
    <row r="22" spans="1:55">
      <c r="A22" s="199" t="s">
        <v>445</v>
      </c>
      <c r="B22" s="200" t="s">
        <v>446</v>
      </c>
      <c r="C22" s="611"/>
      <c r="D22" s="374"/>
      <c r="E22" s="372"/>
      <c r="F22" s="373"/>
      <c r="G22" s="377"/>
      <c r="H22" s="375"/>
      <c r="I22" s="372"/>
      <c r="J22" s="372"/>
      <c r="K22" s="372"/>
      <c r="L22" s="372"/>
      <c r="M22" s="372"/>
      <c r="N22" s="372"/>
      <c r="O22" s="396"/>
      <c r="P22" s="373"/>
      <c r="Q22" s="372"/>
      <c r="R22" s="372"/>
      <c r="S22" s="372"/>
      <c r="T22" s="372"/>
      <c r="U22" s="373"/>
      <c r="V22" s="377"/>
      <c r="W22" s="372"/>
      <c r="X22" s="372"/>
      <c r="Y22" s="377"/>
      <c r="Z22" s="377"/>
      <c r="AA22" s="377"/>
      <c r="AB22" s="372"/>
      <c r="AC22" s="377"/>
      <c r="AD22" s="377"/>
      <c r="AE22" s="377"/>
      <c r="AF22" s="372"/>
      <c r="AG22" s="372">
        <v>24998.281360000001</v>
      </c>
      <c r="AH22" s="372"/>
      <c r="AI22" s="372"/>
      <c r="AJ22" s="372"/>
      <c r="AK22" s="372"/>
      <c r="AL22" s="372"/>
      <c r="AM22" s="623"/>
      <c r="AN22" s="623"/>
      <c r="AO22" s="372"/>
      <c r="AP22" s="372"/>
      <c r="AQ22" s="372"/>
      <c r="AR22" s="372"/>
      <c r="AS22" s="372"/>
      <c r="AT22" s="372"/>
      <c r="AU22" s="372"/>
      <c r="AV22" s="372"/>
      <c r="AW22" s="372"/>
      <c r="AX22" s="372"/>
      <c r="AY22" s="247">
        <v>0</v>
      </c>
      <c r="AZ22" s="247"/>
      <c r="BA22" s="372"/>
      <c r="BB22" s="247"/>
      <c r="BC22" s="247">
        <v>0</v>
      </c>
    </row>
    <row r="23" spans="1:55" ht="12.75" customHeight="1">
      <c r="A23" s="201" t="s">
        <v>447</v>
      </c>
      <c r="B23" s="392" t="s">
        <v>448</v>
      </c>
      <c r="C23" s="612"/>
      <c r="D23" s="374">
        <v>14500</v>
      </c>
      <c r="E23" s="372"/>
      <c r="F23" s="373">
        <v>2000</v>
      </c>
      <c r="G23" s="377"/>
      <c r="H23" s="375"/>
      <c r="I23" s="372"/>
      <c r="J23" s="372"/>
      <c r="K23" s="372"/>
      <c r="L23" s="372"/>
      <c r="M23" s="372"/>
      <c r="N23" s="372"/>
      <c r="O23" s="396"/>
      <c r="P23" s="373"/>
      <c r="Q23" s="372"/>
      <c r="R23" s="372"/>
      <c r="S23" s="372"/>
      <c r="T23" s="372"/>
      <c r="U23" s="373"/>
      <c r="V23" s="377"/>
      <c r="W23" s="372"/>
      <c r="X23" s="372"/>
      <c r="Y23" s="377"/>
      <c r="Z23" s="377"/>
      <c r="AA23" s="377"/>
      <c r="AB23" s="372"/>
      <c r="AC23" s="377"/>
      <c r="AD23" s="377"/>
      <c r="AE23" s="377"/>
      <c r="AF23" s="372"/>
      <c r="AG23" s="372" t="s">
        <v>123</v>
      </c>
      <c r="AH23" s="372"/>
      <c r="AI23" s="372"/>
      <c r="AJ23" s="372"/>
      <c r="AK23" s="372"/>
      <c r="AL23" s="372"/>
      <c r="AM23" s="623"/>
      <c r="AN23" s="623"/>
      <c r="AO23" s="372"/>
      <c r="AP23" s="372"/>
      <c r="AQ23" s="372"/>
      <c r="AR23" s="372"/>
      <c r="AS23" s="372"/>
      <c r="AT23" s="372"/>
      <c r="AU23" s="372"/>
      <c r="AV23" s="372"/>
      <c r="AW23" s="372"/>
      <c r="AX23" s="372"/>
      <c r="AY23" s="247"/>
      <c r="AZ23" s="247"/>
      <c r="BA23" s="372"/>
      <c r="BB23" s="247"/>
      <c r="BC23" s="247"/>
    </row>
    <row r="24" spans="1:55" ht="12.75" customHeight="1">
      <c r="A24" s="201" t="s">
        <v>449</v>
      </c>
      <c r="B24" s="392" t="s">
        <v>450</v>
      </c>
      <c r="C24" s="612"/>
      <c r="D24" s="374"/>
      <c r="E24" s="372"/>
      <c r="F24" s="373">
        <v>6190</v>
      </c>
      <c r="G24" s="377"/>
      <c r="H24" s="375"/>
      <c r="I24" s="372"/>
      <c r="J24" s="372"/>
      <c r="K24" s="372"/>
      <c r="L24" s="372"/>
      <c r="M24" s="372"/>
      <c r="N24" s="372"/>
      <c r="O24" s="396"/>
      <c r="P24" s="373"/>
      <c r="Q24" s="372"/>
      <c r="R24" s="372"/>
      <c r="S24" s="372"/>
      <c r="T24" s="372"/>
      <c r="U24" s="373"/>
      <c r="V24" s="377"/>
      <c r="W24" s="372"/>
      <c r="X24" s="372"/>
      <c r="Y24" s="377"/>
      <c r="Z24" s="377"/>
      <c r="AA24" s="377"/>
      <c r="AB24" s="372"/>
      <c r="AC24" s="377"/>
      <c r="AD24" s="377"/>
      <c r="AE24" s="377"/>
      <c r="AF24" s="372"/>
      <c r="AG24" s="372"/>
      <c r="AH24" s="372"/>
      <c r="AI24" s="372"/>
      <c r="AJ24" s="372"/>
      <c r="AK24" s="372"/>
      <c r="AL24" s="372"/>
      <c r="AM24" s="623"/>
      <c r="AN24" s="623"/>
      <c r="AO24" s="372"/>
      <c r="AP24" s="372"/>
      <c r="AQ24" s="372"/>
      <c r="AR24" s="372"/>
      <c r="AS24" s="372"/>
      <c r="AT24" s="372"/>
      <c r="AU24" s="372"/>
      <c r="AV24" s="372"/>
      <c r="AW24" s="372"/>
      <c r="AX24" s="372"/>
      <c r="AY24" s="247"/>
      <c r="AZ24" s="247"/>
      <c r="BA24" s="372"/>
      <c r="BB24" s="247"/>
      <c r="BC24" s="247"/>
    </row>
    <row r="25" spans="1:55">
      <c r="A25" s="201" t="s">
        <v>451</v>
      </c>
      <c r="B25" s="213" t="s">
        <v>741</v>
      </c>
      <c r="C25" s="612">
        <v>20000.836070000001</v>
      </c>
      <c r="D25" s="374"/>
      <c r="E25" s="372"/>
      <c r="F25" s="373"/>
      <c r="G25" s="377"/>
      <c r="H25" s="375"/>
      <c r="I25" s="372"/>
      <c r="J25" s="372"/>
      <c r="K25" s="372"/>
      <c r="L25" s="372"/>
      <c r="M25" s="372">
        <v>1173.1179999999999</v>
      </c>
      <c r="N25" s="372">
        <v>481.7</v>
      </c>
      <c r="O25" s="398">
        <v>0</v>
      </c>
      <c r="P25" s="373"/>
      <c r="Q25" s="372"/>
      <c r="R25" s="372"/>
      <c r="S25" s="372"/>
      <c r="T25" s="372"/>
      <c r="U25" s="373"/>
      <c r="V25" s="377">
        <v>3657.7369199999998</v>
      </c>
      <c r="W25" s="372">
        <v>1115.1199999999999</v>
      </c>
      <c r="X25" s="372"/>
      <c r="Y25" s="377">
        <v>1169.1315</v>
      </c>
      <c r="Z25" s="377"/>
      <c r="AA25" s="377"/>
      <c r="AB25" s="372"/>
      <c r="AC25" s="377"/>
      <c r="AD25" s="377"/>
      <c r="AE25" s="377"/>
      <c r="AF25" s="372"/>
      <c r="AG25" s="372"/>
      <c r="AH25" s="372"/>
      <c r="AI25" s="372">
        <v>226049.62974999999</v>
      </c>
      <c r="AJ25" s="372">
        <v>92.263000000000005</v>
      </c>
      <c r="AK25" s="372"/>
      <c r="AL25" s="372"/>
      <c r="AM25" s="623"/>
      <c r="AN25" s="623"/>
      <c r="AO25" s="372"/>
      <c r="AP25" s="372"/>
      <c r="AQ25" s="372"/>
      <c r="AR25" s="372"/>
      <c r="AS25" s="372"/>
      <c r="AT25" s="372"/>
      <c r="AU25" s="372"/>
      <c r="AV25" s="372"/>
      <c r="AW25" s="372"/>
      <c r="AX25" s="372"/>
      <c r="AY25" s="247"/>
      <c r="AZ25" s="247"/>
      <c r="BA25" s="372"/>
      <c r="BB25" s="247"/>
      <c r="BC25" s="247"/>
    </row>
    <row r="26" spans="1:55" ht="12.75" customHeight="1">
      <c r="A26" s="201" t="s">
        <v>452</v>
      </c>
      <c r="B26" s="393" t="s">
        <v>453</v>
      </c>
      <c r="C26" s="612"/>
      <c r="D26" s="374"/>
      <c r="E26" s="372"/>
      <c r="F26" s="373"/>
      <c r="G26" s="377"/>
      <c r="H26" s="375"/>
      <c r="I26" s="372"/>
      <c r="J26" s="372"/>
      <c r="K26" s="372"/>
      <c r="L26" s="372"/>
      <c r="M26" s="372"/>
      <c r="N26" s="372"/>
      <c r="O26" s="396"/>
      <c r="P26" s="373"/>
      <c r="Q26" s="372"/>
      <c r="R26" s="372"/>
      <c r="S26" s="372"/>
      <c r="T26" s="372"/>
      <c r="U26" s="373"/>
      <c r="V26" s="377"/>
      <c r="W26" s="372"/>
      <c r="X26" s="372"/>
      <c r="Y26" s="377"/>
      <c r="Z26" s="377"/>
      <c r="AA26" s="377"/>
      <c r="AB26" s="372"/>
      <c r="AC26" s="377"/>
      <c r="AD26" s="377"/>
      <c r="AE26" s="377"/>
      <c r="AF26" s="372"/>
      <c r="AG26" s="372">
        <v>13755.491</v>
      </c>
      <c r="AH26" s="372"/>
      <c r="AI26" s="372">
        <v>4181.45</v>
      </c>
      <c r="AJ26" s="372"/>
      <c r="AK26" s="372"/>
      <c r="AL26" s="372"/>
      <c r="AM26" s="623"/>
      <c r="AN26" s="623"/>
      <c r="AO26" s="372"/>
      <c r="AP26" s="372"/>
      <c r="AQ26" s="372"/>
      <c r="AR26" s="372"/>
      <c r="AS26" s="372"/>
      <c r="AT26" s="372"/>
      <c r="AU26" s="372"/>
      <c r="AV26" s="372"/>
      <c r="AW26" s="372"/>
      <c r="AX26" s="372"/>
      <c r="AY26" s="247">
        <v>0</v>
      </c>
      <c r="AZ26" s="247"/>
      <c r="BA26" s="372"/>
      <c r="BB26" s="247"/>
      <c r="BC26" s="247">
        <v>0</v>
      </c>
    </row>
    <row r="27" spans="1:55" ht="12.75" customHeight="1">
      <c r="A27" s="201" t="s">
        <v>454</v>
      </c>
      <c r="B27" s="393" t="s">
        <v>455</v>
      </c>
      <c r="C27" s="612"/>
      <c r="D27" s="374"/>
      <c r="E27" s="372"/>
      <c r="F27" s="373"/>
      <c r="G27" s="377"/>
      <c r="H27" s="375"/>
      <c r="I27" s="372"/>
      <c r="J27" s="372"/>
      <c r="K27" s="372"/>
      <c r="L27" s="372"/>
      <c r="M27" s="372"/>
      <c r="N27" s="372"/>
      <c r="O27" s="396"/>
      <c r="P27" s="373"/>
      <c r="Q27" s="372"/>
      <c r="R27" s="372"/>
      <c r="S27" s="372"/>
      <c r="T27" s="372"/>
      <c r="U27" s="373"/>
      <c r="V27" s="377"/>
      <c r="W27" s="372"/>
      <c r="X27" s="372"/>
      <c r="Y27" s="377"/>
      <c r="Z27" s="377"/>
      <c r="AA27" s="377"/>
      <c r="AB27" s="372"/>
      <c r="AC27" s="377"/>
      <c r="AD27" s="377"/>
      <c r="AE27" s="377"/>
      <c r="AF27" s="372"/>
      <c r="AG27" s="372"/>
      <c r="AH27" s="372"/>
      <c r="AI27" s="372"/>
      <c r="AJ27" s="372"/>
      <c r="AK27" s="372"/>
      <c r="AL27" s="372"/>
      <c r="AM27" s="623"/>
      <c r="AN27" s="623"/>
      <c r="AO27" s="372"/>
      <c r="AP27" s="372"/>
      <c r="AQ27" s="372"/>
      <c r="AR27" s="372"/>
      <c r="AS27" s="372"/>
      <c r="AT27" s="372"/>
      <c r="AU27" s="372"/>
      <c r="AV27" s="372"/>
      <c r="AW27" s="372"/>
      <c r="AX27" s="372"/>
      <c r="AY27" s="247"/>
      <c r="AZ27" s="247"/>
      <c r="BA27" s="372"/>
      <c r="BB27" s="247"/>
      <c r="BC27" s="247"/>
    </row>
    <row r="28" spans="1:55" ht="12.75" customHeight="1">
      <c r="A28" s="201" t="s">
        <v>456</v>
      </c>
      <c r="B28" s="577" t="s">
        <v>457</v>
      </c>
      <c r="C28" s="612"/>
      <c r="D28" s="374"/>
      <c r="E28" s="372"/>
      <c r="F28" s="373"/>
      <c r="G28" s="377"/>
      <c r="H28" s="375"/>
      <c r="I28" s="372"/>
      <c r="J28" s="372"/>
      <c r="K28" s="372"/>
      <c r="L28" s="372"/>
      <c r="M28" s="372"/>
      <c r="N28" s="372"/>
      <c r="O28" s="396"/>
      <c r="P28" s="373"/>
      <c r="Q28" s="372"/>
      <c r="R28" s="372"/>
      <c r="S28" s="372"/>
      <c r="T28" s="372"/>
      <c r="U28" s="373"/>
      <c r="V28" s="377"/>
      <c r="W28" s="372"/>
      <c r="X28" s="372"/>
      <c r="Y28" s="377"/>
      <c r="Z28" s="377"/>
      <c r="AA28" s="377"/>
      <c r="AB28" s="372"/>
      <c r="AC28" s="377"/>
      <c r="AD28" s="377"/>
      <c r="AE28" s="377"/>
      <c r="AF28" s="372"/>
      <c r="AG28" s="372"/>
      <c r="AH28" s="372"/>
      <c r="AI28" s="372"/>
      <c r="AJ28" s="372"/>
      <c r="AK28" s="372"/>
      <c r="AL28" s="372"/>
      <c r="AM28" s="623"/>
      <c r="AN28" s="623"/>
      <c r="AO28" s="372"/>
      <c r="AP28" s="372"/>
      <c r="AQ28" s="372"/>
      <c r="AR28" s="372"/>
      <c r="AS28" s="372"/>
      <c r="AT28" s="372"/>
      <c r="AU28" s="372"/>
      <c r="AV28" s="372"/>
      <c r="AW28" s="372"/>
      <c r="AX28" s="372"/>
      <c r="AY28" s="247">
        <v>0</v>
      </c>
      <c r="AZ28" s="247"/>
      <c r="BA28" s="372"/>
      <c r="BB28" s="247"/>
      <c r="BC28" s="247">
        <v>0</v>
      </c>
    </row>
    <row r="29" spans="1:55" ht="13.5" customHeight="1" thickBot="1">
      <c r="A29" s="576" t="s">
        <v>458</v>
      </c>
      <c r="B29" s="578" t="s">
        <v>459</v>
      </c>
      <c r="C29" s="613"/>
      <c r="D29" s="373"/>
      <c r="E29" s="372"/>
      <c r="F29" s="373"/>
      <c r="G29" s="377"/>
      <c r="H29" s="375"/>
      <c r="I29" s="372"/>
      <c r="J29" s="372"/>
      <c r="K29" s="372"/>
      <c r="L29" s="372"/>
      <c r="M29" s="372"/>
      <c r="N29" s="372"/>
      <c r="O29" s="396"/>
      <c r="P29" s="373"/>
      <c r="Q29" s="372"/>
      <c r="R29" s="372"/>
      <c r="S29" s="372"/>
      <c r="T29" s="372"/>
      <c r="U29" s="373"/>
      <c r="V29" s="377"/>
      <c r="W29" s="372"/>
      <c r="X29" s="372"/>
      <c r="Y29" s="377"/>
      <c r="Z29" s="377"/>
      <c r="AA29" s="377"/>
      <c r="AB29" s="372"/>
      <c r="AC29" s="377"/>
      <c r="AD29" s="377"/>
      <c r="AE29" s="377"/>
      <c r="AF29" s="372"/>
      <c r="AG29" s="372"/>
      <c r="AH29" s="372"/>
      <c r="AI29" s="372"/>
      <c r="AJ29" s="372"/>
      <c r="AK29" s="372"/>
      <c r="AL29" s="372"/>
      <c r="AM29" s="623"/>
      <c r="AN29" s="623"/>
      <c r="AO29" s="372"/>
      <c r="AP29" s="372"/>
      <c r="AQ29" s="372"/>
      <c r="AR29" s="372"/>
      <c r="AS29" s="372"/>
      <c r="AT29" s="372"/>
      <c r="AU29" s="372"/>
      <c r="AV29" s="372"/>
      <c r="AW29" s="372"/>
      <c r="AX29" s="372"/>
      <c r="AY29" s="247"/>
      <c r="AZ29" s="247"/>
      <c r="BA29" s="372"/>
      <c r="BB29" s="247"/>
      <c r="BC29" s="247"/>
    </row>
    <row r="30" spans="1:55" ht="15.75" thickBot="1">
      <c r="A30" s="725" t="s">
        <v>460</v>
      </c>
      <c r="B30" s="723"/>
      <c r="C30" s="615">
        <v>1634480.08338</v>
      </c>
      <c r="D30" s="379">
        <v>1542773.34</v>
      </c>
      <c r="E30" s="372">
        <v>1057686</v>
      </c>
      <c r="F30" s="379">
        <v>1773976.1154799997</v>
      </c>
      <c r="G30" s="377">
        <v>963276.29854272737</v>
      </c>
      <c r="H30" s="399">
        <v>1306348.79</v>
      </c>
      <c r="I30" s="372">
        <v>588230.07679999992</v>
      </c>
      <c r="J30" s="372">
        <v>38634</v>
      </c>
      <c r="K30" s="372">
        <v>87572.57540999999</v>
      </c>
      <c r="L30" s="377">
        <v>153982.66196</v>
      </c>
      <c r="M30" s="372">
        <v>115092.49136090909</v>
      </c>
      <c r="N30" s="377">
        <v>516576.44584156427</v>
      </c>
      <c r="O30" s="400">
        <v>110126.53424363636</v>
      </c>
      <c r="P30" s="379">
        <v>135238.10999999999</v>
      </c>
      <c r="Q30" s="377">
        <v>69204.136989999999</v>
      </c>
      <c r="R30" s="372">
        <v>59225.87</v>
      </c>
      <c r="S30" s="372">
        <v>104272.36493909091</v>
      </c>
      <c r="T30" s="372">
        <v>388367.94744545454</v>
      </c>
      <c r="U30" s="379">
        <v>113076.49457000001</v>
      </c>
      <c r="V30" s="377">
        <v>132356.33003272727</v>
      </c>
      <c r="W30" s="372">
        <v>51633.279999999999</v>
      </c>
      <c r="X30" s="372">
        <v>202267.22080000001</v>
      </c>
      <c r="Y30" s="377">
        <v>216268.67687548761</v>
      </c>
      <c r="Z30" s="377">
        <v>799783.16134547582</v>
      </c>
      <c r="AA30" s="377">
        <v>97845.223815454534</v>
      </c>
      <c r="AB30" s="372">
        <v>178458.11120999997</v>
      </c>
      <c r="AC30" s="377">
        <v>81093.029676363643</v>
      </c>
      <c r="AD30" s="377">
        <v>389712.03436999995</v>
      </c>
      <c r="AE30" s="377">
        <v>61169.288769999999</v>
      </c>
      <c r="AF30" s="372">
        <v>142209</v>
      </c>
      <c r="AG30" s="372">
        <v>48348.68</v>
      </c>
      <c r="AH30" s="372">
        <v>220079.52</v>
      </c>
      <c r="AI30" s="372">
        <v>501382.11612181831</v>
      </c>
      <c r="AJ30" s="372">
        <v>22488.073</v>
      </c>
      <c r="AK30" s="372">
        <v>55891.01</v>
      </c>
      <c r="AL30" s="372">
        <v>128520.45392433608</v>
      </c>
      <c r="AM30" s="623">
        <v>232024.92519675969</v>
      </c>
      <c r="AN30" s="623">
        <v>45119.293989999998</v>
      </c>
      <c r="AO30" s="372">
        <v>24042.772400000002</v>
      </c>
      <c r="AP30" s="372">
        <v>49774.111000000004</v>
      </c>
      <c r="AQ30" s="372">
        <v>123360.33889</v>
      </c>
      <c r="AR30" s="372">
        <v>8455</v>
      </c>
      <c r="AS30" s="372">
        <v>56640.589240000001</v>
      </c>
      <c r="AT30" s="372">
        <v>23656.69</v>
      </c>
      <c r="AU30" s="372">
        <v>10438.408589999992</v>
      </c>
      <c r="AV30" s="372">
        <v>10979.68</v>
      </c>
      <c r="AW30" s="372">
        <v>20785.374</v>
      </c>
      <c r="AX30" s="372">
        <v>81840.714319999999</v>
      </c>
      <c r="AY30" s="247">
        <v>64188.275000000001</v>
      </c>
      <c r="AZ30" s="247">
        <v>13539.42</v>
      </c>
      <c r="BA30" s="372">
        <v>11066.36</v>
      </c>
      <c r="BB30" s="247"/>
      <c r="BC30" s="247">
        <v>112151.87</v>
      </c>
    </row>
    <row r="31" spans="1:55" ht="13.5" thickTop="1">
      <c r="A31" s="203"/>
      <c r="B31" s="203"/>
      <c r="C31" s="372"/>
      <c r="D31" s="372"/>
      <c r="E31" s="372"/>
      <c r="F31" s="372"/>
      <c r="G31" s="372"/>
      <c r="H31" s="372"/>
      <c r="I31" s="372"/>
      <c r="J31" s="372"/>
      <c r="K31" s="372"/>
      <c r="L31" s="372"/>
      <c r="M31" s="372"/>
      <c r="N31" s="377"/>
      <c r="O31" s="372"/>
      <c r="P31" s="372"/>
      <c r="Q31" s="372"/>
      <c r="R31" s="372"/>
      <c r="S31" s="372"/>
      <c r="T31" s="372"/>
      <c r="U31" s="372"/>
      <c r="V31" s="372"/>
      <c r="W31" s="372"/>
      <c r="X31" s="372"/>
      <c r="Y31" s="372"/>
      <c r="Z31" s="372"/>
      <c r="AA31" s="372"/>
      <c r="AB31" s="372"/>
      <c r="AC31" s="372"/>
      <c r="AD31" s="372"/>
      <c r="AE31" s="372"/>
      <c r="AF31" s="372"/>
      <c r="AG31" s="372"/>
      <c r="AH31" s="372"/>
      <c r="AI31" s="372"/>
      <c r="AJ31" s="372"/>
      <c r="AK31" s="372"/>
      <c r="AL31" s="372"/>
      <c r="AM31" s="623"/>
      <c r="AN31" s="623"/>
      <c r="AO31" s="372"/>
      <c r="AP31" s="372"/>
      <c r="AQ31" s="372"/>
      <c r="AR31" s="372"/>
      <c r="AS31" s="372"/>
      <c r="AT31" s="372"/>
      <c r="AU31" s="372"/>
      <c r="AV31" s="372"/>
      <c r="AW31" s="372"/>
      <c r="AX31" s="372"/>
      <c r="AY31" s="247"/>
      <c r="AZ31" s="247"/>
      <c r="BA31" s="372"/>
      <c r="BB31" s="247"/>
      <c r="BC31" s="247"/>
    </row>
    <row r="32" spans="1:55" ht="19.5" thickBot="1">
      <c r="A32" s="204" t="s">
        <v>461</v>
      </c>
      <c r="B32" s="205" t="s">
        <v>462</v>
      </c>
      <c r="C32" s="372"/>
      <c r="D32" s="372"/>
      <c r="E32" s="372"/>
      <c r="F32" s="372"/>
      <c r="G32" s="372"/>
      <c r="H32" s="372"/>
      <c r="I32" s="372"/>
      <c r="J32" s="372"/>
      <c r="K32" s="372"/>
      <c r="L32" s="372"/>
      <c r="M32" s="372"/>
      <c r="N32" s="372"/>
      <c r="O32" s="372"/>
      <c r="P32" s="372"/>
      <c r="Q32" s="372"/>
      <c r="R32" s="372"/>
      <c r="S32" s="372"/>
      <c r="T32" s="372"/>
      <c r="U32" s="372"/>
      <c r="V32" s="372"/>
      <c r="W32" s="372"/>
      <c r="X32" s="372"/>
      <c r="Y32" s="372"/>
      <c r="Z32" s="372"/>
      <c r="AA32" s="372"/>
      <c r="AB32" s="372"/>
      <c r="AC32" s="372"/>
      <c r="AD32" s="372"/>
      <c r="AE32" s="372"/>
      <c r="AF32" s="372"/>
      <c r="AG32" s="372"/>
      <c r="AH32" s="372"/>
      <c r="AI32" s="372"/>
      <c r="AJ32" s="372"/>
      <c r="AK32" s="372"/>
      <c r="AL32" s="372"/>
      <c r="AM32" s="623"/>
      <c r="AN32" s="623"/>
      <c r="AO32" s="372"/>
      <c r="AP32" s="372"/>
      <c r="AQ32" s="372"/>
      <c r="AR32" s="372"/>
      <c r="AS32" s="372"/>
      <c r="AT32" s="372"/>
      <c r="AU32" s="372"/>
      <c r="AV32" s="372"/>
      <c r="AW32" s="372"/>
      <c r="AX32" s="372"/>
      <c r="AY32" s="247"/>
      <c r="AZ32" s="247"/>
      <c r="BA32" s="372"/>
      <c r="BB32" s="247"/>
      <c r="BC32" s="247"/>
    </row>
    <row r="33" spans="1:55" ht="13.5" thickTop="1">
      <c r="A33" s="726" t="s">
        <v>431</v>
      </c>
      <c r="B33" s="728" t="s">
        <v>432</v>
      </c>
      <c r="C33" s="372"/>
      <c r="D33" s="372"/>
      <c r="E33" s="372"/>
      <c r="F33" s="372"/>
      <c r="G33" s="372"/>
      <c r="H33" s="372"/>
      <c r="I33" s="372"/>
      <c r="J33" s="372"/>
      <c r="K33" s="372"/>
      <c r="L33" s="372"/>
      <c r="M33" s="372"/>
      <c r="N33" s="372"/>
      <c r="O33" s="372"/>
      <c r="P33" s="372"/>
      <c r="Q33" s="372"/>
      <c r="R33" s="372"/>
      <c r="S33" s="372"/>
      <c r="T33" s="372"/>
      <c r="U33" s="372"/>
      <c r="V33" s="372"/>
      <c r="W33" s="372"/>
      <c r="X33" s="372"/>
      <c r="Y33" s="372"/>
      <c r="Z33" s="372"/>
      <c r="AA33" s="372"/>
      <c r="AB33" s="372"/>
      <c r="AC33" s="372"/>
      <c r="AD33" s="372"/>
      <c r="AE33" s="372"/>
      <c r="AF33" s="372"/>
      <c r="AG33" s="372"/>
      <c r="AH33" s="372"/>
      <c r="AI33" s="372"/>
      <c r="AJ33" s="372"/>
      <c r="AK33" s="372"/>
      <c r="AL33" s="372"/>
      <c r="AM33" s="623"/>
      <c r="AN33" s="623"/>
      <c r="AO33" s="372"/>
      <c r="AP33" s="372"/>
      <c r="AQ33" s="372"/>
      <c r="AR33" s="372"/>
      <c r="AS33" s="372"/>
      <c r="AT33" s="372"/>
      <c r="AU33" s="372"/>
      <c r="AV33" s="372"/>
      <c r="AW33" s="372"/>
      <c r="AX33" s="372"/>
      <c r="AY33" s="247"/>
      <c r="AZ33" s="247"/>
      <c r="BA33" s="372"/>
      <c r="BB33" s="247"/>
      <c r="BC33" s="247"/>
    </row>
    <row r="34" spans="1:55" ht="13.5" thickBot="1">
      <c r="A34" s="727"/>
      <c r="B34" s="729"/>
      <c r="C34" s="372"/>
      <c r="D34" s="372"/>
      <c r="E34" s="372"/>
      <c r="F34" s="372"/>
      <c r="G34" s="372"/>
      <c r="H34" s="372"/>
      <c r="I34" s="372"/>
      <c r="J34" s="372"/>
      <c r="K34" s="372"/>
      <c r="L34" s="372"/>
      <c r="M34" s="372"/>
      <c r="N34" s="372"/>
      <c r="O34" s="372"/>
      <c r="P34" s="372"/>
      <c r="Q34" s="372"/>
      <c r="R34" s="372"/>
      <c r="S34" s="372"/>
      <c r="T34" s="372"/>
      <c r="U34" s="372"/>
      <c r="V34" s="372"/>
      <c r="W34" s="372"/>
      <c r="X34" s="372"/>
      <c r="Y34" s="372"/>
      <c r="Z34" s="372"/>
      <c r="AA34" s="372"/>
      <c r="AB34" s="372"/>
      <c r="AC34" s="372"/>
      <c r="AD34" s="372"/>
      <c r="AE34" s="372"/>
      <c r="AF34" s="372"/>
      <c r="AG34" s="372"/>
      <c r="AH34" s="372"/>
      <c r="AI34" s="372"/>
      <c r="AJ34" s="372"/>
      <c r="AK34" s="372"/>
      <c r="AL34" s="372"/>
      <c r="AM34" s="623"/>
      <c r="AN34" s="623"/>
      <c r="AO34" s="372"/>
      <c r="AP34" s="372"/>
      <c r="AQ34" s="372"/>
      <c r="AR34" s="372"/>
      <c r="AS34" s="372"/>
      <c r="AT34" s="372"/>
      <c r="AU34" s="372"/>
      <c r="AV34" s="372"/>
      <c r="AW34" s="372"/>
      <c r="AX34" s="372"/>
      <c r="AY34" s="247"/>
      <c r="AZ34" s="247"/>
      <c r="BA34" s="372"/>
      <c r="BB34" s="247"/>
      <c r="BC34" s="247"/>
    </row>
    <row r="35" spans="1:55">
      <c r="A35" s="196">
        <v>1</v>
      </c>
      <c r="B35" s="388" t="s">
        <v>463</v>
      </c>
      <c r="C35" s="616">
        <v>123067.72</v>
      </c>
      <c r="D35" s="401">
        <v>57573.98</v>
      </c>
      <c r="E35" s="377">
        <v>54939</v>
      </c>
      <c r="F35" s="375">
        <v>125026.44183</v>
      </c>
      <c r="G35" s="373">
        <v>79021.645270000008</v>
      </c>
      <c r="H35" s="372">
        <v>140930.57</v>
      </c>
      <c r="I35" s="377">
        <v>14084.34585</v>
      </c>
      <c r="J35" s="372">
        <v>1814</v>
      </c>
      <c r="K35" s="377">
        <v>4303.8243700000003</v>
      </c>
      <c r="L35" s="372">
        <v>2744.8359999999998</v>
      </c>
      <c r="M35" s="372">
        <v>12822.6039</v>
      </c>
      <c r="N35" s="372">
        <v>34393.207999999999</v>
      </c>
      <c r="O35" s="396">
        <v>3143.3522899999998</v>
      </c>
      <c r="P35" s="373">
        <v>7568.2</v>
      </c>
      <c r="Q35" s="377">
        <v>8174.4479300000003</v>
      </c>
      <c r="R35" s="372">
        <v>5757.72</v>
      </c>
      <c r="S35" s="372">
        <v>6512.3004040000014</v>
      </c>
      <c r="T35" s="372">
        <v>22053.329750000001</v>
      </c>
      <c r="U35" s="377">
        <v>3335.9656012</v>
      </c>
      <c r="V35" s="377">
        <v>4591.6664000000001</v>
      </c>
      <c r="W35" s="372">
        <v>1789.32</v>
      </c>
      <c r="X35" s="372">
        <v>8824.7460700000011</v>
      </c>
      <c r="Y35" s="377">
        <v>18089.070359999998</v>
      </c>
      <c r="Z35" s="372">
        <v>62117.407819999993</v>
      </c>
      <c r="AA35" s="377">
        <v>4460.2585899999995</v>
      </c>
      <c r="AB35" s="372">
        <v>12206.950999999999</v>
      </c>
      <c r="AC35" s="377">
        <v>6366.426019999999</v>
      </c>
      <c r="AD35" s="377">
        <v>6070.5941399999992</v>
      </c>
      <c r="AE35" s="377">
        <v>3746.1037900000001</v>
      </c>
      <c r="AF35" s="377">
        <v>8991</v>
      </c>
      <c r="AG35" s="372">
        <v>5374.3531900000007</v>
      </c>
      <c r="AH35" s="377">
        <v>16385.990000000002</v>
      </c>
      <c r="AI35" s="377">
        <v>74315.088230000008</v>
      </c>
      <c r="AJ35" s="377">
        <v>1785.818</v>
      </c>
      <c r="AK35" s="372">
        <v>5836.96</v>
      </c>
      <c r="AL35" s="372">
        <v>13760.929460000001</v>
      </c>
      <c r="AM35" s="623">
        <v>20407.29293</v>
      </c>
      <c r="AN35" s="623">
        <v>2645.7310400000001</v>
      </c>
      <c r="AO35" s="377">
        <v>2903.1477</v>
      </c>
      <c r="AP35" s="372">
        <v>2153.4</v>
      </c>
      <c r="AQ35" s="372">
        <v>3851.6876299999999</v>
      </c>
      <c r="AR35" s="372">
        <v>265</v>
      </c>
      <c r="AS35" s="372">
        <v>3913.7466899999999</v>
      </c>
      <c r="AT35" s="372">
        <v>2065.6748200000002</v>
      </c>
      <c r="AU35" s="372">
        <v>421.86046000000005</v>
      </c>
      <c r="AV35" s="372">
        <v>114.14</v>
      </c>
      <c r="AW35" s="372">
        <v>1467.52972</v>
      </c>
      <c r="AX35" s="372">
        <v>1566.41526</v>
      </c>
      <c r="AY35" s="247">
        <v>1523.15507</v>
      </c>
      <c r="AZ35" s="247">
        <v>396.2</v>
      </c>
      <c r="BA35" s="372">
        <v>521.51304000000005</v>
      </c>
      <c r="BB35" s="247"/>
      <c r="BC35" s="247">
        <v>0.2</v>
      </c>
    </row>
    <row r="36" spans="1:55">
      <c r="A36" s="197">
        <v>2</v>
      </c>
      <c r="B36" s="389" t="s">
        <v>464</v>
      </c>
      <c r="C36" s="617"/>
      <c r="D36" s="401"/>
      <c r="E36" s="377">
        <v>0</v>
      </c>
      <c r="F36" s="375"/>
      <c r="G36" s="373"/>
      <c r="H36" s="372">
        <v>37325.65</v>
      </c>
      <c r="I36" s="377">
        <v>1.0000000000000001E-5</v>
      </c>
      <c r="J36" s="372"/>
      <c r="K36" s="377"/>
      <c r="L36" s="372">
        <v>913.28099999999995</v>
      </c>
      <c r="M36" s="372">
        <v>0</v>
      </c>
      <c r="N36" s="372"/>
      <c r="O36" s="396">
        <v>8281.8194000000003</v>
      </c>
      <c r="P36" s="373">
        <v>0</v>
      </c>
      <c r="Q36" s="377"/>
      <c r="R36" s="372"/>
      <c r="S36" s="372">
        <v>2721.6577360000001</v>
      </c>
      <c r="T36" s="372"/>
      <c r="U36" s="377"/>
      <c r="V36" s="377">
        <v>0</v>
      </c>
      <c r="W36" s="372"/>
      <c r="X36" s="372"/>
      <c r="Y36" s="377"/>
      <c r="Z36" s="372"/>
      <c r="AA36" s="377"/>
      <c r="AB36" s="372"/>
      <c r="AC36" s="372"/>
      <c r="AD36" s="377">
        <v>18235.618930000001</v>
      </c>
      <c r="AE36" s="377"/>
      <c r="AF36" s="377"/>
      <c r="AG36" s="372">
        <v>2195.6468099999993</v>
      </c>
      <c r="AH36" s="377"/>
      <c r="AI36" s="377"/>
      <c r="AJ36" s="377"/>
      <c r="AK36" s="372"/>
      <c r="AL36" s="372"/>
      <c r="AM36" s="623">
        <v>29458.730749999999</v>
      </c>
      <c r="AN36" s="623"/>
      <c r="AO36" s="377"/>
      <c r="AP36" s="372">
        <v>269.75450000000001</v>
      </c>
      <c r="AQ36" s="372"/>
      <c r="AR36" s="372"/>
      <c r="AS36" s="372"/>
      <c r="AT36" s="372"/>
      <c r="AU36" s="372"/>
      <c r="AV36" s="372"/>
      <c r="AW36" s="372"/>
      <c r="AX36" s="372"/>
      <c r="AY36" s="247"/>
      <c r="AZ36" s="247"/>
      <c r="BA36" s="372"/>
      <c r="BB36" s="247"/>
      <c r="BC36" s="247"/>
    </row>
    <row r="37" spans="1:55">
      <c r="A37" s="197">
        <v>3</v>
      </c>
      <c r="B37" s="389" t="s">
        <v>465</v>
      </c>
      <c r="C37" s="617"/>
      <c r="D37" s="401"/>
      <c r="E37" s="377"/>
      <c r="F37" s="375"/>
      <c r="G37" s="373"/>
      <c r="H37" s="372"/>
      <c r="I37" s="377"/>
      <c r="J37" s="372"/>
      <c r="K37" s="377"/>
      <c r="L37" s="372"/>
      <c r="M37" s="372"/>
      <c r="N37" s="372"/>
      <c r="O37" s="396">
        <v>0</v>
      </c>
      <c r="P37" s="373">
        <v>0</v>
      </c>
      <c r="Q37" s="377"/>
      <c r="R37" s="372"/>
      <c r="S37" s="372"/>
      <c r="T37" s="372"/>
      <c r="U37" s="377"/>
      <c r="V37" s="377">
        <v>0</v>
      </c>
      <c r="W37" s="372"/>
      <c r="X37" s="372"/>
      <c r="Y37" s="377"/>
      <c r="Z37" s="372"/>
      <c r="AA37" s="377"/>
      <c r="AB37" s="372">
        <v>0</v>
      </c>
      <c r="AC37" s="372"/>
      <c r="AD37" s="377"/>
      <c r="AE37" s="377"/>
      <c r="AF37" s="377"/>
      <c r="AG37" s="372"/>
      <c r="AH37" s="377"/>
      <c r="AI37" s="377"/>
      <c r="AJ37" s="377"/>
      <c r="AK37" s="372"/>
      <c r="AL37" s="372"/>
      <c r="AM37" s="623"/>
      <c r="AN37" s="623"/>
      <c r="AO37" s="377"/>
      <c r="AP37" s="372"/>
      <c r="AQ37" s="372"/>
      <c r="AR37" s="372"/>
      <c r="AS37" s="372"/>
      <c r="AT37" s="372"/>
      <c r="AU37" s="372"/>
      <c r="AV37" s="372"/>
      <c r="AW37" s="372"/>
      <c r="AX37" s="372"/>
      <c r="AY37" s="247"/>
      <c r="AZ37" s="247"/>
      <c r="BA37" s="372"/>
      <c r="BB37" s="247"/>
      <c r="BC37" s="247"/>
    </row>
    <row r="38" spans="1:55">
      <c r="A38" s="197">
        <v>4</v>
      </c>
      <c r="B38" s="389" t="s">
        <v>466</v>
      </c>
      <c r="C38" s="617"/>
      <c r="D38" s="401"/>
      <c r="E38" s="377"/>
      <c r="F38" s="375"/>
      <c r="G38" s="373"/>
      <c r="H38" s="372"/>
      <c r="I38" s="377"/>
      <c r="J38" s="372"/>
      <c r="K38" s="377"/>
      <c r="L38" s="372"/>
      <c r="M38" s="372"/>
      <c r="N38" s="372"/>
      <c r="O38" s="396">
        <v>0</v>
      </c>
      <c r="P38" s="373">
        <v>0</v>
      </c>
      <c r="Q38" s="377"/>
      <c r="R38" s="372"/>
      <c r="S38" s="372"/>
      <c r="T38" s="372"/>
      <c r="U38" s="377"/>
      <c r="V38" s="377"/>
      <c r="W38" s="372"/>
      <c r="X38" s="372"/>
      <c r="Y38" s="377"/>
      <c r="Z38" s="372"/>
      <c r="AA38" s="377"/>
      <c r="AB38" s="372"/>
      <c r="AC38" s="372"/>
      <c r="AD38" s="377"/>
      <c r="AE38" s="377"/>
      <c r="AF38" s="377"/>
      <c r="AG38" s="372"/>
      <c r="AH38" s="377"/>
      <c r="AI38" s="377"/>
      <c r="AJ38" s="377"/>
      <c r="AK38" s="372"/>
      <c r="AL38" s="372"/>
      <c r="AM38" s="623"/>
      <c r="AN38" s="623"/>
      <c r="AO38" s="377"/>
      <c r="AP38" s="372"/>
      <c r="AQ38" s="372"/>
      <c r="AR38" s="372"/>
      <c r="AS38" s="372"/>
      <c r="AT38" s="372"/>
      <c r="AU38" s="372"/>
      <c r="AV38" s="372"/>
      <c r="AW38" s="372"/>
      <c r="AX38" s="372"/>
      <c r="AY38" s="247"/>
      <c r="AZ38" s="247"/>
      <c r="BA38" s="372"/>
      <c r="BB38" s="247"/>
      <c r="BC38" s="247"/>
    </row>
    <row r="39" spans="1:55">
      <c r="A39" s="197">
        <v>5</v>
      </c>
      <c r="B39" s="389" t="s">
        <v>467</v>
      </c>
      <c r="C39" s="617">
        <v>709.56581000000006</v>
      </c>
      <c r="D39" s="401"/>
      <c r="E39" s="377"/>
      <c r="F39" s="375"/>
      <c r="G39" s="373"/>
      <c r="H39" s="372"/>
      <c r="I39" s="377"/>
      <c r="J39" s="372"/>
      <c r="K39" s="377"/>
      <c r="L39" s="372"/>
      <c r="M39" s="372"/>
      <c r="N39" s="372"/>
      <c r="O39" s="396"/>
      <c r="P39" s="373">
        <v>0</v>
      </c>
      <c r="Q39" s="377"/>
      <c r="R39" s="372"/>
      <c r="S39" s="372"/>
      <c r="T39" s="372"/>
      <c r="U39" s="377"/>
      <c r="V39" s="377"/>
      <c r="W39" s="372"/>
      <c r="X39" s="372"/>
      <c r="Y39" s="377"/>
      <c r="Z39" s="372"/>
      <c r="AA39" s="377"/>
      <c r="AB39" s="372"/>
      <c r="AC39" s="372"/>
      <c r="AD39" s="377"/>
      <c r="AE39" s="377"/>
      <c r="AF39" s="377"/>
      <c r="AG39" s="372"/>
      <c r="AH39" s="377"/>
      <c r="AI39" s="377"/>
      <c r="AJ39" s="377"/>
      <c r="AK39" s="372"/>
      <c r="AL39" s="372"/>
      <c r="AM39" s="623"/>
      <c r="AN39" s="623"/>
      <c r="AO39" s="377"/>
      <c r="AP39" s="372"/>
      <c r="AQ39" s="372"/>
      <c r="AR39" s="372"/>
      <c r="AS39" s="372"/>
      <c r="AT39" s="372"/>
      <c r="AU39" s="372"/>
      <c r="AV39" s="372"/>
      <c r="AW39" s="372"/>
      <c r="AX39" s="372"/>
      <c r="AY39" s="247">
        <v>0</v>
      </c>
      <c r="AZ39" s="247"/>
      <c r="BA39" s="372"/>
      <c r="BB39" s="247"/>
      <c r="BC39" s="247">
        <v>0</v>
      </c>
    </row>
    <row r="40" spans="1:55">
      <c r="A40" s="197">
        <v>6</v>
      </c>
      <c r="B40" s="394" t="s">
        <v>468</v>
      </c>
      <c r="C40" s="617"/>
      <c r="D40" s="401"/>
      <c r="E40" s="377"/>
      <c r="F40" s="375"/>
      <c r="G40" s="373"/>
      <c r="H40" s="372"/>
      <c r="I40" s="377"/>
      <c r="J40" s="372"/>
      <c r="K40" s="377"/>
      <c r="L40" s="372"/>
      <c r="M40" s="372"/>
      <c r="N40" s="372"/>
      <c r="O40" s="396"/>
      <c r="P40" s="373">
        <v>0</v>
      </c>
      <c r="Q40" s="377"/>
      <c r="R40" s="372"/>
      <c r="S40" s="372"/>
      <c r="T40" s="372"/>
      <c r="U40" s="377"/>
      <c r="V40" s="377"/>
      <c r="W40" s="372"/>
      <c r="X40" s="372"/>
      <c r="Y40" s="377"/>
      <c r="Z40" s="372"/>
      <c r="AA40" s="377"/>
      <c r="AB40" s="372">
        <v>0</v>
      </c>
      <c r="AC40" s="372"/>
      <c r="AD40" s="377"/>
      <c r="AE40" s="377"/>
      <c r="AF40" s="377"/>
      <c r="AG40" s="372"/>
      <c r="AH40" s="377"/>
      <c r="AI40" s="377"/>
      <c r="AJ40" s="377"/>
      <c r="AK40" s="372"/>
      <c r="AL40" s="372"/>
      <c r="AM40" s="623"/>
      <c r="AN40" s="623"/>
      <c r="AO40" s="377"/>
      <c r="AP40" s="372"/>
      <c r="AQ40" s="372"/>
      <c r="AR40" s="372"/>
      <c r="AS40" s="372"/>
      <c r="AT40" s="372"/>
      <c r="AU40" s="372"/>
      <c r="AV40" s="372"/>
      <c r="AW40" s="372"/>
      <c r="AX40" s="372"/>
      <c r="AY40" s="247"/>
      <c r="AZ40" s="247"/>
      <c r="BA40" s="372"/>
      <c r="BB40" s="247"/>
      <c r="BC40" s="247"/>
    </row>
    <row r="41" spans="1:55" ht="13.5" thickBot="1">
      <c r="A41" s="198">
        <v>7</v>
      </c>
      <c r="B41" s="622" t="s">
        <v>740</v>
      </c>
      <c r="C41" s="618">
        <v>510</v>
      </c>
      <c r="D41" s="401">
        <v>47500</v>
      </c>
      <c r="E41" s="377"/>
      <c r="F41" s="375">
        <v>6200</v>
      </c>
      <c r="G41" s="373"/>
      <c r="H41" s="372">
        <v>10</v>
      </c>
      <c r="I41" s="377"/>
      <c r="J41" s="372"/>
      <c r="K41" s="377"/>
      <c r="L41" s="372"/>
      <c r="M41" s="372">
        <v>1859.2937299999999</v>
      </c>
      <c r="N41" s="372">
        <v>545.14</v>
      </c>
      <c r="O41" s="396"/>
      <c r="P41" s="373">
        <v>0</v>
      </c>
      <c r="Q41" s="377"/>
      <c r="R41" s="372"/>
      <c r="S41" s="372"/>
      <c r="T41" s="372"/>
      <c r="U41" s="377"/>
      <c r="V41" s="377"/>
      <c r="W41" s="372">
        <v>2340.7399999999998</v>
      </c>
      <c r="X41" s="372"/>
      <c r="Y41" s="377"/>
      <c r="Z41" s="372"/>
      <c r="AA41" s="377"/>
      <c r="AB41" s="372"/>
      <c r="AC41" s="372"/>
      <c r="AD41" s="377"/>
      <c r="AE41" s="377"/>
      <c r="AF41" s="377">
        <v>671</v>
      </c>
      <c r="AG41" s="372"/>
      <c r="AH41" s="377"/>
      <c r="AI41" s="377">
        <v>2458.0531599999999</v>
      </c>
      <c r="AJ41" s="377"/>
      <c r="AK41" s="372"/>
      <c r="AL41" s="372"/>
      <c r="AM41" s="623"/>
      <c r="AN41" s="623"/>
      <c r="AO41" s="377"/>
      <c r="AP41" s="372"/>
      <c r="AQ41" s="372"/>
      <c r="AR41" s="372"/>
      <c r="AS41" s="372"/>
      <c r="AT41" s="372"/>
      <c r="AU41" s="372"/>
      <c r="AV41" s="372"/>
      <c r="AW41" s="372"/>
      <c r="AX41" s="372"/>
      <c r="AY41" s="247">
        <v>0</v>
      </c>
      <c r="AZ41" s="247"/>
      <c r="BA41" s="372"/>
      <c r="BB41" s="247"/>
      <c r="BC41" s="247">
        <v>0</v>
      </c>
    </row>
    <row r="42" spans="1:55" ht="15.75" thickBot="1">
      <c r="A42" s="722" t="s">
        <v>469</v>
      </c>
      <c r="B42" s="723"/>
      <c r="C42" s="619">
        <v>124287.28581</v>
      </c>
      <c r="D42" s="402">
        <v>105073.98</v>
      </c>
      <c r="E42" s="377">
        <v>54939</v>
      </c>
      <c r="F42" s="402">
        <v>131226.44183</v>
      </c>
      <c r="G42" s="380">
        <v>79021.645270000008</v>
      </c>
      <c r="H42" s="372">
        <v>178266.22</v>
      </c>
      <c r="I42" s="377">
        <v>14084.345859999999</v>
      </c>
      <c r="J42" s="372">
        <v>1814</v>
      </c>
      <c r="K42" s="377">
        <v>4303.8243700000003</v>
      </c>
      <c r="L42" s="372">
        <v>3658.1169999999997</v>
      </c>
      <c r="M42" s="372">
        <v>14681.897629999999</v>
      </c>
      <c r="N42" s="372">
        <v>34938.347999999998</v>
      </c>
      <c r="O42" s="403">
        <v>8453.4514482500017</v>
      </c>
      <c r="P42" s="380">
        <v>7568.2</v>
      </c>
      <c r="Q42" s="377">
        <v>8174.4479300000003</v>
      </c>
      <c r="R42" s="372">
        <v>5757.72</v>
      </c>
      <c r="S42" s="372">
        <v>8519.6237856750013</v>
      </c>
      <c r="T42" s="372">
        <v>22053.329750000001</v>
      </c>
      <c r="U42" s="377">
        <v>3335.9656012</v>
      </c>
      <c r="V42" s="377">
        <v>4591.6664000000001</v>
      </c>
      <c r="W42" s="372">
        <v>4130.0600000000004</v>
      </c>
      <c r="X42" s="372">
        <v>8824.7460700000011</v>
      </c>
      <c r="Y42" s="377">
        <v>18089.070359999998</v>
      </c>
      <c r="Z42" s="372">
        <v>62117.407819999993</v>
      </c>
      <c r="AA42" s="377">
        <v>4460.2585899999995</v>
      </c>
      <c r="AB42" s="372">
        <v>12206.950999999999</v>
      </c>
      <c r="AC42" s="372">
        <v>6366.426019999999</v>
      </c>
      <c r="AD42" s="377">
        <v>24306.213069999998</v>
      </c>
      <c r="AE42" s="377">
        <v>3746.1037900000001</v>
      </c>
      <c r="AF42" s="377">
        <v>9662</v>
      </c>
      <c r="AG42" s="372">
        <v>7570</v>
      </c>
      <c r="AH42" s="377">
        <v>16385.990000000002</v>
      </c>
      <c r="AI42" s="377">
        <v>76773.141390000004</v>
      </c>
      <c r="AJ42" s="377">
        <v>1785.818</v>
      </c>
      <c r="AK42" s="372">
        <v>5836.96</v>
      </c>
      <c r="AL42" s="372">
        <v>13760.929460000001</v>
      </c>
      <c r="AM42" s="623">
        <v>27171.252096511522</v>
      </c>
      <c r="AN42" s="623">
        <v>2645.7310400000001</v>
      </c>
      <c r="AO42" s="377">
        <v>2903.1477</v>
      </c>
      <c r="AP42" s="372">
        <v>2423.1545000000001</v>
      </c>
      <c r="AQ42" s="372">
        <v>3851.6876299999999</v>
      </c>
      <c r="AR42" s="372">
        <v>265</v>
      </c>
      <c r="AS42" s="372">
        <v>3913.7466899999999</v>
      </c>
      <c r="AT42" s="372">
        <v>2065.6748200000002</v>
      </c>
      <c r="AU42" s="372">
        <v>421.86046000000005</v>
      </c>
      <c r="AV42" s="372">
        <v>114.14</v>
      </c>
      <c r="AW42" s="372">
        <v>1467.52972</v>
      </c>
      <c r="AX42" s="372">
        <v>1566.41526</v>
      </c>
      <c r="AY42" s="247">
        <v>1523.15507</v>
      </c>
      <c r="AZ42" s="247">
        <v>396.2</v>
      </c>
      <c r="BA42" s="372">
        <v>521.51304000000005</v>
      </c>
      <c r="BB42" s="247"/>
      <c r="BC42" s="247">
        <v>0.2</v>
      </c>
    </row>
    <row r="43" spans="1:55" ht="15.75" thickTop="1">
      <c r="A43" s="206"/>
      <c r="B43" s="206"/>
      <c r="C43" s="381"/>
      <c r="D43" s="372"/>
      <c r="E43" s="377"/>
      <c r="F43" s="377"/>
      <c r="G43" s="381"/>
      <c r="H43" s="372"/>
      <c r="I43" s="377"/>
      <c r="J43" s="372"/>
      <c r="K43" s="377"/>
      <c r="L43" s="372"/>
      <c r="M43" s="372"/>
      <c r="N43" s="372"/>
      <c r="O43" s="404"/>
      <c r="P43" s="380"/>
      <c r="Q43" s="377"/>
      <c r="R43" s="372"/>
      <c r="S43" s="372"/>
      <c r="T43" s="372"/>
      <c r="U43" s="377"/>
      <c r="V43" s="377"/>
      <c r="W43" s="372"/>
      <c r="X43" s="372"/>
      <c r="Y43" s="377"/>
      <c r="Z43" s="372"/>
      <c r="AA43" s="377"/>
      <c r="AB43" s="372"/>
      <c r="AC43" s="372"/>
      <c r="AD43" s="377"/>
      <c r="AE43" s="377"/>
      <c r="AF43" s="377"/>
      <c r="AG43" s="372"/>
      <c r="AH43" s="377"/>
      <c r="AI43" s="377"/>
      <c r="AJ43" s="377"/>
      <c r="AK43" s="372"/>
      <c r="AL43" s="372"/>
      <c r="AM43" s="372"/>
      <c r="AN43" s="372"/>
      <c r="AO43" s="377"/>
      <c r="AP43" s="372"/>
      <c r="AQ43" s="372"/>
      <c r="AR43" s="372"/>
      <c r="AS43" s="372"/>
      <c r="AT43" s="372"/>
      <c r="AU43" s="372"/>
      <c r="AV43" s="372"/>
      <c r="AW43" s="372"/>
      <c r="AX43" s="372"/>
      <c r="AY43" s="247"/>
      <c r="AZ43" s="247"/>
      <c r="BA43" s="372"/>
      <c r="BB43" s="247"/>
      <c r="BC43" s="247"/>
    </row>
    <row r="44" spans="1:55" ht="15">
      <c r="A44" s="207" t="s">
        <v>470</v>
      </c>
      <c r="B44" s="395" t="s">
        <v>471</v>
      </c>
      <c r="C44" s="379">
        <v>1758767.36919</v>
      </c>
      <c r="D44" s="377">
        <v>1647847.32</v>
      </c>
      <c r="E44" s="377">
        <v>1112625</v>
      </c>
      <c r="F44" s="377">
        <v>1905202.5573099996</v>
      </c>
      <c r="G44" s="379">
        <v>1042297.9438127273</v>
      </c>
      <c r="H44" s="377">
        <v>1484615.01</v>
      </c>
      <c r="I44" s="377">
        <v>602314.42265999992</v>
      </c>
      <c r="J44" s="377">
        <v>40448</v>
      </c>
      <c r="K44" s="377">
        <v>91876.399779999992</v>
      </c>
      <c r="L44" s="377">
        <v>157640.77896</v>
      </c>
      <c r="M44" s="377">
        <v>129774.38899090909</v>
      </c>
      <c r="N44" s="377">
        <v>551514.79384156433</v>
      </c>
      <c r="O44" s="400">
        <v>118579.98569188637</v>
      </c>
      <c r="P44" s="379">
        <v>142806.31</v>
      </c>
      <c r="Q44" s="377">
        <v>77378.584919999994</v>
      </c>
      <c r="R44" s="377">
        <v>64983.59</v>
      </c>
      <c r="S44" s="377">
        <v>112791.98872476592</v>
      </c>
      <c r="T44" s="377">
        <v>410421.27719545452</v>
      </c>
      <c r="U44" s="377">
        <v>116412.46017120001</v>
      </c>
      <c r="V44" s="377">
        <v>136947.99643272726</v>
      </c>
      <c r="W44" s="377">
        <v>55763.34</v>
      </c>
      <c r="X44" s="377">
        <v>211091.96687</v>
      </c>
      <c r="Y44" s="377">
        <v>234357.74723548762</v>
      </c>
      <c r="Z44" s="377">
        <v>861900.56916547578</v>
      </c>
      <c r="AA44" s="377">
        <v>102305.48240545453</v>
      </c>
      <c r="AB44" s="377">
        <v>190665.06220999997</v>
      </c>
      <c r="AC44" s="377">
        <v>87459.455696363642</v>
      </c>
      <c r="AD44" s="377">
        <v>414018.24743999995</v>
      </c>
      <c r="AE44" s="377">
        <v>64915.39256</v>
      </c>
      <c r="AF44" s="628">
        <f>IF(AF30&lt;0,AF30,IF(AF42&gt;AF30,AF30*2,AF30+AF42))</f>
        <v>151871</v>
      </c>
      <c r="AG44" s="377">
        <v>55918.68</v>
      </c>
      <c r="AH44" s="377">
        <v>236465.51</v>
      </c>
      <c r="AI44" s="377">
        <v>578155.25751181832</v>
      </c>
      <c r="AJ44" s="377">
        <v>24273.891</v>
      </c>
      <c r="AK44" s="377">
        <v>61727.97</v>
      </c>
      <c r="AL44" s="377">
        <v>142281.38338433608</v>
      </c>
      <c r="AM44" s="377">
        <v>259196.1772932712</v>
      </c>
      <c r="AN44" s="377">
        <v>47765.025029999997</v>
      </c>
      <c r="AO44" s="377">
        <v>26945.920100000003</v>
      </c>
      <c r="AP44" s="377">
        <v>52197.265500000001</v>
      </c>
      <c r="AQ44" s="372">
        <v>127212.02652</v>
      </c>
      <c r="AR44" s="372">
        <v>8720</v>
      </c>
      <c r="AS44" s="372">
        <v>60554.335930000001</v>
      </c>
      <c r="AT44" s="372">
        <v>25722.364819999999</v>
      </c>
      <c r="AU44" s="372">
        <v>10860.269049999992</v>
      </c>
      <c r="AV44" s="372">
        <v>11093.82</v>
      </c>
      <c r="AW44" s="372">
        <v>22252.903719999998</v>
      </c>
      <c r="AX44" s="372">
        <v>83407.129579999993</v>
      </c>
      <c r="AY44" s="247">
        <v>65711.430070000002</v>
      </c>
      <c r="AZ44" s="247">
        <v>13935.62</v>
      </c>
      <c r="BA44" s="372">
        <v>11587.87304</v>
      </c>
      <c r="BB44" s="247"/>
      <c r="BC44" s="247">
        <v>112152.07</v>
      </c>
    </row>
    <row r="45" spans="1:55" ht="15">
      <c r="A45" s="208"/>
      <c r="B45" s="208"/>
      <c r="C45" s="383"/>
      <c r="D45" s="372"/>
      <c r="E45" s="377"/>
      <c r="F45" s="377"/>
      <c r="G45" s="383"/>
      <c r="H45" s="372"/>
      <c r="I45" s="377"/>
      <c r="J45" s="372"/>
      <c r="K45" s="377"/>
      <c r="L45" s="372"/>
      <c r="M45" s="372"/>
      <c r="N45" s="372"/>
      <c r="O45" s="405"/>
      <c r="P45" s="383"/>
      <c r="Q45" s="377"/>
      <c r="R45" s="372"/>
      <c r="S45" s="372"/>
      <c r="T45" s="372"/>
      <c r="U45" s="377"/>
      <c r="V45" s="377"/>
      <c r="W45" s="372"/>
      <c r="X45" s="372"/>
      <c r="Y45" s="377"/>
      <c r="Z45" s="372"/>
      <c r="AA45" s="377"/>
      <c r="AB45" s="372"/>
      <c r="AC45" s="372"/>
      <c r="AD45" s="377"/>
      <c r="AE45" s="377"/>
      <c r="AF45" s="377"/>
      <c r="AG45" s="372"/>
      <c r="AH45" s="377"/>
      <c r="AI45" s="377"/>
      <c r="AJ45" s="377"/>
      <c r="AK45" s="372"/>
      <c r="AL45" s="372"/>
      <c r="AM45" s="372"/>
      <c r="AN45" s="372"/>
      <c r="AO45" s="377"/>
      <c r="AP45" s="372"/>
      <c r="AQ45" s="372"/>
      <c r="AR45" s="372"/>
      <c r="AS45" s="372"/>
      <c r="AT45" s="372"/>
      <c r="AU45" s="372"/>
      <c r="AV45" s="372"/>
      <c r="AW45" s="372"/>
      <c r="AX45" s="372"/>
      <c r="AY45" s="247"/>
      <c r="AZ45" s="247"/>
      <c r="BA45" s="372"/>
      <c r="BB45" s="247"/>
      <c r="BC45" s="247"/>
    </row>
    <row r="46" spans="1:55" ht="15.75" thickBot="1">
      <c r="A46" s="209" t="s">
        <v>472</v>
      </c>
      <c r="B46" s="208" t="s">
        <v>473</v>
      </c>
      <c r="C46" s="383"/>
      <c r="D46" s="372"/>
      <c r="E46" s="377"/>
      <c r="F46" s="377"/>
      <c r="G46" s="383"/>
      <c r="H46" s="372"/>
      <c r="I46" s="377"/>
      <c r="J46" s="372"/>
      <c r="K46" s="377"/>
      <c r="L46" s="372"/>
      <c r="M46" s="372"/>
      <c r="N46" s="372"/>
      <c r="O46" s="405"/>
      <c r="P46" s="383"/>
      <c r="Q46" s="377"/>
      <c r="R46" s="372"/>
      <c r="S46" s="372"/>
      <c r="T46" s="372"/>
      <c r="U46" s="377"/>
      <c r="V46" s="377"/>
      <c r="W46" s="372"/>
      <c r="X46" s="372"/>
      <c r="Y46" s="377"/>
      <c r="Z46" s="372"/>
      <c r="AA46" s="377"/>
      <c r="AB46" s="372"/>
      <c r="AC46" s="372"/>
      <c r="AD46" s="377"/>
      <c r="AE46" s="377"/>
      <c r="AF46" s="377"/>
      <c r="AG46" s="372"/>
      <c r="AH46" s="377"/>
      <c r="AI46" s="377"/>
      <c r="AJ46" s="377"/>
      <c r="AK46" s="372"/>
      <c r="AL46" s="372"/>
      <c r="AM46" s="372"/>
      <c r="AN46" s="372"/>
      <c r="AO46" s="377"/>
      <c r="AP46" s="372"/>
      <c r="AQ46" s="372"/>
      <c r="AR46" s="372"/>
      <c r="AS46" s="372"/>
      <c r="AT46" s="372"/>
      <c r="AU46" s="372"/>
      <c r="AV46" s="372"/>
      <c r="AW46" s="372"/>
      <c r="AX46" s="372"/>
      <c r="AY46" s="247"/>
      <c r="AZ46" s="247"/>
      <c r="BA46" s="372"/>
      <c r="BB46" s="247"/>
      <c r="BC46" s="247"/>
    </row>
    <row r="47" spans="1:55" ht="13.5" thickTop="1">
      <c r="A47" s="210">
        <v>1</v>
      </c>
      <c r="B47" s="212" t="s">
        <v>474</v>
      </c>
      <c r="C47" s="385">
        <v>1124192.4217692802</v>
      </c>
      <c r="D47" s="406">
        <v>490168.10095999995</v>
      </c>
      <c r="E47" s="377">
        <v>470134.22399999999</v>
      </c>
      <c r="F47" s="377">
        <v>1067522.0881217602</v>
      </c>
      <c r="G47" s="384">
        <v>717075.58592640003</v>
      </c>
      <c r="H47" s="372">
        <v>1140839.81216</v>
      </c>
      <c r="I47" s="377">
        <v>264828.66211200005</v>
      </c>
      <c r="J47" s="377">
        <v>16788.768</v>
      </c>
      <c r="K47" s="377">
        <v>36749.176007680006</v>
      </c>
      <c r="L47" s="377">
        <v>91396.614106880006</v>
      </c>
      <c r="M47" s="372">
        <v>107187.05696288001</v>
      </c>
      <c r="N47" s="377">
        <v>283321.32262000005</v>
      </c>
      <c r="O47" s="407">
        <v>54102.089268800002</v>
      </c>
      <c r="P47" s="384">
        <v>65969.616959999999</v>
      </c>
      <c r="Q47" s="377">
        <v>71474.968818879992</v>
      </c>
      <c r="R47" s="372">
        <v>49244.510080000007</v>
      </c>
      <c r="S47" s="372">
        <v>54525.592228320013</v>
      </c>
      <c r="T47" s="624">
        <v>192903.44284096002</v>
      </c>
      <c r="U47" s="377">
        <v>29257.637788959997</v>
      </c>
      <c r="V47" s="377">
        <v>42158.756603680005</v>
      </c>
      <c r="W47" s="372">
        <v>54552.233759999996</v>
      </c>
      <c r="X47" s="372">
        <v>77768.023720319994</v>
      </c>
      <c r="Y47" s="377">
        <v>152820.69467167999</v>
      </c>
      <c r="Z47" s="372">
        <v>519892.65115096013</v>
      </c>
      <c r="AA47" s="377">
        <v>51164.029464960004</v>
      </c>
      <c r="AB47" s="372">
        <v>103001.47980720001</v>
      </c>
      <c r="AC47" s="372">
        <v>58609.998992320005</v>
      </c>
      <c r="AD47" s="377">
        <v>203216.03048064001</v>
      </c>
      <c r="AE47" s="377">
        <v>32498.996461041646</v>
      </c>
      <c r="AF47" s="377">
        <v>72934.960000000006</v>
      </c>
      <c r="AG47" s="372">
        <v>48462.072365920001</v>
      </c>
      <c r="AH47" s="377">
        <v>138237.74656000003</v>
      </c>
      <c r="AI47" s="377">
        <v>698555.42059023993</v>
      </c>
      <c r="AJ47" s="377">
        <v>15483.541809279997</v>
      </c>
      <c r="AK47" s="372">
        <v>48642.635200000004</v>
      </c>
      <c r="AL47" s="372">
        <v>115779.74523935599</v>
      </c>
      <c r="AM47" s="377">
        <v>173896.01341767373</v>
      </c>
      <c r="AN47" s="377">
        <v>22499.831759520002</v>
      </c>
      <c r="AO47" s="377">
        <v>25015.729566720001</v>
      </c>
      <c r="AP47" s="372">
        <v>18207.025247199999</v>
      </c>
      <c r="AQ47" s="372">
        <v>32427.363720960002</v>
      </c>
      <c r="AR47" s="377">
        <v>2227.44</v>
      </c>
      <c r="AS47" s="372">
        <v>35571.0095</v>
      </c>
      <c r="AT47" s="372">
        <v>17420.457280000002</v>
      </c>
      <c r="AU47" s="372">
        <v>3601.9111782399996</v>
      </c>
      <c r="AV47" s="372">
        <v>3521.0103999999997</v>
      </c>
      <c r="AW47" s="372">
        <v>12806.654321280001</v>
      </c>
      <c r="AX47" s="372">
        <v>14617.04594736</v>
      </c>
      <c r="AY47" s="247">
        <v>13355.172144000002</v>
      </c>
      <c r="AZ47" s="247">
        <v>6529.0439199999992</v>
      </c>
      <c r="BA47" s="372">
        <v>5227.12278496</v>
      </c>
      <c r="BB47" s="247"/>
      <c r="BC47" s="247">
        <v>0</v>
      </c>
    </row>
    <row r="48" spans="1:55">
      <c r="A48" s="197">
        <v>2</v>
      </c>
      <c r="B48" s="202" t="s">
        <v>475</v>
      </c>
      <c r="C48" s="385">
        <v>562096.21088464011</v>
      </c>
      <c r="D48" s="406">
        <v>245084.05047999998</v>
      </c>
      <c r="E48" s="377">
        <v>235067.11199999999</v>
      </c>
      <c r="F48" s="377">
        <v>533761.04406088009</v>
      </c>
      <c r="G48" s="384">
        <v>358537.79296320002</v>
      </c>
      <c r="H48" s="372">
        <v>570419.90607999999</v>
      </c>
      <c r="I48" s="377">
        <v>132414.33105600002</v>
      </c>
      <c r="J48" s="377">
        <v>8394.384</v>
      </c>
      <c r="K48" s="377">
        <v>18374.588003840003</v>
      </c>
      <c r="L48" s="377">
        <v>45698.307053440003</v>
      </c>
      <c r="M48" s="372">
        <v>53593.528481440007</v>
      </c>
      <c r="N48" s="377">
        <v>141660.66131000002</v>
      </c>
      <c r="O48" s="407">
        <v>27051.044634400001</v>
      </c>
      <c r="P48" s="384">
        <v>32984.80848</v>
      </c>
      <c r="Q48" s="377">
        <v>35737.484409439996</v>
      </c>
      <c r="R48" s="372">
        <v>24622.255040000004</v>
      </c>
      <c r="S48" s="372">
        <v>27262.796114160006</v>
      </c>
      <c r="T48" s="625">
        <v>96451.721420480011</v>
      </c>
      <c r="U48" s="377">
        <v>14628.818894479999</v>
      </c>
      <c r="V48" s="377">
        <v>21079.378301840003</v>
      </c>
      <c r="W48" s="372">
        <v>27276.116879999998</v>
      </c>
      <c r="X48" s="372">
        <v>38884.011860159997</v>
      </c>
      <c r="Y48" s="377">
        <v>76410.347335839993</v>
      </c>
      <c r="Z48" s="372">
        <v>259946.32557548006</v>
      </c>
      <c r="AA48" s="377">
        <v>25582.014732480002</v>
      </c>
      <c r="AB48" s="372">
        <v>51500.739903600006</v>
      </c>
      <c r="AC48" s="372">
        <v>29304.999496160002</v>
      </c>
      <c r="AD48" s="377">
        <v>101608.01524032</v>
      </c>
      <c r="AE48" s="377">
        <v>16249.498230520823</v>
      </c>
      <c r="AF48" s="377">
        <v>36467.480000000003</v>
      </c>
      <c r="AG48" s="372">
        <v>24231.036182960001</v>
      </c>
      <c r="AH48" s="377">
        <v>69118.873280000014</v>
      </c>
      <c r="AI48" s="377">
        <v>349277.71029511996</v>
      </c>
      <c r="AJ48" s="377">
        <v>7741.7709046399987</v>
      </c>
      <c r="AK48" s="372">
        <v>24321.317600000002</v>
      </c>
      <c r="AL48" s="372">
        <v>57889.872619677997</v>
      </c>
      <c r="AM48" s="377">
        <v>86948.006708836867</v>
      </c>
      <c r="AN48" s="377">
        <v>11249.915879760001</v>
      </c>
      <c r="AO48" s="377">
        <v>12507.864783360001</v>
      </c>
      <c r="AP48" s="372">
        <v>9103.5126235999996</v>
      </c>
      <c r="AQ48" s="372">
        <v>16213.681860480001</v>
      </c>
      <c r="AR48" s="377">
        <v>1113.72</v>
      </c>
      <c r="AS48" s="372">
        <v>17785.50475</v>
      </c>
      <c r="AT48" s="372">
        <v>8710.2286400000012</v>
      </c>
      <c r="AU48" s="372">
        <v>1800.9555891199998</v>
      </c>
      <c r="AV48" s="372">
        <v>1760.5051999999998</v>
      </c>
      <c r="AW48" s="372">
        <v>6403.3271606400003</v>
      </c>
      <c r="AX48" s="372">
        <v>7308.5229736800002</v>
      </c>
      <c r="AY48" s="247">
        <v>6677.586072000001</v>
      </c>
      <c r="AZ48" s="247">
        <v>3264.5219599999996</v>
      </c>
      <c r="BA48" s="372">
        <v>2613.56139248</v>
      </c>
      <c r="BB48" s="247"/>
      <c r="BC48" s="247">
        <v>0</v>
      </c>
    </row>
    <row r="49" spans="1:55">
      <c r="A49" s="197">
        <v>3</v>
      </c>
      <c r="B49" s="213" t="s">
        <v>476</v>
      </c>
      <c r="C49" s="386">
        <v>0.1251577459611059</v>
      </c>
      <c r="D49" s="408">
        <v>0.26894403234689029</v>
      </c>
      <c r="E49" s="386">
        <v>0.18932890960943954</v>
      </c>
      <c r="F49" s="386">
        <v>0.1427756917451394</v>
      </c>
      <c r="G49" s="387">
        <v>0.11628318846930683</v>
      </c>
      <c r="H49" s="387">
        <v>0.10410681634183967</v>
      </c>
      <c r="I49" s="387">
        <v>0.18194840931689549</v>
      </c>
      <c r="J49" s="387">
        <v>0.19273838318571082</v>
      </c>
      <c r="K49" s="387">
        <v>0.20000753162095228</v>
      </c>
      <c r="L49" s="387">
        <v>0.13798391154898013</v>
      </c>
      <c r="M49" s="387">
        <v>9.6858253351130866E-2</v>
      </c>
      <c r="N49" s="387">
        <v>0.15572842558871555</v>
      </c>
      <c r="O49" s="409">
        <v>0.17534256039944832</v>
      </c>
      <c r="P49" s="387">
        <v>0.17317828003953897</v>
      </c>
      <c r="Q49" s="387">
        <v>8.6607757875157634E-2</v>
      </c>
      <c r="R49" s="387">
        <v>0.10556886831759499</v>
      </c>
      <c r="S49" s="387">
        <v>0.16548851152678792</v>
      </c>
      <c r="T49" s="626">
        <v>0.17020796359091545</v>
      </c>
      <c r="U49" s="387">
        <v>0.3183099360540359</v>
      </c>
      <c r="V49" s="387">
        <v>0.25987103504048448</v>
      </c>
      <c r="W49" s="387">
        <v>8.1776068412271752E-2</v>
      </c>
      <c r="X49" s="387">
        <v>0.21715039860512111</v>
      </c>
      <c r="Y49" s="387">
        <v>0.12268377538211397</v>
      </c>
      <c r="Z49" s="387">
        <v>0.13262746719075397</v>
      </c>
      <c r="AA49" s="387">
        <v>0.15996469938008939</v>
      </c>
      <c r="AB49" s="387">
        <v>0.14808724112848881</v>
      </c>
      <c r="AC49" s="387">
        <v>0.11937820467504044</v>
      </c>
      <c r="AD49" s="387">
        <v>0.16298645198837014</v>
      </c>
      <c r="AE49" s="387">
        <v>0.15979666975333887</v>
      </c>
      <c r="AF49" s="387">
        <v>0.16658239066697234</v>
      </c>
      <c r="AG49" s="387">
        <v>9.230918492759084E-2</v>
      </c>
      <c r="AH49" s="387">
        <v>0.13684569714675762</v>
      </c>
      <c r="AI49" s="387">
        <v>6.6211526297891704E-2</v>
      </c>
      <c r="AJ49" s="387">
        <v>0.1254177696498435</v>
      </c>
      <c r="AK49" s="387">
        <v>0.1015207662926946</v>
      </c>
      <c r="AL49" s="387">
        <v>9.8311761242999604E-2</v>
      </c>
      <c r="AM49" s="387">
        <v>0.11924191806316731</v>
      </c>
      <c r="AN49" s="387">
        <v>0.16983247000427878</v>
      </c>
      <c r="AO49" s="377">
        <v>8.6172725934318878E-2</v>
      </c>
      <c r="AP49" s="377">
        <v>0.22934999997554134</v>
      </c>
      <c r="AQ49" s="377">
        <v>0.31383871378424572</v>
      </c>
      <c r="AR49" s="377">
        <v>0.31318464245950506</v>
      </c>
      <c r="AS49" s="377">
        <v>0.13618806276498843</v>
      </c>
      <c r="AT49" s="372">
        <v>0.11812486621476333</v>
      </c>
      <c r="AU49" s="377">
        <v>0.24121125730383258</v>
      </c>
      <c r="AV49" s="377">
        <v>0.2520599200729427</v>
      </c>
      <c r="AW49" s="377">
        <v>0.13900838212224573</v>
      </c>
      <c r="AX49" s="377">
        <v>0.45649239869873565</v>
      </c>
      <c r="AY49" s="630">
        <v>0.39362385964914293</v>
      </c>
      <c r="AZ49" s="630">
        <v>0.1707523511344369</v>
      </c>
      <c r="BA49" s="377">
        <v>0.17734992678330475</v>
      </c>
      <c r="BB49" s="247"/>
      <c r="BC49" s="629">
        <v>1.7308471205980358</v>
      </c>
    </row>
    <row r="50" spans="1:55">
      <c r="A50" s="197">
        <v>4</v>
      </c>
      <c r="B50" s="213" t="s">
        <v>477</v>
      </c>
      <c r="C50" s="386">
        <v>0.11631318992936225</v>
      </c>
      <c r="D50" s="408">
        <v>0.25179498004516582</v>
      </c>
      <c r="E50" s="386">
        <v>0.17998026027562716</v>
      </c>
      <c r="F50" s="386">
        <v>0.13294159513654297</v>
      </c>
      <c r="G50" s="387">
        <v>0.10746719787407151</v>
      </c>
      <c r="H50" s="387">
        <v>9.1606115149620165E-2</v>
      </c>
      <c r="I50" s="387">
        <v>0.17769378045680828</v>
      </c>
      <c r="J50" s="387">
        <v>0.18409450890023615</v>
      </c>
      <c r="K50" s="387">
        <v>0.19063845217470712</v>
      </c>
      <c r="L50" s="387">
        <v>0.13478193997859161</v>
      </c>
      <c r="M50" s="387">
        <v>8.5900290294016982E-2</v>
      </c>
      <c r="N50" s="387">
        <v>0.14586306207088093</v>
      </c>
      <c r="O50" s="409">
        <v>0.16284256039944831</v>
      </c>
      <c r="P50" s="387">
        <v>0.16400047928973149</v>
      </c>
      <c r="Q50" s="387">
        <v>7.7458319334552661E-2</v>
      </c>
      <c r="R50" s="387">
        <v>9.6215184033769136E-2</v>
      </c>
      <c r="S50" s="387">
        <v>0.15298851152678791</v>
      </c>
      <c r="T50" s="626">
        <v>0.16106211137585386</v>
      </c>
      <c r="U50" s="387">
        <v>0.30918830942029912</v>
      </c>
      <c r="V50" s="387">
        <v>0.25115793860234292</v>
      </c>
      <c r="W50" s="387">
        <v>7.5719399835626464E-2</v>
      </c>
      <c r="X50" s="387">
        <v>0.20807237846487761</v>
      </c>
      <c r="Y50" s="387">
        <v>0.11321434042169184</v>
      </c>
      <c r="Z50" s="387">
        <v>0.12306896965362098</v>
      </c>
      <c r="AA50" s="387">
        <v>0.15299064571521198</v>
      </c>
      <c r="AB50" s="387">
        <v>0.13860625035216273</v>
      </c>
      <c r="AC50" s="387">
        <v>0.11068832086073194</v>
      </c>
      <c r="AD50" s="387">
        <v>0.15341783163395745</v>
      </c>
      <c r="AE50" s="387">
        <v>0.15057520645187189</v>
      </c>
      <c r="AF50" s="387">
        <v>0.15598445519131018</v>
      </c>
      <c r="AG50" s="387">
        <v>7.9812814664525569E-2</v>
      </c>
      <c r="AH50" s="387">
        <v>0.12736290946668624</v>
      </c>
      <c r="AI50" s="387">
        <v>5.7419308629592047E-2</v>
      </c>
      <c r="AJ50" s="387">
        <v>0.11619084716920189</v>
      </c>
      <c r="AK50" s="387">
        <v>9.1921023226142984E-2</v>
      </c>
      <c r="AL50" s="387">
        <v>8.8803411103481514E-2</v>
      </c>
      <c r="AM50" s="387">
        <v>0.10674191806316732</v>
      </c>
      <c r="AN50" s="387">
        <v>0.16042535596617297</v>
      </c>
      <c r="AO50" s="377">
        <v>7.6888494771659557E-2</v>
      </c>
      <c r="AP50" s="377">
        <v>0.21870288121956488</v>
      </c>
      <c r="AQ50" s="377">
        <v>0.30433639922511208</v>
      </c>
      <c r="AR50" s="377">
        <v>0.30366698990769675</v>
      </c>
      <c r="AS50" s="377">
        <v>0.12738595847835019</v>
      </c>
      <c r="AT50" s="372">
        <v>0.10863866370332155</v>
      </c>
      <c r="AU50" s="377">
        <v>0.23184155462935113</v>
      </c>
      <c r="AV50" s="377">
        <v>0.24946657357217691</v>
      </c>
      <c r="AW50" s="377">
        <v>0.12984108716333365</v>
      </c>
      <c r="AX50" s="377">
        <v>0.44791931072656349</v>
      </c>
      <c r="AY50" s="630">
        <v>0.38449987350458814</v>
      </c>
      <c r="AZ50" s="630">
        <v>0.16589773529965782</v>
      </c>
      <c r="BA50" s="377">
        <v>0.16936828087285399</v>
      </c>
      <c r="BB50" s="247"/>
      <c r="BC50" s="629">
        <v>1.7308440339905027</v>
      </c>
    </row>
    <row r="51" spans="1:55">
      <c r="A51" s="197">
        <v>5</v>
      </c>
      <c r="B51" s="202" t="s">
        <v>478</v>
      </c>
      <c r="C51" s="385">
        <v>634574.94742071978</v>
      </c>
      <c r="D51" s="406">
        <v>1157679.2190400001</v>
      </c>
      <c r="E51" s="377">
        <v>642490.77600000007</v>
      </c>
      <c r="F51" s="377">
        <v>837680.46918823943</v>
      </c>
      <c r="G51" s="384">
        <v>325222.35788632731</v>
      </c>
      <c r="H51" s="372">
        <v>343775.1978399998</v>
      </c>
      <c r="I51" s="377">
        <v>337485.76054799987</v>
      </c>
      <c r="J51" s="377">
        <v>23659.232</v>
      </c>
      <c r="K51" s="377">
        <v>55127.223772319987</v>
      </c>
      <c r="L51" s="377">
        <v>66244.16485311999</v>
      </c>
      <c r="M51" s="372">
        <v>22587.332028029079</v>
      </c>
      <c r="N51" s="377">
        <v>268193.47122156428</v>
      </c>
      <c r="O51" s="407">
        <v>64477.896423086364</v>
      </c>
      <c r="P51" s="384">
        <v>76836.693039999998</v>
      </c>
      <c r="Q51" s="377">
        <v>5903.616101120002</v>
      </c>
      <c r="R51" s="372">
        <v>15739.079919999989</v>
      </c>
      <c r="S51" s="372">
        <v>58266.396496445908</v>
      </c>
      <c r="T51" s="625">
        <v>217517.83435449449</v>
      </c>
      <c r="U51" s="377">
        <v>87154.822382240018</v>
      </c>
      <c r="V51" s="377">
        <v>94789.239829047263</v>
      </c>
      <c r="W51" s="372">
        <v>1211.106240000001</v>
      </c>
      <c r="X51" s="372">
        <v>133323.94314968001</v>
      </c>
      <c r="Y51" s="377">
        <v>81537.052563807636</v>
      </c>
      <c r="Z51" s="372">
        <v>342007.91801451566</v>
      </c>
      <c r="AA51" s="377">
        <v>51141.452940494528</v>
      </c>
      <c r="AB51" s="372">
        <v>87663.582402799962</v>
      </c>
      <c r="AC51" s="372">
        <v>28849.456704043638</v>
      </c>
      <c r="AD51" s="377">
        <v>210802.21695935994</v>
      </c>
      <c r="AE51" s="377">
        <v>32416.396098958354</v>
      </c>
      <c r="AF51" s="377">
        <v>78936.039999999994</v>
      </c>
      <c r="AG51" s="372">
        <v>7456.6076340799918</v>
      </c>
      <c r="AH51" s="377">
        <v>98227.763439999952</v>
      </c>
      <c r="AI51" s="377">
        <v>-120400.16307842161</v>
      </c>
      <c r="AJ51" s="377">
        <v>8790.3491907200023</v>
      </c>
      <c r="AK51" s="372">
        <v>13085.334800000004</v>
      </c>
      <c r="AL51" s="372">
        <v>26501.638144980083</v>
      </c>
      <c r="AM51" s="623">
        <v>85300.163875597471</v>
      </c>
      <c r="AN51" s="377">
        <v>25265.193270479995</v>
      </c>
      <c r="AO51" s="377">
        <v>1930.1905332800015</v>
      </c>
      <c r="AP51" s="372">
        <v>33990.240252800002</v>
      </c>
      <c r="AQ51" s="372">
        <v>94784.662799040001</v>
      </c>
      <c r="AR51" s="377">
        <v>6492.56</v>
      </c>
      <c r="AS51" s="377">
        <v>24983.326430000001</v>
      </c>
      <c r="AT51" s="372">
        <v>8301.9075399999965</v>
      </c>
      <c r="AU51" s="372">
        <v>7258.3578717599921</v>
      </c>
      <c r="AV51" s="372">
        <v>7572.8096000000005</v>
      </c>
      <c r="AW51" s="372">
        <v>9446.2493987199978</v>
      </c>
      <c r="AX51" s="372">
        <v>68790.083632639988</v>
      </c>
      <c r="AY51" s="247">
        <v>52356.257925999998</v>
      </c>
      <c r="AZ51" s="247">
        <v>7406.5760800000016</v>
      </c>
      <c r="BA51" s="372">
        <v>6360.7502550400004</v>
      </c>
      <c r="BB51" s="247"/>
      <c r="BC51" s="629">
        <v>0</v>
      </c>
    </row>
    <row r="52" spans="1:55" ht="13.5" thickBot="1">
      <c r="A52" s="211">
        <v>6</v>
      </c>
      <c r="B52" s="214" t="s">
        <v>479</v>
      </c>
      <c r="C52" s="385">
        <v>1072383.8724953597</v>
      </c>
      <c r="D52" s="406">
        <v>1297689.2895200001</v>
      </c>
      <c r="E52" s="377">
        <v>822618.88800000004</v>
      </c>
      <c r="F52" s="377">
        <v>1240215.0714191196</v>
      </c>
      <c r="G52" s="384">
        <v>604738.50557952735</v>
      </c>
      <c r="H52" s="372">
        <v>735928.88391999982</v>
      </c>
      <c r="I52" s="377">
        <v>455815.7457439999</v>
      </c>
      <c r="J52" s="377">
        <v>30239.616000000002</v>
      </c>
      <c r="K52" s="377">
        <v>69197.987406159984</v>
      </c>
      <c r="L52" s="377">
        <v>108284.35490655999</v>
      </c>
      <c r="M52" s="372">
        <v>61498.96287946908</v>
      </c>
      <c r="N52" s="377">
        <v>374915.78453156422</v>
      </c>
      <c r="O52" s="407">
        <v>83075.489609236363</v>
      </c>
      <c r="P52" s="384">
        <v>102253.30151999998</v>
      </c>
      <c r="Q52" s="377">
        <v>33466.652580560003</v>
      </c>
      <c r="R52" s="372">
        <v>34603.614959999992</v>
      </c>
      <c r="S52" s="372">
        <v>77009.568824930902</v>
      </c>
      <c r="T52" s="627">
        <v>291916.22602497454</v>
      </c>
      <c r="U52" s="377">
        <v>98447.675675520004</v>
      </c>
      <c r="V52" s="377">
        <v>111276.95173088727</v>
      </c>
      <c r="W52" s="372">
        <v>24357.163120000001</v>
      </c>
      <c r="X52" s="372">
        <v>163383.20893984003</v>
      </c>
      <c r="Y52" s="377">
        <v>139858.32953964762</v>
      </c>
      <c r="Z52" s="372">
        <v>539836.83576999581</v>
      </c>
      <c r="AA52" s="377">
        <v>72263.209082974528</v>
      </c>
      <c r="AB52" s="372">
        <v>126957.37130639996</v>
      </c>
      <c r="AC52" s="372">
        <v>51788.030180203641</v>
      </c>
      <c r="AD52" s="377">
        <v>288104.01912967995</v>
      </c>
      <c r="AE52" s="377">
        <v>44919.790539479174</v>
      </c>
      <c r="AF52" s="377">
        <v>105741.52</v>
      </c>
      <c r="AG52" s="372">
        <v>24117.643817039992</v>
      </c>
      <c r="AH52" s="377">
        <v>150960.64671999996</v>
      </c>
      <c r="AI52" s="377">
        <v>152104.40582669835</v>
      </c>
      <c r="AJ52" s="377">
        <v>14746.302095360003</v>
      </c>
      <c r="AK52" s="372">
        <v>31569.692400000007</v>
      </c>
      <c r="AL52" s="372">
        <v>70630.581304658088</v>
      </c>
      <c r="AM52" s="623">
        <v>145076.91848792281</v>
      </c>
      <c r="AN52" s="377">
        <v>33869.378110239995</v>
      </c>
      <c r="AO52" s="377">
        <v>11534.907616640001</v>
      </c>
      <c r="AP52" s="372">
        <v>40670.598376400005</v>
      </c>
      <c r="AQ52" s="372">
        <v>107146.65702951999</v>
      </c>
      <c r="AR52" s="377">
        <v>7341.28</v>
      </c>
      <c r="AS52" s="377">
        <v>38855.084490000001</v>
      </c>
      <c r="AT52" s="372">
        <v>14946.461359999998</v>
      </c>
      <c r="AU52" s="372">
        <v>8637.453000879992</v>
      </c>
      <c r="AV52" s="372">
        <v>9219.1748000000007</v>
      </c>
      <c r="AW52" s="372">
        <v>14382.046839359999</v>
      </c>
      <c r="AX52" s="372">
        <v>74532.191346320004</v>
      </c>
      <c r="AY52" s="247">
        <v>57510.688928000003</v>
      </c>
      <c r="AZ52" s="247">
        <v>10274.89804</v>
      </c>
      <c r="BA52" s="372">
        <v>8452.7986075200006</v>
      </c>
      <c r="BB52" s="247"/>
      <c r="BC52" s="247">
        <v>0</v>
      </c>
    </row>
    <row r="53" spans="1:55" ht="13.5" thickTop="1">
      <c r="A53" s="367"/>
      <c r="B53" s="367"/>
      <c r="C53" s="367"/>
      <c r="D53" s="367"/>
      <c r="E53" s="367"/>
      <c r="F53" s="367"/>
      <c r="G53" s="367"/>
      <c r="H53" s="367"/>
      <c r="I53" s="367"/>
      <c r="J53" s="367"/>
      <c r="K53" s="367"/>
      <c r="L53" s="367"/>
      <c r="M53" s="367"/>
      <c r="N53" s="367"/>
      <c r="O53" s="367"/>
      <c r="P53" s="367"/>
      <c r="Q53" s="367"/>
      <c r="R53" s="367"/>
      <c r="S53" s="367"/>
      <c r="T53" s="367"/>
      <c r="U53" s="367"/>
      <c r="V53" s="367"/>
      <c r="W53" s="367"/>
      <c r="X53" s="367"/>
      <c r="Y53" s="367"/>
      <c r="Z53" s="367"/>
      <c r="AA53" s="367"/>
      <c r="AB53" s="367"/>
      <c r="AC53" s="367"/>
      <c r="AD53" s="367"/>
      <c r="AE53" s="367"/>
      <c r="AF53" s="367"/>
      <c r="AG53" s="367"/>
      <c r="AH53" s="367"/>
      <c r="AI53" s="367"/>
      <c r="AJ53" s="367"/>
      <c r="AK53" s="367"/>
      <c r="AL53" s="367"/>
      <c r="AM53" s="367"/>
      <c r="AN53" s="367"/>
      <c r="AO53" s="367"/>
      <c r="AP53" s="367"/>
      <c r="AQ53" s="367"/>
      <c r="AR53" s="367"/>
      <c r="AS53" s="367"/>
      <c r="AT53" s="367"/>
      <c r="AU53" s="367"/>
      <c r="AV53" s="367"/>
      <c r="AW53" s="367"/>
      <c r="AX53" s="367"/>
      <c r="AY53" s="367"/>
      <c r="AZ53" s="367"/>
      <c r="BA53" s="367"/>
      <c r="BB53" s="367"/>
      <c r="BC53" s="367"/>
    </row>
    <row r="54" spans="1:55">
      <c r="A54" s="367"/>
      <c r="B54" s="367"/>
      <c r="C54" s="367"/>
      <c r="D54" s="367"/>
      <c r="E54" s="367"/>
      <c r="F54" s="367"/>
      <c r="G54" s="367"/>
      <c r="H54" s="367"/>
      <c r="I54" s="367"/>
      <c r="J54" s="367"/>
      <c r="K54" s="367"/>
      <c r="L54" s="367"/>
      <c r="M54" s="367"/>
      <c r="N54" s="367"/>
      <c r="O54" s="367"/>
      <c r="P54" s="367"/>
      <c r="Q54" s="367"/>
      <c r="R54" s="367"/>
      <c r="S54" s="367"/>
      <c r="T54" s="367"/>
      <c r="U54" s="367"/>
      <c r="V54" s="367"/>
      <c r="W54" s="367"/>
      <c r="X54" s="367"/>
      <c r="Y54" s="367"/>
      <c r="Z54" s="367"/>
      <c r="AA54" s="367"/>
      <c r="AB54" s="367"/>
      <c r="AC54" s="367"/>
      <c r="AD54" s="367"/>
      <c r="AE54" s="367"/>
      <c r="AF54" s="367"/>
      <c r="AG54" s="367"/>
      <c r="AH54" s="367"/>
      <c r="AI54" s="367"/>
      <c r="AJ54" s="367"/>
      <c r="AK54" s="367"/>
      <c r="AL54" s="367"/>
      <c r="AM54" s="367"/>
      <c r="AN54" s="367"/>
      <c r="AO54" s="367"/>
      <c r="AP54" s="367"/>
      <c r="AQ54" s="367"/>
      <c r="AR54" s="367"/>
      <c r="AS54" s="367"/>
      <c r="AT54" s="367"/>
      <c r="AU54" s="367"/>
      <c r="AV54" s="367"/>
      <c r="AW54" s="367"/>
      <c r="AX54" s="367"/>
      <c r="AY54" s="367"/>
      <c r="AZ54" s="367"/>
      <c r="BA54" s="367"/>
      <c r="BB54" s="367"/>
      <c r="BC54" s="367"/>
    </row>
    <row r="55" spans="1:55">
      <c r="A55" s="367"/>
      <c r="B55" s="367"/>
      <c r="C55" s="367"/>
      <c r="D55" s="367"/>
      <c r="E55" s="367"/>
      <c r="F55" s="367"/>
      <c r="G55" s="367"/>
      <c r="H55" s="367"/>
      <c r="I55" s="367"/>
      <c r="J55" s="367"/>
      <c r="K55" s="367"/>
      <c r="L55" s="367"/>
      <c r="M55" s="367"/>
      <c r="N55" s="367"/>
      <c r="O55" s="367"/>
      <c r="P55" s="367"/>
      <c r="Q55" s="367"/>
      <c r="R55" s="367"/>
      <c r="S55" s="367"/>
      <c r="T55" s="367"/>
      <c r="U55" s="367"/>
      <c r="V55" s="367"/>
      <c r="W55" s="367"/>
      <c r="X55" s="367"/>
      <c r="Y55" s="367"/>
      <c r="Z55" s="367"/>
      <c r="AA55" s="367"/>
      <c r="AB55" s="367"/>
      <c r="AC55" s="367"/>
      <c r="AD55" s="367"/>
      <c r="AE55" s="367"/>
      <c r="AF55" s="367"/>
      <c r="AG55" s="367"/>
      <c r="AH55" s="367"/>
      <c r="AI55" s="367"/>
      <c r="AJ55" s="367"/>
      <c r="AK55" s="367"/>
      <c r="AL55" s="367"/>
      <c r="AM55" s="367"/>
      <c r="AN55" s="367"/>
      <c r="AO55" s="367"/>
      <c r="AP55" s="367"/>
      <c r="AQ55" s="367"/>
      <c r="AR55" s="367"/>
      <c r="AS55" s="367"/>
      <c r="AT55" s="367"/>
      <c r="AU55" s="367"/>
      <c r="AV55" s="367"/>
      <c r="AW55" s="367"/>
      <c r="AX55" s="367"/>
      <c r="AY55" s="367"/>
      <c r="AZ55" s="367"/>
      <c r="BA55" s="367"/>
      <c r="BB55" s="367"/>
      <c r="BC55" s="367"/>
    </row>
    <row r="56" spans="1:55">
      <c r="A56" s="367"/>
      <c r="B56" s="367"/>
      <c r="C56" s="367"/>
      <c r="D56" s="367"/>
      <c r="E56" s="367"/>
      <c r="F56" s="367"/>
      <c r="G56" s="367"/>
      <c r="H56" s="367"/>
      <c r="I56" s="367"/>
      <c r="J56" s="367"/>
      <c r="K56" s="367"/>
      <c r="L56" s="367"/>
      <c r="M56" s="367"/>
      <c r="N56" s="367"/>
      <c r="O56" s="367"/>
      <c r="P56" s="367"/>
      <c r="Q56" s="367"/>
      <c r="R56" s="367"/>
      <c r="S56" s="367"/>
      <c r="T56" s="367"/>
      <c r="U56" s="367"/>
      <c r="V56" s="367"/>
      <c r="W56" s="367"/>
      <c r="X56" s="367"/>
      <c r="Y56" s="367"/>
      <c r="Z56" s="367"/>
      <c r="AA56" s="367"/>
      <c r="AB56" s="367"/>
      <c r="AC56" s="367"/>
      <c r="AD56" s="367"/>
      <c r="AE56" s="367"/>
      <c r="AF56" s="367"/>
      <c r="AG56" s="367"/>
      <c r="AH56" s="367"/>
      <c r="AI56" s="367"/>
      <c r="AJ56" s="367"/>
      <c r="AK56" s="367"/>
      <c r="AL56" s="367"/>
      <c r="AM56" s="367"/>
      <c r="AN56" s="367"/>
      <c r="AO56" s="367"/>
      <c r="AP56" s="367"/>
      <c r="AQ56" s="367"/>
      <c r="AR56" s="367"/>
      <c r="AS56" s="367"/>
      <c r="AT56" s="367"/>
      <c r="AU56" s="367"/>
      <c r="AV56" s="367"/>
      <c r="AW56" s="367"/>
      <c r="AX56" s="367"/>
      <c r="AY56" s="367"/>
      <c r="AZ56" s="367"/>
      <c r="BA56" s="367"/>
      <c r="BB56" s="367"/>
      <c r="BC56" s="367"/>
    </row>
    <row r="57" spans="1:55">
      <c r="A57" s="367"/>
      <c r="B57" s="367"/>
      <c r="C57" s="367"/>
      <c r="D57" s="367"/>
      <c r="E57" s="367"/>
      <c r="F57" s="367"/>
      <c r="G57" s="367"/>
      <c r="H57" s="367"/>
      <c r="I57" s="367"/>
      <c r="J57" s="367"/>
      <c r="K57" s="367"/>
      <c r="L57" s="367"/>
      <c r="M57" s="367"/>
      <c r="N57" s="367"/>
      <c r="O57" s="367"/>
      <c r="P57" s="367"/>
      <c r="Q57" s="367"/>
      <c r="R57" s="367"/>
      <c r="S57" s="367"/>
      <c r="T57" s="367"/>
      <c r="U57" s="367"/>
      <c r="V57" s="367"/>
      <c r="W57" s="367"/>
      <c r="X57" s="367"/>
      <c r="Y57" s="367"/>
      <c r="Z57" s="367"/>
      <c r="AA57" s="367"/>
      <c r="AB57" s="367"/>
      <c r="AC57" s="367"/>
      <c r="AD57" s="367"/>
      <c r="AE57" s="367"/>
      <c r="AF57" s="367"/>
      <c r="AG57" s="367"/>
      <c r="AH57" s="367"/>
      <c r="AI57" s="367"/>
      <c r="AJ57" s="367"/>
      <c r="AK57" s="367"/>
      <c r="AL57" s="367"/>
      <c r="AM57" s="367"/>
      <c r="AN57" s="367"/>
      <c r="AO57" s="367"/>
      <c r="AP57" s="367"/>
      <c r="AQ57" s="367"/>
      <c r="AR57" s="367"/>
      <c r="AS57" s="367"/>
      <c r="AT57" s="367"/>
      <c r="AU57" s="367"/>
      <c r="AV57" s="367"/>
      <c r="AW57" s="367"/>
      <c r="AX57" s="367"/>
      <c r="AY57" s="367"/>
      <c r="AZ57" s="367"/>
      <c r="BA57" s="367"/>
      <c r="BB57" s="367"/>
      <c r="BC57" s="367"/>
    </row>
    <row r="58" spans="1:55">
      <c r="A58" s="367"/>
      <c r="B58" s="367"/>
      <c r="C58" s="367"/>
      <c r="D58" s="367"/>
      <c r="E58" s="367"/>
      <c r="F58" s="367"/>
      <c r="G58" s="367"/>
      <c r="H58" s="367"/>
      <c r="I58" s="367"/>
      <c r="J58" s="367"/>
      <c r="K58" s="367"/>
      <c r="L58" s="367"/>
      <c r="M58" s="367"/>
      <c r="N58" s="367"/>
      <c r="O58" s="367"/>
      <c r="P58" s="367"/>
      <c r="Q58" s="367"/>
      <c r="R58" s="367"/>
      <c r="S58" s="367"/>
      <c r="T58" s="367"/>
      <c r="U58" s="367"/>
      <c r="V58" s="367"/>
      <c r="W58" s="367"/>
      <c r="X58" s="367"/>
      <c r="Y58" s="367"/>
      <c r="Z58" s="367"/>
      <c r="AA58" s="367"/>
      <c r="AB58" s="367"/>
      <c r="AC58" s="367"/>
      <c r="AD58" s="367"/>
      <c r="AE58" s="367"/>
      <c r="AF58" s="367"/>
      <c r="AG58" s="367"/>
      <c r="AH58" s="367"/>
      <c r="AI58" s="367"/>
      <c r="AJ58" s="367"/>
      <c r="AK58" s="367"/>
      <c r="AL58" s="367"/>
      <c r="AM58" s="367"/>
      <c r="AN58" s="367"/>
      <c r="AO58" s="367"/>
      <c r="AP58" s="367"/>
      <c r="AQ58" s="367"/>
      <c r="AR58" s="367"/>
      <c r="AS58" s="367"/>
      <c r="AT58" s="367"/>
      <c r="AU58" s="367"/>
      <c r="AV58" s="367"/>
      <c r="AW58" s="367"/>
      <c r="AX58" s="367"/>
      <c r="AY58" s="367"/>
      <c r="AZ58" s="367"/>
      <c r="BA58" s="367"/>
      <c r="BB58" s="367"/>
      <c r="BC58" s="367"/>
    </row>
    <row r="59" spans="1:55">
      <c r="A59" s="367"/>
      <c r="B59" s="367"/>
      <c r="C59" s="367"/>
      <c r="D59" s="367"/>
      <c r="E59" s="367"/>
      <c r="F59" s="367"/>
      <c r="G59" s="367"/>
      <c r="H59" s="367"/>
      <c r="I59" s="367"/>
      <c r="J59" s="367"/>
      <c r="K59" s="367"/>
      <c r="L59" s="367"/>
      <c r="M59" s="367"/>
      <c r="N59" s="367"/>
      <c r="O59" s="367"/>
      <c r="P59" s="367"/>
      <c r="Q59" s="367"/>
      <c r="R59" s="367"/>
      <c r="S59" s="367"/>
      <c r="T59" s="367"/>
      <c r="U59" s="367"/>
      <c r="V59" s="367"/>
      <c r="W59" s="367"/>
      <c r="X59" s="367"/>
      <c r="Y59" s="367"/>
      <c r="Z59" s="367"/>
      <c r="AA59" s="367"/>
      <c r="AB59" s="367"/>
      <c r="AC59" s="367"/>
      <c r="AD59" s="367"/>
      <c r="AE59" s="367"/>
      <c r="AF59" s="367"/>
      <c r="AG59" s="367"/>
      <c r="AH59" s="367"/>
      <c r="AI59" s="367"/>
      <c r="AJ59" s="367"/>
      <c r="AK59" s="367"/>
      <c r="AL59" s="367"/>
      <c r="AM59" s="367"/>
      <c r="AN59" s="367"/>
      <c r="AO59" s="367"/>
      <c r="AP59" s="367"/>
      <c r="AQ59" s="367"/>
      <c r="AR59" s="367"/>
      <c r="AS59" s="367"/>
      <c r="AT59" s="367"/>
      <c r="AU59" s="367"/>
      <c r="AV59" s="367"/>
      <c r="AW59" s="367"/>
      <c r="AX59" s="367"/>
      <c r="AY59" s="367"/>
      <c r="AZ59" s="367"/>
      <c r="BA59" s="367"/>
      <c r="BB59" s="367"/>
      <c r="BC59" s="367"/>
    </row>
    <row r="60" spans="1:55">
      <c r="A60" s="367"/>
      <c r="B60" s="367"/>
      <c r="C60" s="367"/>
      <c r="D60" s="367"/>
      <c r="E60" s="367"/>
      <c r="F60" s="367"/>
      <c r="G60" s="367"/>
      <c r="H60" s="367"/>
      <c r="I60" s="367"/>
      <c r="J60" s="367"/>
      <c r="K60" s="367"/>
      <c r="L60" s="367"/>
      <c r="M60" s="367"/>
      <c r="N60" s="367"/>
      <c r="O60" s="367"/>
      <c r="P60" s="367"/>
      <c r="Q60" s="367"/>
      <c r="R60" s="367"/>
      <c r="S60" s="367"/>
      <c r="T60" s="367"/>
      <c r="U60" s="367"/>
      <c r="V60" s="367"/>
      <c r="W60" s="367"/>
      <c r="X60" s="367"/>
      <c r="Y60" s="367"/>
      <c r="Z60" s="367"/>
      <c r="AA60" s="367"/>
      <c r="AB60" s="367"/>
      <c r="AC60" s="367"/>
      <c r="AD60" s="367"/>
      <c r="AE60" s="367"/>
      <c r="AF60" s="367"/>
      <c r="AG60" s="367"/>
      <c r="AH60" s="367"/>
      <c r="AI60" s="367"/>
      <c r="AJ60" s="367"/>
      <c r="AK60" s="367"/>
      <c r="AL60" s="367"/>
      <c r="AM60" s="367"/>
      <c r="AN60" s="367"/>
      <c r="AO60" s="367"/>
      <c r="AP60" s="367"/>
      <c r="AQ60" s="367"/>
      <c r="AR60" s="367"/>
      <c r="AS60" s="367"/>
      <c r="AT60" s="367"/>
      <c r="AU60" s="367"/>
      <c r="AV60" s="367"/>
      <c r="AW60" s="367"/>
      <c r="AX60" s="367"/>
      <c r="AY60" s="367"/>
      <c r="AZ60" s="367"/>
      <c r="BA60" s="367"/>
      <c r="BB60" s="367"/>
      <c r="BC60" s="367"/>
    </row>
    <row r="61" spans="1:55">
      <c r="A61" s="367"/>
      <c r="B61" s="367"/>
      <c r="C61" s="367"/>
      <c r="D61" s="367"/>
      <c r="E61" s="367"/>
      <c r="F61" s="367"/>
      <c r="G61" s="367"/>
      <c r="H61" s="367"/>
      <c r="I61" s="367"/>
      <c r="J61" s="367"/>
      <c r="K61" s="367"/>
      <c r="L61" s="367"/>
      <c r="M61" s="367"/>
      <c r="N61" s="367"/>
      <c r="O61" s="367"/>
      <c r="P61" s="367"/>
      <c r="Q61" s="367"/>
      <c r="R61" s="367"/>
      <c r="S61" s="367"/>
      <c r="T61" s="367"/>
      <c r="U61" s="367"/>
      <c r="V61" s="367"/>
      <c r="W61" s="367"/>
      <c r="X61" s="367"/>
      <c r="Y61" s="367"/>
      <c r="Z61" s="367"/>
      <c r="AA61" s="367"/>
      <c r="AB61" s="367"/>
      <c r="AC61" s="367"/>
      <c r="AD61" s="367"/>
      <c r="AE61" s="367"/>
      <c r="AF61" s="367"/>
      <c r="AG61" s="367"/>
      <c r="AH61" s="367"/>
      <c r="AI61" s="367"/>
      <c r="AJ61" s="367"/>
      <c r="AK61" s="367"/>
      <c r="AL61" s="367"/>
      <c r="AM61" s="367"/>
      <c r="AN61" s="367"/>
      <c r="AO61" s="367"/>
      <c r="AP61" s="367"/>
      <c r="AQ61" s="367"/>
      <c r="AR61" s="367"/>
      <c r="AS61" s="367"/>
      <c r="AT61" s="367"/>
      <c r="AU61" s="367"/>
      <c r="AV61" s="367"/>
      <c r="AW61" s="367"/>
      <c r="AX61" s="367"/>
      <c r="AY61" s="367"/>
      <c r="AZ61" s="367"/>
      <c r="BA61" s="367"/>
      <c r="BB61" s="367"/>
      <c r="BC61" s="367"/>
    </row>
    <row r="62" spans="1:55">
      <c r="A62" s="367"/>
      <c r="B62" s="367"/>
      <c r="C62" s="367"/>
      <c r="D62" s="367"/>
      <c r="E62" s="367"/>
      <c r="F62" s="367"/>
      <c r="G62" s="367"/>
      <c r="H62" s="367"/>
      <c r="I62" s="367"/>
      <c r="J62" s="367"/>
      <c r="K62" s="367"/>
      <c r="L62" s="367"/>
      <c r="M62" s="367"/>
      <c r="N62" s="367"/>
      <c r="O62" s="367"/>
      <c r="P62" s="367"/>
      <c r="Q62" s="367"/>
      <c r="R62" s="367"/>
      <c r="S62" s="367"/>
      <c r="T62" s="367"/>
      <c r="U62" s="367"/>
      <c r="V62" s="367"/>
      <c r="W62" s="367"/>
      <c r="X62" s="367"/>
      <c r="Y62" s="367"/>
      <c r="Z62" s="367"/>
      <c r="AA62" s="367"/>
      <c r="AB62" s="367"/>
      <c r="AC62" s="367"/>
      <c r="AD62" s="367"/>
      <c r="AE62" s="367"/>
      <c r="AF62" s="367"/>
      <c r="AG62" s="367"/>
      <c r="AH62" s="367"/>
      <c r="AI62" s="367"/>
      <c r="AJ62" s="367"/>
      <c r="AK62" s="367"/>
      <c r="AL62" s="367"/>
      <c r="AM62" s="367"/>
      <c r="AN62" s="367"/>
      <c r="AO62" s="367"/>
      <c r="AP62" s="367"/>
      <c r="AQ62" s="367"/>
      <c r="AR62" s="367"/>
      <c r="AS62" s="367"/>
      <c r="AT62" s="367"/>
      <c r="AU62" s="367"/>
      <c r="AV62" s="367"/>
      <c r="AW62" s="367"/>
      <c r="AX62" s="367"/>
      <c r="AY62" s="367"/>
      <c r="AZ62" s="367"/>
      <c r="BA62" s="367"/>
      <c r="BB62" s="367"/>
      <c r="BC62" s="367"/>
    </row>
    <row r="63" spans="1:55">
      <c r="A63" s="367"/>
      <c r="B63" s="367"/>
      <c r="C63" s="367"/>
      <c r="D63" s="367"/>
      <c r="E63" s="367"/>
      <c r="F63" s="367"/>
      <c r="G63" s="367"/>
      <c r="H63" s="367"/>
      <c r="I63" s="367"/>
      <c r="J63" s="367"/>
      <c r="K63" s="367"/>
      <c r="L63" s="367"/>
      <c r="M63" s="367"/>
      <c r="N63" s="367"/>
      <c r="O63" s="367"/>
      <c r="P63" s="367"/>
      <c r="Q63" s="367"/>
      <c r="R63" s="367"/>
      <c r="S63" s="367"/>
      <c r="T63" s="367"/>
      <c r="U63" s="367"/>
      <c r="V63" s="367"/>
      <c r="W63" s="367"/>
      <c r="X63" s="367"/>
      <c r="Y63" s="367"/>
      <c r="Z63" s="367"/>
      <c r="AA63" s="367"/>
      <c r="AB63" s="367"/>
      <c r="AC63" s="367"/>
      <c r="AD63" s="367"/>
      <c r="AE63" s="367"/>
      <c r="AF63" s="367"/>
      <c r="AG63" s="367"/>
      <c r="AH63" s="367"/>
      <c r="AI63" s="367"/>
      <c r="AJ63" s="367"/>
      <c r="AK63" s="367"/>
      <c r="AL63" s="367"/>
      <c r="AM63" s="367"/>
      <c r="AN63" s="367"/>
      <c r="AO63" s="367"/>
      <c r="AP63" s="367"/>
      <c r="AQ63" s="367"/>
      <c r="AR63" s="367"/>
      <c r="AS63" s="367"/>
      <c r="AT63" s="367"/>
      <c r="AU63" s="367"/>
      <c r="AV63" s="367"/>
      <c r="AW63" s="367"/>
      <c r="AX63" s="367"/>
      <c r="AY63" s="367"/>
      <c r="AZ63" s="367"/>
      <c r="BA63" s="367"/>
      <c r="BB63" s="367"/>
      <c r="BC63" s="367"/>
    </row>
    <row r="64" spans="1:55">
      <c r="A64" s="367"/>
      <c r="B64" s="367"/>
      <c r="C64" s="367"/>
      <c r="D64" s="367"/>
      <c r="E64" s="367"/>
      <c r="F64" s="367"/>
      <c r="G64" s="367"/>
      <c r="H64" s="367"/>
      <c r="I64" s="367"/>
      <c r="J64" s="367"/>
      <c r="K64" s="367"/>
      <c r="L64" s="367"/>
      <c r="M64" s="367"/>
      <c r="N64" s="367"/>
      <c r="O64" s="367"/>
      <c r="P64" s="367"/>
      <c r="Q64" s="367"/>
      <c r="R64" s="367"/>
      <c r="S64" s="367"/>
      <c r="T64" s="367"/>
      <c r="U64" s="367"/>
      <c r="V64" s="367"/>
      <c r="W64" s="367"/>
      <c r="X64" s="367"/>
      <c r="Y64" s="367"/>
      <c r="Z64" s="367"/>
      <c r="AA64" s="367"/>
      <c r="AB64" s="367"/>
      <c r="AC64" s="367"/>
      <c r="AD64" s="367"/>
      <c r="AE64" s="367"/>
      <c r="AF64" s="367"/>
      <c r="AG64" s="367"/>
      <c r="AH64" s="367"/>
      <c r="AI64" s="367"/>
      <c r="AJ64" s="367"/>
      <c r="AK64" s="367"/>
      <c r="AL64" s="367"/>
      <c r="AM64" s="367"/>
      <c r="AN64" s="367"/>
      <c r="AO64" s="367"/>
      <c r="AP64" s="367"/>
      <c r="AQ64" s="367"/>
      <c r="AR64" s="367"/>
      <c r="AS64" s="367"/>
      <c r="AT64" s="367"/>
      <c r="AU64" s="367"/>
      <c r="AV64" s="367"/>
      <c r="AW64" s="367"/>
      <c r="AX64" s="367"/>
      <c r="AY64" s="367"/>
      <c r="AZ64" s="367"/>
      <c r="BA64" s="367"/>
      <c r="BB64" s="367"/>
      <c r="BC64" s="367"/>
    </row>
    <row r="65" s="367" customFormat="1"/>
    <row r="66" s="367" customFormat="1"/>
    <row r="67" s="367" customFormat="1"/>
    <row r="68" s="367" customFormat="1"/>
    <row r="69" s="367" customFormat="1"/>
    <row r="70" s="367" customFormat="1"/>
    <row r="71" s="367" customFormat="1"/>
    <row r="72" s="367" customFormat="1"/>
    <row r="73" s="367" customFormat="1"/>
    <row r="74" s="367" customFormat="1"/>
    <row r="75" s="367" customFormat="1"/>
    <row r="76" s="367" customFormat="1"/>
    <row r="77" s="367" customFormat="1"/>
    <row r="78" s="367" customFormat="1"/>
    <row r="79" s="367" customFormat="1"/>
    <row r="80" s="367" customFormat="1"/>
    <row r="81" s="367" customFormat="1"/>
    <row r="82" s="367" customFormat="1"/>
    <row r="83" s="367" customFormat="1"/>
    <row r="84" s="367" customFormat="1"/>
    <row r="85" s="367" customFormat="1"/>
    <row r="86" s="367" customFormat="1"/>
    <row r="87" s="367" customFormat="1"/>
    <row r="88" s="367" customFormat="1"/>
    <row r="89" s="367" customFormat="1"/>
    <row r="90" s="367" customFormat="1"/>
    <row r="91" s="367" customFormat="1"/>
    <row r="92" s="367" customFormat="1"/>
    <row r="93" s="367" customFormat="1"/>
    <row r="94" s="367" customFormat="1"/>
    <row r="95" s="367" customFormat="1"/>
    <row r="96" s="367" customFormat="1"/>
    <row r="97" s="367" customFormat="1"/>
    <row r="98" s="367" customFormat="1"/>
    <row r="99" s="367" customFormat="1"/>
    <row r="100" s="367" customFormat="1"/>
    <row r="101" s="367" customFormat="1"/>
    <row r="102" s="367" customFormat="1"/>
    <row r="103" s="367" customFormat="1"/>
    <row r="104" s="367" customFormat="1"/>
    <row r="105" s="367" customFormat="1"/>
    <row r="106" s="367" customFormat="1"/>
    <row r="107" s="367" customFormat="1"/>
    <row r="108" s="367" customFormat="1"/>
    <row r="109" s="367" customFormat="1"/>
    <row r="110" s="367" customFormat="1"/>
    <row r="111" s="367" customFormat="1"/>
    <row r="112" s="367" customFormat="1"/>
    <row r="113" s="367" customFormat="1"/>
    <row r="114" s="367" customFormat="1"/>
    <row r="115" s="367" customFormat="1"/>
    <row r="116" s="367" customFormat="1"/>
    <row r="117" s="367" customFormat="1"/>
    <row r="118" s="367" customFormat="1"/>
    <row r="119" s="367" customFormat="1"/>
    <row r="120" s="367" customFormat="1"/>
    <row r="121" s="367" customFormat="1"/>
    <row r="122" s="367" customFormat="1"/>
    <row r="123" s="367" customFormat="1"/>
    <row r="124" s="367" customFormat="1"/>
    <row r="125" s="367" customFormat="1"/>
    <row r="126" s="367" customFormat="1"/>
    <row r="127" s="367" customFormat="1"/>
    <row r="128" s="367" customFormat="1"/>
    <row r="129" s="367" customFormat="1"/>
    <row r="130" s="367" customFormat="1"/>
    <row r="131" s="367" customFormat="1"/>
    <row r="132" s="367" customFormat="1"/>
    <row r="133" s="367" customFormat="1"/>
    <row r="134" s="367" customFormat="1"/>
    <row r="135" s="367" customFormat="1"/>
    <row r="136" s="367" customFormat="1"/>
    <row r="137" s="367" customFormat="1"/>
    <row r="138" s="367" customFormat="1"/>
    <row r="139" s="367" customFormat="1"/>
    <row r="140" s="367" customFormat="1"/>
    <row r="141" s="367" customFormat="1"/>
    <row r="142" s="367" customFormat="1"/>
    <row r="143" s="367" customFormat="1"/>
    <row r="144" s="367" customFormat="1"/>
    <row r="145" s="367" customFormat="1"/>
    <row r="146" s="367" customFormat="1"/>
    <row r="147" s="367" customFormat="1"/>
    <row r="148" s="367" customFormat="1"/>
    <row r="149" s="367" customFormat="1"/>
    <row r="150" s="367" customFormat="1"/>
    <row r="151" s="367" customFormat="1"/>
    <row r="152" s="367" customFormat="1"/>
    <row r="153" s="367" customFormat="1"/>
    <row r="154" s="367" customFormat="1"/>
    <row r="155" s="367" customFormat="1"/>
    <row r="156" s="367" customFormat="1"/>
    <row r="157" s="367" customFormat="1"/>
    <row r="158" s="367" customFormat="1"/>
    <row r="159" s="367" customFormat="1"/>
    <row r="160" s="367" customFormat="1"/>
    <row r="161" s="367" customFormat="1"/>
    <row r="162" s="367" customFormat="1"/>
    <row r="163" s="367" customFormat="1"/>
    <row r="164" s="367" customFormat="1"/>
    <row r="165" s="367" customFormat="1"/>
    <row r="166" s="367" customFormat="1"/>
    <row r="167" s="367" customFormat="1"/>
    <row r="168" s="367" customFormat="1"/>
    <row r="169" s="367" customFormat="1"/>
    <row r="170" s="367" customFormat="1"/>
    <row r="171" s="367" customFormat="1"/>
    <row r="172" s="367" customFormat="1"/>
    <row r="173" s="367" customFormat="1"/>
    <row r="174" s="367" customFormat="1"/>
    <row r="175" s="367" customFormat="1"/>
    <row r="176" s="367" customFormat="1"/>
    <row r="177" s="367" customFormat="1"/>
    <row r="178" s="367" customFormat="1"/>
    <row r="179" s="367" customFormat="1"/>
    <row r="180" s="367" customFormat="1"/>
    <row r="181" s="367" customFormat="1"/>
    <row r="182" s="367" customFormat="1"/>
    <row r="183" s="367" customFormat="1"/>
    <row r="184" s="367" customFormat="1"/>
    <row r="185" s="367" customFormat="1"/>
    <row r="186" s="367" customFormat="1"/>
    <row r="187" s="367" customFormat="1"/>
    <row r="188" s="367" customFormat="1"/>
    <row r="189" s="367" customFormat="1"/>
    <row r="190" s="367" customFormat="1"/>
    <row r="191" s="367" customFormat="1"/>
    <row r="192" s="367" customFormat="1"/>
    <row r="193" s="367" customFormat="1"/>
    <row r="194" s="367" customFormat="1"/>
    <row r="195" s="367" customFormat="1"/>
    <row r="196" s="367" customFormat="1"/>
    <row r="197" s="367" customFormat="1"/>
    <row r="198" s="367" customFormat="1"/>
    <row r="199" s="367" customFormat="1"/>
    <row r="200" s="367" customFormat="1"/>
    <row r="201" s="367" customFormat="1"/>
    <row r="202" s="367" customFormat="1"/>
    <row r="203" s="367" customFormat="1"/>
    <row r="204" s="367" customFormat="1"/>
    <row r="205" s="367" customFormat="1"/>
    <row r="206" s="367" customFormat="1"/>
    <row r="207" s="367" customFormat="1"/>
    <row r="208" s="367" customFormat="1"/>
    <row r="209" s="367" customFormat="1"/>
    <row r="210" s="367" customFormat="1"/>
    <row r="211" s="367" customFormat="1"/>
    <row r="212" s="367" customFormat="1"/>
    <row r="213" s="367" customFormat="1"/>
    <row r="214" s="367" customFormat="1"/>
    <row r="215" s="367" customFormat="1"/>
    <row r="216" s="367" customFormat="1"/>
    <row r="217" s="367" customFormat="1"/>
    <row r="218" s="367" customFormat="1"/>
    <row r="219" s="367" customFormat="1"/>
    <row r="220" s="367" customFormat="1"/>
    <row r="221" s="367" customFormat="1"/>
    <row r="222" s="367" customFormat="1"/>
    <row r="223" s="367" customFormat="1"/>
    <row r="224" s="367" customFormat="1"/>
    <row r="225" s="367" customFormat="1"/>
    <row r="226" s="367" customFormat="1"/>
    <row r="227" s="367" customFormat="1"/>
    <row r="228" s="367" customFormat="1"/>
    <row r="229" s="367" customFormat="1"/>
    <row r="230" s="367" customFormat="1"/>
    <row r="231" s="367" customFormat="1"/>
    <row r="232" s="367" customFormat="1"/>
    <row r="233" s="367" customFormat="1"/>
    <row r="234" s="367" customFormat="1"/>
    <row r="235" s="367" customFormat="1"/>
    <row r="236" s="367" customFormat="1"/>
    <row r="237" s="367" customFormat="1"/>
    <row r="238" s="367" customFormat="1"/>
    <row r="239" s="367" customFormat="1"/>
    <row r="240" s="367" customFormat="1"/>
    <row r="241" s="367" customFormat="1"/>
    <row r="242" s="367" customFormat="1"/>
    <row r="243" s="367" customFormat="1"/>
    <row r="244" s="367" customFormat="1"/>
    <row r="245" s="367" customFormat="1"/>
    <row r="246" s="367" customFormat="1"/>
    <row r="247" s="367" customFormat="1"/>
    <row r="248" s="367" customFormat="1"/>
    <row r="249" s="367" customFormat="1"/>
    <row r="250" s="367" customFormat="1"/>
    <row r="251" s="367" customFormat="1"/>
    <row r="252" s="367" customFormat="1"/>
    <row r="253" s="367" customFormat="1"/>
    <row r="254" s="367" customFormat="1"/>
    <row r="255" s="367" customFormat="1"/>
    <row r="256" s="367" customFormat="1"/>
    <row r="257" s="367" customFormat="1"/>
    <row r="258" s="367" customFormat="1"/>
    <row r="259" s="367" customFormat="1"/>
    <row r="260" s="367" customFormat="1"/>
    <row r="261" s="367" customFormat="1"/>
    <row r="262" s="367" customFormat="1"/>
    <row r="263" s="367" customFormat="1"/>
    <row r="264" s="367" customFormat="1"/>
    <row r="265" s="367" customFormat="1"/>
    <row r="266" s="367" customFormat="1"/>
    <row r="267" s="367" customFormat="1"/>
    <row r="268" s="367" customFormat="1"/>
    <row r="269" s="367" customFormat="1"/>
    <row r="270" s="367" customFormat="1"/>
    <row r="271" s="367" customFormat="1"/>
    <row r="272" s="367" customFormat="1"/>
    <row r="273" s="367" customFormat="1"/>
    <row r="274" s="367" customFormat="1"/>
    <row r="275" s="367" customFormat="1"/>
    <row r="276" s="367" customFormat="1"/>
    <row r="277" s="367" customFormat="1"/>
    <row r="278" s="367" customFormat="1"/>
    <row r="279" s="367" customFormat="1"/>
    <row r="280" s="367" customFormat="1"/>
    <row r="281" s="367" customFormat="1"/>
    <row r="282" s="367" customFormat="1"/>
    <row r="283" s="367" customFormat="1"/>
    <row r="284" s="367" customFormat="1"/>
    <row r="285" s="367" customFormat="1"/>
    <row r="286" s="367" customFormat="1"/>
    <row r="287" s="367" customFormat="1"/>
    <row r="288" s="367" customFormat="1"/>
    <row r="289" s="367" customFormat="1"/>
    <row r="290" s="367" customFormat="1"/>
    <row r="291" s="367" customFormat="1"/>
    <row r="292" s="367" customFormat="1"/>
    <row r="293" s="367" customFormat="1"/>
    <row r="294" s="367" customFormat="1"/>
    <row r="295" s="367" customFormat="1"/>
    <row r="296" s="367" customFormat="1"/>
    <row r="297" s="367" customFormat="1"/>
    <row r="298" s="367" customFormat="1"/>
    <row r="299" s="367" customFormat="1"/>
    <row r="300" s="367" customFormat="1"/>
    <row r="301" s="367" customFormat="1"/>
    <row r="302" s="367" customFormat="1"/>
    <row r="303" s="367" customFormat="1"/>
    <row r="304" s="367" customFormat="1"/>
    <row r="305" s="367" customFormat="1"/>
    <row r="306" s="367" customFormat="1"/>
    <row r="307" s="367" customFormat="1"/>
    <row r="308" s="367" customFormat="1"/>
    <row r="309" s="367" customFormat="1"/>
    <row r="310" s="367" customFormat="1"/>
    <row r="311" s="367" customFormat="1"/>
    <row r="312" s="367" customFormat="1"/>
    <row r="313" s="367" customFormat="1"/>
    <row r="314" s="367" customFormat="1"/>
    <row r="315" s="367" customFormat="1"/>
    <row r="316" s="367" customFormat="1"/>
    <row r="317" s="367" customFormat="1"/>
    <row r="318" s="367" customFormat="1"/>
    <row r="319" s="367" customFormat="1"/>
    <row r="320" s="367" customFormat="1"/>
    <row r="321" s="367" customFormat="1"/>
    <row r="322" s="367" customFormat="1"/>
    <row r="323" s="367" customFormat="1"/>
    <row r="324" s="367" customFormat="1"/>
    <row r="325" s="367" customFormat="1"/>
    <row r="326" s="367" customFormat="1"/>
    <row r="327" s="367" customFormat="1"/>
    <row r="328" s="367" customFormat="1"/>
    <row r="329" s="367" customFormat="1"/>
    <row r="330" s="367" customFormat="1"/>
    <row r="331" s="367" customFormat="1"/>
    <row r="332" s="367" customFormat="1"/>
    <row r="333" s="367" customFormat="1"/>
    <row r="334" s="367" customFormat="1"/>
    <row r="335" s="367" customFormat="1"/>
    <row r="336" s="367" customFormat="1"/>
    <row r="337" s="367" customFormat="1"/>
    <row r="338" s="367" customFormat="1"/>
    <row r="339" s="367" customFormat="1"/>
    <row r="340" s="367" customFormat="1"/>
    <row r="341" s="367" customFormat="1"/>
    <row r="342" s="367" customFormat="1"/>
    <row r="343" s="367" customFormat="1"/>
    <row r="344" s="367" customFormat="1"/>
    <row r="345" s="367" customFormat="1"/>
    <row r="346" s="367" customFormat="1"/>
    <row r="347" s="367" customFormat="1"/>
    <row r="348" s="367" customFormat="1"/>
    <row r="349" s="367" customFormat="1"/>
    <row r="350" s="367" customFormat="1"/>
    <row r="351" s="367" customFormat="1"/>
    <row r="352" s="367" customFormat="1"/>
    <row r="353" s="367" customFormat="1"/>
    <row r="354" s="367" customFormat="1"/>
    <row r="355" s="367" customFormat="1"/>
    <row r="356" s="367" customFormat="1"/>
    <row r="357" s="367" customFormat="1"/>
    <row r="358" s="367" customFormat="1"/>
    <row r="359" s="367" customFormat="1"/>
    <row r="360" s="367" customFormat="1"/>
    <row r="361" s="367" customFormat="1"/>
    <row r="362" s="367" customFormat="1"/>
    <row r="363" s="367" customFormat="1"/>
    <row r="364" s="367" customFormat="1"/>
    <row r="365" s="367" customFormat="1"/>
    <row r="366" s="367" customFormat="1"/>
    <row r="367" s="367" customFormat="1"/>
    <row r="368" s="367" customFormat="1"/>
    <row r="369" s="367" customFormat="1"/>
    <row r="370" s="367" customFormat="1"/>
    <row r="371" s="367" customFormat="1"/>
    <row r="372" s="367" customFormat="1"/>
    <row r="373" s="367" customFormat="1"/>
    <row r="374" s="367" customFormat="1"/>
    <row r="375" s="367" customFormat="1"/>
    <row r="376" s="367" customFormat="1"/>
    <row r="377" s="367" customFormat="1"/>
    <row r="378" s="367" customFormat="1"/>
    <row r="379" s="367" customFormat="1"/>
    <row r="380" s="367" customFormat="1"/>
    <row r="381" s="367" customFormat="1"/>
    <row r="382" s="367" customFormat="1"/>
    <row r="383" s="367" customFormat="1"/>
    <row r="384" s="367" customFormat="1"/>
    <row r="385" s="367" customFormat="1"/>
    <row r="386" s="367" customFormat="1"/>
    <row r="387" s="367" customFormat="1"/>
    <row r="388" s="367" customFormat="1"/>
    <row r="389" s="367" customFormat="1"/>
    <row r="390" s="367" customFormat="1"/>
    <row r="391" s="367" customFormat="1"/>
    <row r="392" s="367" customFormat="1"/>
    <row r="393" s="367" customFormat="1"/>
    <row r="394" s="367" customFormat="1"/>
    <row r="395" s="367" customFormat="1"/>
    <row r="396" s="367" customFormat="1"/>
    <row r="397" s="367" customFormat="1"/>
    <row r="398" s="367" customFormat="1"/>
    <row r="399" s="367" customFormat="1"/>
    <row r="400" s="367" customFormat="1"/>
    <row r="401" s="367" customFormat="1"/>
    <row r="402" s="367" customFormat="1"/>
    <row r="403" s="367" customFormat="1"/>
    <row r="404" s="367" customFormat="1"/>
    <row r="405" s="367" customFormat="1"/>
    <row r="406" s="367" customFormat="1"/>
    <row r="407" s="367" customFormat="1"/>
    <row r="408" s="367" customFormat="1"/>
    <row r="409" s="367" customFormat="1"/>
    <row r="410" s="367" customFormat="1"/>
    <row r="411" s="367" customFormat="1"/>
    <row r="412" s="367" customFormat="1"/>
    <row r="413" s="367" customFormat="1"/>
    <row r="414" s="367" customFormat="1"/>
    <row r="415" s="367" customFormat="1"/>
    <row r="416" s="367" customFormat="1"/>
    <row r="417" s="367" customFormat="1"/>
    <row r="418" s="367" customFormat="1"/>
    <row r="419" s="367" customFormat="1"/>
    <row r="420" s="367" customFormat="1"/>
    <row r="421" s="367" customFormat="1"/>
    <row r="422" s="367" customFormat="1"/>
    <row r="423" s="367" customFormat="1"/>
    <row r="424" s="367" customFormat="1"/>
    <row r="425" s="367" customFormat="1"/>
    <row r="426" s="367" customFormat="1"/>
    <row r="427" s="367" customFormat="1"/>
    <row r="428" s="367" customFormat="1"/>
    <row r="429" s="367" customFormat="1"/>
    <row r="430" s="367" customFormat="1"/>
    <row r="431" s="367" customFormat="1"/>
    <row r="432" s="367" customFormat="1"/>
    <row r="433" s="367" customFormat="1"/>
    <row r="434" s="367" customFormat="1"/>
    <row r="435" s="367" customFormat="1"/>
    <row r="436" s="367" customFormat="1"/>
    <row r="437" s="367" customFormat="1"/>
    <row r="438" s="367" customFormat="1"/>
    <row r="439" s="367" customFormat="1"/>
    <row r="440" s="367" customFormat="1"/>
    <row r="441" s="367" customFormat="1"/>
    <row r="442" s="367" customFormat="1"/>
    <row r="443" s="367" customFormat="1"/>
    <row r="444" s="367" customFormat="1"/>
    <row r="445" s="367" customFormat="1"/>
    <row r="446" s="367" customFormat="1"/>
    <row r="447" s="367" customFormat="1"/>
    <row r="448" s="367" customFormat="1"/>
    <row r="449" s="367" customFormat="1"/>
    <row r="450" s="367" customFormat="1"/>
    <row r="451" s="367" customFormat="1"/>
    <row r="452" s="367" customFormat="1"/>
    <row r="453" s="367" customFormat="1"/>
    <row r="454" s="367" customFormat="1"/>
    <row r="455" s="367" customFormat="1"/>
    <row r="456" s="367" customFormat="1"/>
    <row r="457" s="367" customFormat="1"/>
    <row r="458" s="367" customFormat="1"/>
    <row r="459" s="367" customFormat="1"/>
    <row r="460" s="367" customFormat="1"/>
    <row r="461" s="367" customFormat="1"/>
    <row r="462" s="367" customFormat="1"/>
    <row r="463" s="367" customFormat="1"/>
    <row r="464" s="367" customFormat="1"/>
    <row r="465" s="367" customFormat="1"/>
    <row r="466" s="367" customFormat="1"/>
    <row r="467" s="367" customFormat="1"/>
    <row r="468" s="367" customFormat="1"/>
    <row r="469" s="367" customFormat="1"/>
    <row r="470" s="367" customFormat="1"/>
    <row r="471" s="367" customFormat="1"/>
    <row r="472" s="367" customFormat="1"/>
    <row r="473" s="367" customFormat="1"/>
    <row r="474" s="367" customFormat="1"/>
    <row r="475" s="367" customFormat="1"/>
    <row r="476" s="367" customFormat="1"/>
    <row r="477" s="367" customFormat="1"/>
    <row r="478" s="367" customFormat="1"/>
    <row r="479" s="367" customFormat="1"/>
    <row r="480" s="367" customFormat="1"/>
    <row r="481" s="367" customFormat="1"/>
    <row r="482" s="367" customFormat="1"/>
    <row r="483" s="367" customFormat="1"/>
    <row r="484" s="367" customFormat="1"/>
    <row r="485" s="367" customFormat="1"/>
    <row r="486" s="367" customFormat="1"/>
    <row r="487" s="367" customFormat="1"/>
    <row r="488" s="367" customFormat="1"/>
    <row r="489" s="367" customFormat="1"/>
    <row r="490" s="367" customFormat="1"/>
    <row r="491" s="367" customFormat="1"/>
    <row r="492" s="367" customFormat="1"/>
    <row r="493" s="367" customFormat="1"/>
    <row r="494" s="367" customFormat="1"/>
    <row r="495" s="367" customFormat="1"/>
    <row r="496" s="367" customFormat="1"/>
    <row r="497" s="367" customFormat="1"/>
    <row r="498" s="367" customFormat="1"/>
    <row r="499" s="367" customFormat="1"/>
    <row r="500" s="367" customFormat="1"/>
    <row r="501" s="367" customFormat="1"/>
    <row r="502" s="367" customFormat="1"/>
    <row r="503" s="367" customFormat="1"/>
    <row r="504" s="367" customFormat="1"/>
    <row r="505" s="367" customFormat="1"/>
    <row r="506" s="367" customFormat="1"/>
    <row r="507" s="367" customFormat="1"/>
    <row r="508" s="367" customFormat="1"/>
    <row r="509" s="367" customFormat="1"/>
    <row r="510" s="367" customFormat="1"/>
    <row r="511" s="367" customFormat="1"/>
    <row r="512" s="367" customFormat="1"/>
    <row r="513" s="367" customFormat="1"/>
    <row r="514" s="367" customFormat="1"/>
    <row r="515" s="367" customFormat="1"/>
    <row r="516" s="367" customFormat="1"/>
    <row r="517" s="367" customFormat="1"/>
    <row r="518" s="367" customFormat="1"/>
    <row r="519" s="367" customFormat="1"/>
    <row r="520" s="367" customFormat="1"/>
    <row r="521" s="367" customFormat="1"/>
    <row r="522" s="367" customFormat="1"/>
    <row r="523" s="367" customFormat="1"/>
    <row r="524" s="367" customFormat="1"/>
    <row r="525" s="367" customFormat="1"/>
    <row r="526" s="367" customFormat="1"/>
    <row r="527" s="367" customFormat="1"/>
    <row r="528" s="367" customFormat="1"/>
    <row r="529" s="367" customFormat="1"/>
    <row r="530" s="367" customFormat="1"/>
    <row r="531" s="367" customFormat="1"/>
    <row r="532" s="367" customFormat="1"/>
    <row r="533" s="367" customFormat="1"/>
    <row r="534" s="367" customFormat="1"/>
    <row r="535" s="367" customFormat="1"/>
    <row r="536" s="367" customFormat="1"/>
    <row r="537" s="367" customFormat="1"/>
    <row r="538" s="367" customFormat="1"/>
    <row r="539" s="367" customFormat="1"/>
    <row r="540" s="367" customFormat="1"/>
    <row r="541" s="367" customFormat="1"/>
    <row r="542" s="367" customFormat="1"/>
    <row r="543" s="367" customFormat="1"/>
    <row r="544" s="367" customFormat="1"/>
    <row r="545" s="367" customFormat="1"/>
    <row r="546" s="367" customFormat="1"/>
    <row r="547" s="367" customFormat="1"/>
    <row r="548" s="367" customFormat="1"/>
    <row r="549" s="367" customFormat="1"/>
    <row r="550" s="367" customFormat="1"/>
    <row r="551" s="367" customFormat="1"/>
    <row r="552" s="367" customFormat="1"/>
    <row r="553" s="367" customFormat="1"/>
    <row r="554" s="367" customFormat="1"/>
    <row r="555" s="367" customFormat="1"/>
    <row r="556" s="367" customFormat="1"/>
    <row r="557" s="367" customFormat="1"/>
    <row r="558" s="367" customFormat="1"/>
    <row r="559" s="367" customFormat="1"/>
    <row r="560" s="367" customFormat="1"/>
    <row r="561" s="367" customFormat="1"/>
    <row r="562" s="367" customFormat="1"/>
    <row r="563" s="367" customFormat="1"/>
    <row r="564" s="367" customFormat="1"/>
    <row r="565" s="367" customFormat="1"/>
    <row r="566" s="367" customFormat="1"/>
    <row r="567" s="367" customFormat="1"/>
    <row r="568" s="367" customFormat="1"/>
    <row r="569" s="367" customFormat="1"/>
    <row r="570" s="367" customFormat="1"/>
    <row r="571" s="367" customFormat="1"/>
    <row r="572" s="367" customFormat="1"/>
    <row r="573" s="367" customFormat="1"/>
    <row r="574" s="367" customFormat="1"/>
    <row r="575" s="367" customFormat="1"/>
    <row r="576" s="367" customFormat="1"/>
    <row r="577" s="367" customFormat="1"/>
    <row r="578" s="367" customFormat="1"/>
    <row r="579" s="367" customFormat="1"/>
    <row r="580" s="367" customFormat="1"/>
    <row r="581" s="367" customFormat="1"/>
    <row r="582" s="367" customFormat="1"/>
    <row r="583" s="367" customFormat="1"/>
    <row r="584" s="367" customFormat="1"/>
    <row r="585" s="367" customFormat="1"/>
    <row r="586" s="367" customFormat="1"/>
    <row r="587" s="367" customFormat="1"/>
    <row r="588" s="367" customFormat="1"/>
    <row r="589" s="367" customFormat="1"/>
    <row r="590" s="367" customFormat="1"/>
    <row r="591" s="367" customFormat="1"/>
    <row r="592" s="367" customFormat="1"/>
    <row r="593" s="367" customFormat="1"/>
    <row r="594" s="367" customFormat="1"/>
    <row r="595" s="367" customFormat="1"/>
    <row r="596" s="367" customFormat="1"/>
    <row r="597" s="367" customFormat="1"/>
    <row r="598" s="367" customFormat="1"/>
    <row r="599" s="367" customFormat="1"/>
    <row r="600" s="367" customFormat="1"/>
    <row r="601" s="367" customFormat="1"/>
    <row r="602" s="367" customFormat="1"/>
    <row r="603" s="367" customFormat="1"/>
    <row r="604" s="367" customFormat="1"/>
    <row r="605" s="367" customFormat="1"/>
    <row r="606" s="367" customFormat="1"/>
    <row r="607" s="367" customFormat="1"/>
    <row r="608" s="367" customFormat="1"/>
    <row r="609" s="367" customFormat="1"/>
    <row r="610" s="367" customFormat="1"/>
    <row r="611" s="367" customFormat="1"/>
    <row r="612" s="367" customFormat="1"/>
    <row r="613" s="367" customFormat="1"/>
    <row r="614" s="367" customFormat="1"/>
    <row r="615" s="367" customFormat="1"/>
    <row r="616" s="367" customFormat="1"/>
    <row r="617" s="367" customFormat="1"/>
    <row r="618" s="367" customFormat="1"/>
    <row r="619" s="367" customFormat="1"/>
    <row r="620" s="367" customFormat="1"/>
    <row r="621" s="367" customFormat="1"/>
    <row r="622" s="367" customFormat="1"/>
    <row r="623" s="367" customFormat="1"/>
    <row r="624" s="367" customFormat="1"/>
    <row r="625" s="367" customFormat="1"/>
    <row r="626" s="367" customFormat="1"/>
    <row r="627" s="367" customFormat="1"/>
    <row r="628" s="367" customFormat="1"/>
    <row r="629" s="367" customFormat="1"/>
    <row r="630" s="367" customFormat="1"/>
    <row r="631" s="367" customFormat="1"/>
    <row r="632" s="367" customFormat="1"/>
    <row r="633" s="367" customFormat="1"/>
    <row r="634" s="367" customFormat="1"/>
    <row r="635" s="367" customFormat="1"/>
    <row r="636" s="367" customFormat="1"/>
    <row r="637" s="367" customFormat="1"/>
    <row r="638" s="367" customFormat="1"/>
    <row r="639" s="367" customFormat="1"/>
    <row r="640" s="367" customFormat="1"/>
    <row r="641" s="367" customFormat="1"/>
    <row r="642" s="367" customFormat="1"/>
    <row r="643" s="367" customFormat="1"/>
    <row r="644" s="367" customFormat="1"/>
    <row r="645" s="367" customFormat="1"/>
    <row r="646" s="367" customFormat="1"/>
    <row r="647" s="367" customFormat="1"/>
    <row r="648" s="367" customFormat="1"/>
    <row r="649" s="367" customFormat="1"/>
    <row r="650" s="367" customFormat="1"/>
    <row r="651" s="367" customFormat="1"/>
    <row r="652" s="367" customFormat="1"/>
    <row r="653" s="367" customFormat="1"/>
    <row r="654" s="367" customFormat="1"/>
    <row r="655" s="367" customFormat="1"/>
    <row r="656" s="367" customFormat="1"/>
    <row r="657" s="367" customFormat="1"/>
    <row r="658" s="367" customFormat="1"/>
    <row r="659" s="367" customFormat="1"/>
    <row r="660" s="367" customFormat="1"/>
    <row r="661" s="367" customFormat="1"/>
    <row r="662" s="367" customFormat="1"/>
    <row r="663" s="367" customFormat="1"/>
    <row r="664" s="367" customFormat="1"/>
    <row r="665" s="367" customFormat="1"/>
    <row r="666" s="367" customFormat="1"/>
    <row r="667" s="367" customFormat="1"/>
    <row r="668" s="367" customFormat="1"/>
    <row r="669" s="367" customFormat="1"/>
    <row r="670" s="367" customFormat="1"/>
    <row r="671" s="367" customFormat="1"/>
    <row r="672" s="367" customFormat="1"/>
    <row r="673" s="367" customFormat="1"/>
    <row r="674" s="367" customFormat="1"/>
    <row r="675" s="367" customFormat="1"/>
    <row r="676" s="367" customFormat="1"/>
    <row r="677" s="367" customFormat="1"/>
    <row r="678" s="367" customFormat="1"/>
    <row r="679" s="367" customFormat="1"/>
    <row r="680" s="367" customFormat="1"/>
    <row r="681" s="367" customFormat="1"/>
    <row r="682" s="367" customFormat="1"/>
    <row r="683" s="367" customFormat="1"/>
    <row r="684" s="367" customFormat="1"/>
    <row r="685" s="367" customFormat="1"/>
    <row r="686" s="367" customFormat="1"/>
    <row r="687" s="367" customFormat="1"/>
    <row r="688" s="367" customFormat="1"/>
    <row r="689" s="367" customFormat="1"/>
    <row r="690" s="367" customFormat="1"/>
    <row r="691" s="367" customFormat="1"/>
    <row r="692" s="367" customFormat="1"/>
    <row r="693" s="367" customFormat="1"/>
    <row r="694" s="367" customFormat="1"/>
    <row r="695" s="367" customFormat="1"/>
    <row r="696" s="367" customFormat="1"/>
    <row r="697" s="367" customFormat="1"/>
    <row r="698" s="367" customFormat="1"/>
    <row r="699" s="367" customFormat="1"/>
    <row r="700" s="367" customFormat="1"/>
    <row r="701" s="367" customFormat="1"/>
    <row r="702" s="367" customFormat="1"/>
    <row r="703" s="367" customFormat="1"/>
    <row r="704" s="367" customFormat="1"/>
    <row r="705" s="367" customFormat="1"/>
    <row r="706" s="367" customFormat="1"/>
    <row r="707" s="367" customFormat="1"/>
    <row r="708" s="367" customFormat="1"/>
    <row r="709" s="367" customFormat="1"/>
    <row r="710" s="367" customFormat="1"/>
    <row r="711" s="367" customFormat="1"/>
    <row r="712" s="367" customFormat="1"/>
    <row r="713" s="367" customFormat="1"/>
    <row r="714" s="367" customFormat="1"/>
    <row r="715" s="367" customFormat="1"/>
    <row r="716" s="367" customFormat="1"/>
    <row r="717" s="367" customFormat="1"/>
    <row r="718" s="367" customFormat="1"/>
    <row r="719" s="367" customFormat="1"/>
    <row r="720" s="367" customFormat="1"/>
    <row r="721" s="367" customFormat="1"/>
    <row r="722" s="367" customFormat="1"/>
    <row r="723" s="367" customFormat="1"/>
    <row r="724" s="367" customFormat="1"/>
    <row r="725" s="367" customFormat="1"/>
    <row r="726" s="367" customFormat="1"/>
    <row r="727" s="367" customFormat="1"/>
    <row r="728" s="367" customFormat="1"/>
    <row r="729" s="367" customFormat="1"/>
    <row r="730" s="367" customFormat="1"/>
    <row r="731" s="367" customFormat="1"/>
    <row r="732" s="367" customFormat="1"/>
    <row r="733" s="367" customFormat="1"/>
    <row r="734" s="367" customFormat="1"/>
    <row r="735" s="367" customFormat="1"/>
    <row r="736" s="367" customFormat="1"/>
    <row r="737" s="367" customFormat="1"/>
    <row r="738" s="367" customFormat="1"/>
    <row r="739" s="367" customFormat="1"/>
    <row r="740" s="367" customFormat="1"/>
    <row r="741" s="367" customFormat="1"/>
    <row r="742" s="367" customFormat="1"/>
    <row r="743" s="367" customFormat="1"/>
    <row r="744" s="367" customFormat="1"/>
    <row r="745" s="367" customFormat="1"/>
    <row r="746" s="367" customFormat="1"/>
    <row r="747" s="367" customFormat="1"/>
    <row r="748" s="367" customFormat="1"/>
    <row r="749" s="367" customFormat="1"/>
    <row r="750" s="367" customFormat="1"/>
    <row r="751" s="367" customFormat="1"/>
    <row r="752" s="367" customFormat="1"/>
    <row r="753" s="367" customFormat="1"/>
    <row r="754" s="367" customFormat="1"/>
    <row r="755" s="367" customFormat="1"/>
    <row r="756" s="367" customFormat="1"/>
    <row r="757" s="367" customFormat="1"/>
    <row r="758" s="367" customFormat="1"/>
    <row r="759" s="367" customFormat="1"/>
    <row r="760" s="367" customFormat="1"/>
    <row r="761" s="367" customFormat="1"/>
    <row r="762" s="367" customFormat="1"/>
    <row r="763" s="367" customFormat="1"/>
    <row r="764" s="367" customFormat="1"/>
    <row r="765" s="367" customFormat="1"/>
    <row r="766" s="367" customFormat="1"/>
    <row r="767" s="367" customFormat="1"/>
    <row r="768" s="367" customFormat="1"/>
    <row r="769" s="367" customFormat="1"/>
    <row r="770" s="367" customFormat="1"/>
    <row r="771" s="367" customFormat="1"/>
    <row r="772" s="367" customFormat="1"/>
    <row r="773" s="367" customFormat="1"/>
    <row r="774" s="367" customFormat="1"/>
    <row r="775" s="367" customFormat="1"/>
    <row r="776" s="367" customFormat="1"/>
    <row r="777" s="367" customFormat="1"/>
    <row r="778" s="367" customFormat="1"/>
    <row r="779" s="367" customFormat="1"/>
    <row r="780" s="367" customFormat="1"/>
    <row r="781" s="367" customFormat="1"/>
    <row r="782" s="367" customFormat="1"/>
    <row r="783" s="367" customFormat="1"/>
    <row r="784" s="367" customFormat="1"/>
    <row r="785" s="367" customFormat="1"/>
    <row r="786" s="367" customFormat="1"/>
    <row r="787" s="367" customFormat="1"/>
    <row r="788" s="367" customFormat="1"/>
    <row r="789" s="367" customFormat="1"/>
    <row r="790" s="367" customFormat="1"/>
    <row r="791" s="367" customFormat="1"/>
    <row r="792" s="367" customFormat="1"/>
    <row r="793" s="367" customFormat="1"/>
    <row r="794" s="367" customFormat="1"/>
    <row r="795" s="367" customFormat="1"/>
    <row r="796" s="367" customFormat="1"/>
    <row r="797" s="367" customFormat="1"/>
    <row r="798" s="367" customFormat="1"/>
    <row r="799" s="367" customFormat="1"/>
    <row r="800" s="367" customFormat="1"/>
    <row r="801" s="367" customFormat="1"/>
    <row r="802" s="367" customFormat="1"/>
    <row r="803" s="367" customFormat="1"/>
    <row r="804" s="367" customFormat="1"/>
    <row r="805" s="367" customFormat="1"/>
    <row r="806" s="367" customFormat="1"/>
    <row r="807" s="367" customFormat="1"/>
    <row r="808" s="367" customFormat="1"/>
    <row r="809" s="367" customFormat="1"/>
    <row r="810" s="367" customFormat="1"/>
    <row r="811" s="367" customFormat="1"/>
    <row r="812" s="367" customFormat="1"/>
    <row r="813" s="367" customFormat="1"/>
    <row r="814" s="367" customFormat="1"/>
    <row r="815" s="367" customFormat="1"/>
    <row r="816" s="367" customFormat="1"/>
    <row r="817" s="367" customFormat="1"/>
    <row r="818" s="367" customFormat="1"/>
    <row r="819" s="367" customFormat="1"/>
    <row r="820" s="367" customFormat="1"/>
    <row r="821" s="367" customFormat="1"/>
    <row r="822" s="367" customFormat="1"/>
    <row r="823" s="367" customFormat="1"/>
    <row r="824" s="367" customFormat="1"/>
    <row r="825" s="367" customFormat="1"/>
    <row r="826" s="367" customFormat="1"/>
    <row r="827" s="367" customFormat="1"/>
    <row r="828" s="367" customFormat="1"/>
    <row r="829" s="367" customFormat="1"/>
    <row r="830" s="367" customFormat="1"/>
    <row r="831" s="367" customFormat="1"/>
    <row r="832" s="367" customFormat="1"/>
    <row r="833" s="367" customFormat="1"/>
    <row r="834" s="367" customFormat="1"/>
    <row r="835" s="367" customFormat="1"/>
    <row r="836" s="367" customFormat="1"/>
    <row r="837" s="367" customFormat="1"/>
    <row r="838" s="367" customFormat="1"/>
    <row r="839" s="367" customFormat="1"/>
    <row r="840" s="367" customFormat="1"/>
    <row r="841" s="367" customFormat="1"/>
    <row r="842" s="367" customFormat="1"/>
    <row r="843" s="367" customFormat="1"/>
    <row r="844" s="367" customFormat="1"/>
    <row r="845" s="367" customFormat="1"/>
    <row r="846" s="367" customFormat="1"/>
    <row r="847" s="367" customFormat="1"/>
    <row r="848" s="367" customFormat="1"/>
    <row r="849" s="367" customFormat="1"/>
    <row r="850" s="367" customFormat="1"/>
    <row r="851" s="367" customFormat="1"/>
    <row r="852" s="367" customFormat="1"/>
    <row r="853" s="367" customFormat="1"/>
    <row r="854" s="367" customFormat="1"/>
    <row r="855" s="367" customFormat="1"/>
    <row r="856" s="367" customFormat="1"/>
    <row r="857" s="367" customFormat="1"/>
    <row r="858" s="367" customFormat="1"/>
    <row r="859" s="367" customFormat="1"/>
    <row r="860" s="367" customFormat="1"/>
    <row r="861" s="367" customFormat="1"/>
    <row r="862" s="367" customFormat="1"/>
    <row r="863" s="367" customFormat="1"/>
    <row r="864" s="367" customFormat="1"/>
    <row r="865" s="367" customFormat="1"/>
    <row r="866" s="367" customFormat="1"/>
    <row r="867" s="367" customFormat="1"/>
    <row r="868" s="367" customFormat="1"/>
    <row r="869" s="367" customFormat="1"/>
    <row r="870" s="367" customFormat="1"/>
    <row r="871" s="367" customFormat="1"/>
    <row r="872" s="367" customFormat="1"/>
    <row r="873" s="367" customFormat="1"/>
    <row r="874" s="367" customFormat="1"/>
    <row r="875" s="367" customFormat="1"/>
    <row r="876" s="367" customFormat="1"/>
    <row r="877" s="367" customFormat="1"/>
    <row r="878" s="367" customFormat="1"/>
    <row r="879" s="367" customFormat="1"/>
    <row r="880" s="367" customFormat="1"/>
    <row r="881" s="367" customFormat="1"/>
    <row r="882" s="367" customFormat="1"/>
    <row r="883" s="367" customFormat="1"/>
    <row r="884" s="367" customFormat="1"/>
    <row r="885" s="367" customFormat="1"/>
    <row r="886" s="367" customFormat="1"/>
    <row r="887" s="367" customFormat="1"/>
    <row r="888" s="367" customFormat="1"/>
    <row r="889" s="367" customFormat="1"/>
    <row r="890" s="367" customFormat="1"/>
    <row r="891" s="367" customFormat="1"/>
    <row r="892" s="367" customFormat="1"/>
    <row r="893" s="367" customFormat="1"/>
    <row r="894" s="367" customFormat="1"/>
    <row r="895" s="367" customFormat="1"/>
    <row r="896" s="367" customFormat="1"/>
    <row r="897" s="367" customFormat="1"/>
  </sheetData>
  <mergeCells count="58">
    <mergeCell ref="BA8:BA9"/>
    <mergeCell ref="BB8:BB9"/>
    <mergeCell ref="BC8:BC9"/>
    <mergeCell ref="AT8:AT9"/>
    <mergeCell ref="AU8:AU9"/>
    <mergeCell ref="AV8:AV9"/>
    <mergeCell ref="AW8:AW9"/>
    <mergeCell ref="AX8:AX9"/>
    <mergeCell ref="AY8:AY9"/>
    <mergeCell ref="AZ8:AZ9"/>
    <mergeCell ref="AR8:AR9"/>
    <mergeCell ref="AS8:AS9"/>
    <mergeCell ref="AP8:AP9"/>
    <mergeCell ref="U8:U9"/>
    <mergeCell ref="AH8:AH9"/>
    <mergeCell ref="AI8:AI9"/>
    <mergeCell ref="X8:X9"/>
    <mergeCell ref="Y8:Y9"/>
    <mergeCell ref="Z8:Z9"/>
    <mergeCell ref="AA8:AA9"/>
    <mergeCell ref="AK8:AK9"/>
    <mergeCell ref="AL8:AL9"/>
    <mergeCell ref="T8:T9"/>
    <mergeCell ref="O8:O9"/>
    <mergeCell ref="L8:L9"/>
    <mergeCell ref="M8:M9"/>
    <mergeCell ref="N8:N9"/>
    <mergeCell ref="AJ8:AJ9"/>
    <mergeCell ref="AB8:AB9"/>
    <mergeCell ref="AC8:AC9"/>
    <mergeCell ref="AM8:AM9"/>
    <mergeCell ref="V8:V9"/>
    <mergeCell ref="W8:W9"/>
    <mergeCell ref="I8:I9"/>
    <mergeCell ref="AQ8:AQ9"/>
    <mergeCell ref="Q8:Q9"/>
    <mergeCell ref="R8:R9"/>
    <mergeCell ref="AF8:AF9"/>
    <mergeCell ref="AO8:AO9"/>
    <mergeCell ref="AG8:AG9"/>
    <mergeCell ref="AD8:AD9"/>
    <mergeCell ref="AE8:AE9"/>
    <mergeCell ref="A33:A34"/>
    <mergeCell ref="D8:D9"/>
    <mergeCell ref="C8:C9"/>
    <mergeCell ref="B33:B34"/>
    <mergeCell ref="A21:B21"/>
    <mergeCell ref="S8:S9"/>
    <mergeCell ref="A42:B42"/>
    <mergeCell ref="H8:H9"/>
    <mergeCell ref="J8:J9"/>
    <mergeCell ref="K8:K9"/>
    <mergeCell ref="A30:B30"/>
    <mergeCell ref="AN8:AN9"/>
    <mergeCell ref="E8:E9"/>
    <mergeCell ref="F8:F9"/>
    <mergeCell ref="G8:G9"/>
    <mergeCell ref="P8:P9"/>
  </mergeCells>
  <phoneticPr fontId="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5</vt:i4>
      </vt:variant>
    </vt:vector>
  </HeadingPairs>
  <TitlesOfParts>
    <vt:vector size="25" baseType="lpstr">
      <vt:lpstr>2072 Chait</vt:lpstr>
      <vt:lpstr>2073 Chait</vt:lpstr>
      <vt:lpstr>2072 Asar</vt:lpstr>
      <vt:lpstr>2073 Asaar</vt:lpstr>
      <vt:lpstr>2074 Asar</vt:lpstr>
      <vt:lpstr>Sources &amp; Usages Formulla 74.3</vt:lpstr>
      <vt:lpstr>Table C. Qtr</vt:lpstr>
      <vt:lpstr>Difference</vt:lpstr>
      <vt:lpstr>1.1 Posting</vt:lpstr>
      <vt:lpstr>1.2 Posting</vt:lpstr>
      <vt:lpstr>2.1 Posting</vt:lpstr>
      <vt:lpstr>9.1 Posting</vt:lpstr>
      <vt:lpstr>9.5 Posting</vt:lpstr>
      <vt:lpstr>9.7 Posting  </vt:lpstr>
      <vt:lpstr>9.7 Posting </vt:lpstr>
      <vt:lpstr>17.1 Posting</vt:lpstr>
      <vt:lpstr>Progress (IT)</vt:lpstr>
      <vt:lpstr>Progress (Formulla)</vt:lpstr>
      <vt:lpstr>Progress (Branch Print)</vt:lpstr>
      <vt:lpstr>Sources and Uses 73.12 (For IT)</vt:lpstr>
      <vt:lpstr>'2073 Chait'!Print_Area</vt:lpstr>
      <vt:lpstr>'2074 Asar'!Print_Area</vt:lpstr>
      <vt:lpstr>'2073 Asaar'!Print_Titles</vt:lpstr>
      <vt:lpstr>'2073 Chait'!Print_Titles</vt:lpstr>
      <vt:lpstr>'2074 Asar'!Print_Titles</vt:lpstr>
    </vt:vector>
  </TitlesOfParts>
  <Company>Rastra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NISHAN</cp:lastModifiedBy>
  <cp:lastPrinted>2017-09-10T06:59:03Z</cp:lastPrinted>
  <dcterms:created xsi:type="dcterms:W3CDTF">2012-09-19T06:25:35Z</dcterms:created>
  <dcterms:modified xsi:type="dcterms:W3CDTF">2020-07-28T05:43:58Z</dcterms:modified>
</cp:coreProperties>
</file>