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Economic Research Department\05. Economic Development Division\1. ECONOMIC ACTIVITIES\1. HALF YEARLY ECONOMIC ACTIVITIES\2080_81\Integrated\Final EAR FY 208081\"/>
    </mc:Choice>
  </mc:AlternateContent>
  <xr:revisionPtr revIDLastSave="0" documentId="13_ncr:1_{D69A10E4-1DB0-43AE-8D14-AD1B87DDF27C}" xr6:coauthVersionLast="36" xr6:coauthVersionMax="36" xr10:uidLastSave="{00000000-0000-0000-0000-000000000000}"/>
  <bookViews>
    <workbookView xWindow="0" yWindow="0" windowWidth="24000" windowHeight="9405" firstSheet="22" activeTab="26" xr2:uid="{00000000-000D-0000-FFFF-FFFF00000000}"/>
  </bookViews>
  <sheets>
    <sheet name="ToC" sheetId="65" r:id="rId1"/>
    <sheet name="Table 1a" sheetId="2" r:id="rId2"/>
    <sheet name="Table 1b" sheetId="3" r:id="rId3"/>
    <sheet name="Table 2a" sheetId="4" r:id="rId4"/>
    <sheet name="Table 2b" sheetId="5" r:id="rId5"/>
    <sheet name="Table 3a" sheetId="6" r:id="rId6"/>
    <sheet name="Table 3b" sheetId="7" r:id="rId7"/>
    <sheet name="Table 4a" sheetId="69" r:id="rId8"/>
    <sheet name="Table 4b" sheetId="67" r:id="rId9"/>
    <sheet name="Table 5a" sheetId="9" r:id="rId10"/>
    <sheet name="Table 5b" sheetId="71" r:id="rId11"/>
    <sheet name="Table 6a" sheetId="10" r:id="rId12"/>
    <sheet name="Table 6b" sheetId="11" r:id="rId13"/>
    <sheet name="Table 7a " sheetId="110" r:id="rId14"/>
    <sheet name="Table 7b" sheetId="73" r:id="rId15"/>
    <sheet name="Table 8a" sheetId="111" r:id="rId16"/>
    <sheet name="Table 8b" sheetId="75" r:id="rId17"/>
    <sheet name="Table 9a " sheetId="103" r:id="rId18"/>
    <sheet name="Table 9b" sheetId="77" r:id="rId19"/>
    <sheet name="Table 10" sheetId="80" r:id="rId20"/>
    <sheet name="Table 11a " sheetId="104" r:id="rId21"/>
    <sheet name="Table 11b" sheetId="81" r:id="rId22"/>
    <sheet name="Table 12" sheetId="82" r:id="rId23"/>
    <sheet name="Table 13" sheetId="83" r:id="rId24"/>
    <sheet name="Table14a" sheetId="105" r:id="rId25"/>
    <sheet name="Table 14b" sheetId="85" r:id="rId26"/>
    <sheet name="Table 15" sheetId="86" r:id="rId27"/>
    <sheet name="Table 16" sheetId="87" r:id="rId28"/>
    <sheet name="Table17a " sheetId="106" r:id="rId29"/>
    <sheet name="Table 17b" sheetId="90" r:id="rId30"/>
    <sheet name="Table 18 a " sheetId="107" r:id="rId31"/>
    <sheet name="Table 18 b" sheetId="92" r:id="rId32"/>
    <sheet name="Table 19a" sheetId="108" r:id="rId33"/>
    <sheet name="Table 19b" sheetId="96" r:id="rId34"/>
    <sheet name="Table 20" sheetId="97" r:id="rId35"/>
    <sheet name="Table 21" sheetId="98" r:id="rId36"/>
    <sheet name="Table 22" sheetId="99" r:id="rId37"/>
    <sheet name="Table 23" sheetId="109" r:id="rId38"/>
  </sheets>
  <definedNames>
    <definedName name="_xlnm._FilterDatabase" localSheetId="3" hidden="1">'Table 2a'!$A$1:$F$41</definedName>
    <definedName name="bfis" localSheetId="19">#REF!</definedName>
    <definedName name="bfis" localSheetId="21">#REF!</definedName>
    <definedName name="bfis" localSheetId="22">#REF!</definedName>
    <definedName name="bfis" localSheetId="23">#REF!</definedName>
    <definedName name="bfis" localSheetId="25">#REF!</definedName>
    <definedName name="bfis" localSheetId="26">#REF!</definedName>
    <definedName name="bfis" localSheetId="27">#REF!</definedName>
    <definedName name="bfis" localSheetId="29">#REF!</definedName>
    <definedName name="bfis" localSheetId="31">#REF!</definedName>
    <definedName name="bfis" localSheetId="33">#REF!</definedName>
    <definedName name="bfis" localSheetId="34">#REF!</definedName>
    <definedName name="bfis" localSheetId="35">#REF!</definedName>
    <definedName name="bfis" localSheetId="36">#REF!</definedName>
    <definedName name="bfis" localSheetId="13">#REF!</definedName>
    <definedName name="bfis" localSheetId="14">#REF!</definedName>
    <definedName name="bfis" localSheetId="15">#REF!</definedName>
    <definedName name="bfis" localSheetId="16">#REF!</definedName>
    <definedName name="bfis" localSheetId="17">#REF!</definedName>
    <definedName name="bfis" localSheetId="18">#REF!</definedName>
    <definedName name="bfis" localSheetId="24">#REF!</definedName>
    <definedName name="bfis">#REF!</definedName>
    <definedName name="cam" localSheetId="19">#REF!</definedName>
    <definedName name="cam" localSheetId="21">#REF!</definedName>
    <definedName name="cam" localSheetId="22">#REF!</definedName>
    <definedName name="cam" localSheetId="23">#REF!</definedName>
    <definedName name="cam" localSheetId="25">#REF!</definedName>
    <definedName name="cam" localSheetId="26">#REF!</definedName>
    <definedName name="cam" localSheetId="27">#REF!</definedName>
    <definedName name="cam" localSheetId="29">#REF!</definedName>
    <definedName name="cam" localSheetId="31">#REF!</definedName>
    <definedName name="cam" localSheetId="33">#REF!</definedName>
    <definedName name="cam" localSheetId="34">#REF!</definedName>
    <definedName name="cam" localSheetId="35">#REF!</definedName>
    <definedName name="cam" localSheetId="36">#REF!</definedName>
    <definedName name="cam" localSheetId="13">#REF!</definedName>
    <definedName name="cam" localSheetId="14">#REF!</definedName>
    <definedName name="cam" localSheetId="15">#REF!</definedName>
    <definedName name="cam" localSheetId="16">#REF!</definedName>
    <definedName name="cam" localSheetId="17">#REF!</definedName>
    <definedName name="cam" localSheetId="18">#REF!</definedName>
    <definedName name="cam">#REF!</definedName>
    <definedName name="cn" localSheetId="19">#REF!</definedName>
    <definedName name="cn" localSheetId="21">#REF!</definedName>
    <definedName name="cn" localSheetId="22">#REF!</definedName>
    <definedName name="cn" localSheetId="23">#REF!</definedName>
    <definedName name="cn" localSheetId="25">#REF!</definedName>
    <definedName name="cn" localSheetId="26">#REF!</definedName>
    <definedName name="cn" localSheetId="27">#REF!</definedName>
    <definedName name="cn" localSheetId="29">#REF!</definedName>
    <definedName name="cn" localSheetId="31">#REF!</definedName>
    <definedName name="cn" localSheetId="33">#REF!</definedName>
    <definedName name="cn" localSheetId="34">#REF!</definedName>
    <definedName name="cn" localSheetId="35">#REF!</definedName>
    <definedName name="cn" localSheetId="36">#REF!</definedName>
    <definedName name="cn" localSheetId="13">#REF!</definedName>
    <definedName name="cn" localSheetId="14">#REF!</definedName>
    <definedName name="cn" localSheetId="15">#REF!</definedName>
    <definedName name="cn" localSheetId="16">#REF!</definedName>
    <definedName name="cn" localSheetId="17">#REF!</definedName>
    <definedName name="cn" localSheetId="18">#REF!</definedName>
    <definedName name="cn">#REF!</definedName>
    <definedName name="ddddddd" localSheetId="13">#REF!</definedName>
    <definedName name="ddddddd" localSheetId="14">#REF!</definedName>
    <definedName name="ddddddd" localSheetId="15">#REF!</definedName>
    <definedName name="ddddddd" localSheetId="16">#REF!</definedName>
    <definedName name="ddddddd" localSheetId="17">#REF!</definedName>
    <definedName name="ddddddd" localSheetId="18">#REF!</definedName>
    <definedName name="ddddddd">#REF!</definedName>
    <definedName name="dist" localSheetId="13">#REF!</definedName>
    <definedName name="dist" localSheetId="14">#REF!</definedName>
    <definedName name="dist" localSheetId="15">#REF!</definedName>
    <definedName name="dist" localSheetId="16">#REF!</definedName>
    <definedName name="dist" localSheetId="17">#REF!</definedName>
    <definedName name="dist" localSheetId="18">#REF!</definedName>
    <definedName name="dist">#REF!</definedName>
    <definedName name="fam" localSheetId="13">#REF!</definedName>
    <definedName name="fam" localSheetId="14">#REF!</definedName>
    <definedName name="fam" localSheetId="15">#REF!</definedName>
    <definedName name="fam" localSheetId="16">#REF!</definedName>
    <definedName name="fam" localSheetId="17">#REF!</definedName>
    <definedName name="fam" localSheetId="18">#REF!</definedName>
    <definedName name="fam">#REF!</definedName>
    <definedName name="fn" localSheetId="13">#REF!</definedName>
    <definedName name="fn" localSheetId="14">#REF!</definedName>
    <definedName name="fn" localSheetId="15">#REF!</definedName>
    <definedName name="fn" localSheetId="16">#REF!</definedName>
    <definedName name="fn" localSheetId="17">#REF!</definedName>
    <definedName name="fn" localSheetId="18">#REF!</definedName>
    <definedName name="fn">#REF!</definedName>
    <definedName name="gz" localSheetId="13">#REF!</definedName>
    <definedName name="gz" localSheetId="14">#REF!</definedName>
    <definedName name="gz" localSheetId="15">#REF!</definedName>
    <definedName name="gz" localSheetId="16">#REF!</definedName>
    <definedName name="gz" localSheetId="17">#REF!</definedName>
    <definedName name="gz" localSheetId="18">#REF!</definedName>
    <definedName name="gz">#REF!</definedName>
    <definedName name="oam" localSheetId="13">#REF!</definedName>
    <definedName name="oam" localSheetId="14">#REF!</definedName>
    <definedName name="oam" localSheetId="15">#REF!</definedName>
    <definedName name="oam" localSheetId="16">#REF!</definedName>
    <definedName name="oam" localSheetId="17">#REF!</definedName>
    <definedName name="oam" localSheetId="18">#REF!</definedName>
    <definedName name="oam">#REF!</definedName>
    <definedName name="on" localSheetId="13">#REF!</definedName>
    <definedName name="on" localSheetId="14">#REF!</definedName>
    <definedName name="on" localSheetId="15">#REF!</definedName>
    <definedName name="on" localSheetId="16">#REF!</definedName>
    <definedName name="on" localSheetId="17">#REF!</definedName>
    <definedName name="on" localSheetId="18">#REF!</definedName>
    <definedName name="on">#REF!</definedName>
    <definedName name="_xlnm.Print_Area" localSheetId="19">'Table 10'!$A$1:$AO$23</definedName>
    <definedName name="_xlnm.Print_Area" localSheetId="20">'Table 11a '!$A$1:$F$9</definedName>
    <definedName name="_xlnm.Print_Area" localSheetId="21">'Table 11b'!$A$1:$U$17</definedName>
    <definedName name="_xlnm.Print_Area" localSheetId="22">'Table 12'!$A$1:$I$11</definedName>
    <definedName name="_xlnm.Print_Area" localSheetId="23">'Table 13'!$A$1:$K$15</definedName>
    <definedName name="_xlnm.Print_Area" localSheetId="25">'Table 14b'!$A$1:$U$35</definedName>
    <definedName name="_xlnm.Print_Area" localSheetId="26">'Table 15'!$A$1:$G$13</definedName>
    <definedName name="_xlnm.Print_Area" localSheetId="27">'Table 16'!$A$1:$F$15</definedName>
    <definedName name="_xlnm.Print_Area" localSheetId="29">'Table 17b'!$A$1:$U$17</definedName>
    <definedName name="_xlnm.Print_Area" localSheetId="30">'Table 18 a '!$A$1:$F$12</definedName>
    <definedName name="_xlnm.Print_Area" localSheetId="31">'Table 18 b'!$A$1:$U$23</definedName>
    <definedName name="_xlnm.Print_Area" localSheetId="32">'Table 19a'!$A$1:$F$9</definedName>
    <definedName name="_xlnm.Print_Area" localSheetId="33">'Table 19b'!$A$1:$U$16</definedName>
    <definedName name="_xlnm.Print_Area" localSheetId="1">'Table 1a'!$A$1:$G$40</definedName>
    <definedName name="_xlnm.Print_Area" localSheetId="2">'Table 1b'!$A$1:$U$76</definedName>
    <definedName name="_xlnm.Print_Area" localSheetId="34">'Table 20'!$A$1:$F$12</definedName>
    <definedName name="_xlnm.Print_Area" localSheetId="35">'Table 21'!$A$1:$F$23</definedName>
    <definedName name="_xlnm.Print_Area" localSheetId="36">'Table 22'!$A$1:$G$19</definedName>
    <definedName name="_xlnm.Print_Area" localSheetId="3">'Table 2a'!$A$1:$F$41</definedName>
    <definedName name="_xlnm.Print_Area" localSheetId="4">'Table 2b'!$A$1:$U$78</definedName>
    <definedName name="_xlnm.Print_Area" localSheetId="5">'Table 3a'!$A$1:$G$21</definedName>
    <definedName name="_xlnm.Print_Area" localSheetId="6">'Table 3b'!$A$1:$V$38</definedName>
    <definedName name="_xlnm.Print_Area" localSheetId="7">'Table 4a'!$A$1:$G$13</definedName>
    <definedName name="_xlnm.Print_Area" localSheetId="8">'Table 4b'!$A$1:$AP$13</definedName>
    <definedName name="_xlnm.Print_Area" localSheetId="9">'Table 5a'!$A$1:$F$16</definedName>
    <definedName name="_xlnm.Print_Area" localSheetId="10">'Table 5b'!$A$1:$U$29</definedName>
    <definedName name="_xlnm.Print_Area" localSheetId="11">'Table 6a'!$A$1:$F$25</definedName>
    <definedName name="_xlnm.Print_Area" localSheetId="12">'Table 6b'!$A$1:$U$46</definedName>
    <definedName name="_xlnm.Print_Area" localSheetId="13">'Table 7a '!$A$1:$G$68</definedName>
    <definedName name="_xlnm.Print_Area" localSheetId="14">'Table 7b'!$A$1:$AI$68</definedName>
    <definedName name="_xlnm.Print_Area" localSheetId="15">'Table 8a'!$A$1:$H$88</definedName>
    <definedName name="_xlnm.Print_Area" localSheetId="17">'Table 9a '!$A$1:$F$25</definedName>
    <definedName name="_xlnm.Print_Area" localSheetId="18">'Table 9b'!$A$1:$AO$25</definedName>
    <definedName name="_xlnm.Print_Area" localSheetId="24">Table14a!$A$1:$F$19</definedName>
    <definedName name="_xlnm.Print_Area" localSheetId="28">'Table17a '!$A$1:$F$10</definedName>
    <definedName name="_xlnm.Print_Titles" localSheetId="19">'Table 10'!$A:$A</definedName>
    <definedName name="_xlnm.Print_Titles" localSheetId="21">'Table 11b'!$A:$A</definedName>
    <definedName name="_xlnm.Print_Titles" localSheetId="25">'Table 14b'!$A:$A</definedName>
    <definedName name="_xlnm.Print_Titles" localSheetId="29">'Table 17b'!$A:$A</definedName>
    <definedName name="_xlnm.Print_Titles" localSheetId="31">'Table 18 b'!$A:$A</definedName>
    <definedName name="_xlnm.Print_Titles" localSheetId="33">'Table 19b'!$A:$A</definedName>
    <definedName name="_xlnm.Print_Titles" localSheetId="2">'Table 1b'!$A:$A</definedName>
    <definedName name="_xlnm.Print_Titles" localSheetId="4">'Table 2b'!$A:$A</definedName>
    <definedName name="_xlnm.Print_Titles" localSheetId="6">'Table 3b'!$A:$A</definedName>
    <definedName name="_xlnm.Print_Titles" localSheetId="8">'Table 4b'!$A:$A</definedName>
    <definedName name="_xlnm.Print_Titles" localSheetId="10">'Table 5b'!$A:$A</definedName>
    <definedName name="_xlnm.Print_Titles" localSheetId="12">'Table 6b'!$A:$A</definedName>
    <definedName name="_xlnm.Print_Titles" localSheetId="13">'Table 7a '!$1:$6</definedName>
    <definedName name="_xlnm.Print_Titles" localSheetId="14">'Table 7b'!$A:$A</definedName>
    <definedName name="_xlnm.Print_Titles" localSheetId="15">'Table 8a'!$1:$5</definedName>
    <definedName name="_xlnm.Print_Titles" localSheetId="16">'Table 8b'!$A:$B</definedName>
    <definedName name="_xlnm.Print_Titles" localSheetId="18">'Table 9b'!$A:$A</definedName>
    <definedName name="sam" localSheetId="19">#REF!</definedName>
    <definedName name="sam" localSheetId="21">#REF!</definedName>
    <definedName name="sam" localSheetId="22">#REF!</definedName>
    <definedName name="sam" localSheetId="23">#REF!</definedName>
    <definedName name="sam" localSheetId="25">#REF!</definedName>
    <definedName name="sam" localSheetId="26">#REF!</definedName>
    <definedName name="sam" localSheetId="27">#REF!</definedName>
    <definedName name="sam" localSheetId="29">#REF!</definedName>
    <definedName name="sam" localSheetId="31">#REF!</definedName>
    <definedName name="sam" localSheetId="33">#REF!</definedName>
    <definedName name="sam" localSheetId="34">#REF!</definedName>
    <definedName name="sam" localSheetId="35">#REF!</definedName>
    <definedName name="sam" localSheetId="36">#REF!</definedName>
    <definedName name="sam" localSheetId="13">#REF!</definedName>
    <definedName name="sam" localSheetId="14">#REF!</definedName>
    <definedName name="sam" localSheetId="15">#REF!</definedName>
    <definedName name="sam" localSheetId="16">#REF!</definedName>
    <definedName name="sam" localSheetId="17">#REF!</definedName>
    <definedName name="sam" localSheetId="18">#REF!</definedName>
    <definedName name="sam" localSheetId="24">#REF!</definedName>
    <definedName name="sam">#REF!</definedName>
    <definedName name="sn" localSheetId="19">#REF!</definedName>
    <definedName name="sn" localSheetId="21">#REF!</definedName>
    <definedName name="sn" localSheetId="22">#REF!</definedName>
    <definedName name="sn" localSheetId="23">#REF!</definedName>
    <definedName name="sn" localSheetId="25">#REF!</definedName>
    <definedName name="sn" localSheetId="26">#REF!</definedName>
    <definedName name="sn" localSheetId="27">#REF!</definedName>
    <definedName name="sn" localSheetId="29">#REF!</definedName>
    <definedName name="sn" localSheetId="31">#REF!</definedName>
    <definedName name="sn" localSheetId="33">#REF!</definedName>
    <definedName name="sn" localSheetId="34">#REF!</definedName>
    <definedName name="sn" localSheetId="35">#REF!</definedName>
    <definedName name="sn" localSheetId="36">#REF!</definedName>
    <definedName name="sn" localSheetId="13">#REF!</definedName>
    <definedName name="sn" localSheetId="14">#REF!</definedName>
    <definedName name="sn" localSheetId="15">#REF!</definedName>
    <definedName name="sn" localSheetId="16">#REF!</definedName>
    <definedName name="sn" localSheetId="17">#REF!</definedName>
    <definedName name="sn" localSheetId="18">#REF!</definedName>
    <definedName name="sn">#REF!</definedName>
    <definedName name="Z_57D09834_7566_4B23_A236_55447A728EAF_.wvu.PrintTitles" localSheetId="15" hidden="1">'Table 8a'!$1:$5</definedName>
    <definedName name="Z_5D933180_90A2_4635_8406_162CDBA83F77_.wvu.PrintTitles" localSheetId="15" hidden="1">'Table 8a'!$1:$5</definedName>
    <definedName name="Z_62EA56A0_18BB_45A4_9B93_8F9305D00B2F_.wvu.PrintTitles" localSheetId="15" hidden="1">'Table 8a'!$1:$5</definedName>
  </definedNames>
  <calcPr calcId="191029"/>
  <customWorkbookViews>
    <customWorkbookView name="ROHAN - Personal View" guid="{57D09834-7566-4B23-A236-55447A728EAF}" mergeInterval="0" personalView="1" maximized="1" xWindow="-8" yWindow="-8" windowWidth="1382" windowHeight="744" tabRatio="823" activeSheetId="44"/>
    <customWorkbookView name="J00124 - Personal View" guid="{5D933180-90A2-4635-8406-162CDBA83F77}" mergeInterval="0" personalView="1" maximized="1" xWindow="1" yWindow="1" windowWidth="1264" windowHeight="575" tabRatio="823" activeSheetId="48"/>
    <customWorkbookView name="U00064 - Personal View" guid="{62EA56A0-18BB-45A4-9B93-8F9305D00B2F}" mergeInterval="0" personalView="1" maximized="1" xWindow="1" yWindow="1" windowWidth="1600" windowHeight="628" tabRatio="823" activeSheetId="24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82" l="1"/>
  <c r="F8" i="111" l="1"/>
  <c r="F8" i="110"/>
  <c r="F9" i="110"/>
  <c r="F10" i="110"/>
  <c r="F11" i="110"/>
  <c r="F12" i="110"/>
  <c r="F13" i="110"/>
  <c r="F14" i="110"/>
  <c r="F15" i="110"/>
  <c r="G15" i="110"/>
  <c r="F16" i="110"/>
  <c r="F17" i="110"/>
  <c r="F18" i="110"/>
  <c r="F19" i="110"/>
  <c r="F20" i="110"/>
  <c r="F21" i="110"/>
  <c r="F22" i="110"/>
  <c r="F23" i="110"/>
  <c r="F24" i="110"/>
  <c r="F25" i="110"/>
  <c r="F26" i="110"/>
  <c r="G26" i="110"/>
  <c r="F27" i="110"/>
  <c r="G27" i="110"/>
  <c r="F28" i="110"/>
  <c r="F29" i="110"/>
  <c r="F30" i="110"/>
  <c r="G30" i="110"/>
  <c r="F31" i="110"/>
  <c r="G31" i="110"/>
  <c r="F32" i="110"/>
  <c r="G32" i="110"/>
  <c r="F33" i="110"/>
  <c r="F34" i="110"/>
  <c r="F35" i="110"/>
  <c r="F36" i="110"/>
  <c r="F37" i="110"/>
  <c r="G37" i="110"/>
  <c r="F38" i="110"/>
  <c r="G38" i="110"/>
  <c r="F39" i="110"/>
  <c r="F40" i="110"/>
  <c r="F41" i="110"/>
  <c r="G41" i="110"/>
  <c r="F42" i="110"/>
  <c r="F43" i="110"/>
  <c r="F44" i="110"/>
  <c r="F45" i="110"/>
  <c r="F46" i="110"/>
  <c r="F47" i="110"/>
  <c r="F48" i="110"/>
  <c r="F49" i="110"/>
  <c r="F50" i="110"/>
  <c r="G50" i="110"/>
  <c r="F51" i="110"/>
  <c r="F52" i="110"/>
  <c r="F53" i="110"/>
  <c r="F54" i="110"/>
  <c r="G54" i="110"/>
  <c r="F55" i="110"/>
  <c r="F56" i="110"/>
  <c r="F57" i="110"/>
  <c r="F58" i="110"/>
  <c r="F59" i="110"/>
  <c r="F60" i="110"/>
  <c r="F61" i="110"/>
  <c r="F62" i="110"/>
  <c r="G62" i="110"/>
  <c r="F63" i="110"/>
  <c r="F64" i="110"/>
  <c r="G64" i="110"/>
  <c r="F65" i="110"/>
  <c r="F66" i="110"/>
  <c r="F67" i="110"/>
  <c r="F7" i="110"/>
  <c r="E16" i="3" l="1"/>
  <c r="E17" i="3"/>
  <c r="N18" i="7" l="1"/>
  <c r="O18" i="7"/>
  <c r="M18" i="7"/>
  <c r="S18" i="7"/>
  <c r="T18" i="7"/>
  <c r="R18" i="7"/>
  <c r="D36" i="7"/>
  <c r="C36" i="7"/>
  <c r="M22" i="85" l="1"/>
  <c r="N22" i="85"/>
  <c r="L22" i="85"/>
  <c r="I22" i="85"/>
  <c r="R7" i="3" l="1"/>
  <c r="M96" i="5"/>
  <c r="M97" i="5"/>
  <c r="M98" i="5"/>
  <c r="M99" i="5"/>
  <c r="M100" i="5"/>
  <c r="M101" i="5"/>
  <c r="M102" i="5"/>
  <c r="M103" i="5"/>
  <c r="M104" i="5"/>
  <c r="M95" i="5"/>
  <c r="Q45" i="5" l="1"/>
  <c r="R45" i="5"/>
  <c r="S45" i="5"/>
  <c r="Q46" i="5"/>
  <c r="R46" i="5"/>
  <c r="S46" i="5"/>
  <c r="Q47" i="5"/>
  <c r="R47" i="5"/>
  <c r="S47" i="5"/>
  <c r="Q48" i="5"/>
  <c r="R48" i="5"/>
  <c r="S48" i="5"/>
  <c r="Q49" i="5"/>
  <c r="R49" i="5"/>
  <c r="S49" i="5"/>
  <c r="Q50" i="5"/>
  <c r="R50" i="5"/>
  <c r="S50" i="5"/>
  <c r="Q51" i="5"/>
  <c r="R51" i="5"/>
  <c r="S51" i="5"/>
  <c r="Q52" i="5"/>
  <c r="R52" i="5"/>
  <c r="S52" i="5"/>
  <c r="Q53" i="5"/>
  <c r="R53" i="5"/>
  <c r="S53" i="5"/>
  <c r="Q54" i="5"/>
  <c r="R54" i="5"/>
  <c r="S54" i="5"/>
  <c r="Q55" i="5"/>
  <c r="R55" i="5"/>
  <c r="S55" i="5"/>
  <c r="Q56" i="5"/>
  <c r="R56" i="5"/>
  <c r="S56" i="5"/>
  <c r="Q57" i="5"/>
  <c r="R57" i="5"/>
  <c r="S57" i="5"/>
  <c r="Q59" i="5"/>
  <c r="R59" i="5"/>
  <c r="S59" i="5"/>
  <c r="Q60" i="5"/>
  <c r="R60" i="5"/>
  <c r="S60" i="5"/>
  <c r="Q62" i="5"/>
  <c r="R62" i="5"/>
  <c r="S62" i="5"/>
  <c r="Q63" i="5"/>
  <c r="R63" i="5"/>
  <c r="S63" i="5"/>
  <c r="Q64" i="5"/>
  <c r="R64" i="5"/>
  <c r="S64" i="5"/>
  <c r="Q65" i="5"/>
  <c r="R65" i="5"/>
  <c r="S65" i="5"/>
  <c r="Q66" i="5"/>
  <c r="R66" i="5"/>
  <c r="S66" i="5"/>
  <c r="Q68" i="5"/>
  <c r="R68" i="5"/>
  <c r="S68" i="5"/>
  <c r="Q69" i="5"/>
  <c r="R69" i="5"/>
  <c r="S69" i="5"/>
  <c r="Q70" i="5"/>
  <c r="R70" i="5"/>
  <c r="S70" i="5"/>
  <c r="Q71" i="5"/>
  <c r="R71" i="5"/>
  <c r="S71" i="5"/>
  <c r="Q72" i="5"/>
  <c r="R72" i="5"/>
  <c r="S72" i="5"/>
  <c r="Q73" i="5"/>
  <c r="R73" i="5"/>
  <c r="S73" i="5"/>
  <c r="Q74" i="5"/>
  <c r="R74" i="5"/>
  <c r="S74" i="5"/>
  <c r="Q75" i="5"/>
  <c r="R75" i="5"/>
  <c r="S75" i="5"/>
  <c r="Q76" i="5"/>
  <c r="R76" i="5"/>
  <c r="S76" i="5"/>
  <c r="F68" i="110" l="1"/>
  <c r="C32" i="109" l="1"/>
  <c r="F14" i="109"/>
  <c r="F13" i="109"/>
  <c r="F12" i="109"/>
  <c r="F11" i="109"/>
  <c r="F10" i="109"/>
  <c r="F9" i="109"/>
  <c r="F22" i="98" l="1"/>
  <c r="E22" i="98"/>
  <c r="F21" i="98"/>
  <c r="E21" i="98"/>
  <c r="F20" i="98"/>
  <c r="E20" i="98"/>
  <c r="F19" i="98"/>
  <c r="E19" i="98"/>
  <c r="F18" i="98"/>
  <c r="E18" i="98"/>
  <c r="F17" i="98"/>
  <c r="E17" i="98"/>
  <c r="D16" i="98"/>
  <c r="C16" i="98"/>
  <c r="B16" i="98"/>
  <c r="F15" i="98"/>
  <c r="E15" i="98"/>
  <c r="F14" i="98"/>
  <c r="E14" i="98"/>
  <c r="F13" i="98"/>
  <c r="E13" i="98"/>
  <c r="D12" i="98"/>
  <c r="C12" i="98"/>
  <c r="B12" i="98"/>
  <c r="F11" i="98"/>
  <c r="E11" i="98"/>
  <c r="F10" i="98"/>
  <c r="E10" i="98"/>
  <c r="F9" i="98"/>
  <c r="E9" i="98"/>
  <c r="D8" i="98"/>
  <c r="C8" i="98"/>
  <c r="B8" i="98"/>
  <c r="F7" i="98"/>
  <c r="E7" i="98"/>
  <c r="F6" i="98"/>
  <c r="E6" i="98"/>
  <c r="F5" i="98"/>
  <c r="E5" i="98"/>
  <c r="D4" i="98"/>
  <c r="C4" i="98"/>
  <c r="B4" i="98"/>
  <c r="F11" i="97"/>
  <c r="E11" i="97"/>
  <c r="F10" i="97"/>
  <c r="E10" i="97"/>
  <c r="F9" i="97"/>
  <c r="E9" i="97"/>
  <c r="D8" i="97"/>
  <c r="C8" i="97"/>
  <c r="B8" i="97"/>
  <c r="F7" i="97"/>
  <c r="E7" i="97"/>
  <c r="F6" i="97"/>
  <c r="E6" i="97"/>
  <c r="F5" i="97"/>
  <c r="E5" i="97"/>
  <c r="D4" i="97"/>
  <c r="C4" i="97"/>
  <c r="B4" i="97"/>
  <c r="S15" i="96"/>
  <c r="R15" i="96"/>
  <c r="C8" i="108" s="1"/>
  <c r="Q15" i="96"/>
  <c r="B8" i="108" s="1"/>
  <c r="P15" i="96"/>
  <c r="O15" i="96"/>
  <c r="K15" i="96"/>
  <c r="J15" i="96"/>
  <c r="F15" i="96"/>
  <c r="E15" i="96"/>
  <c r="S14" i="96"/>
  <c r="D7" i="108" s="1"/>
  <c r="R14" i="96"/>
  <c r="C7" i="108" s="1"/>
  <c r="Q14" i="96"/>
  <c r="B7" i="108" s="1"/>
  <c r="P14" i="96"/>
  <c r="O14" i="96"/>
  <c r="K14" i="96"/>
  <c r="J14" i="96"/>
  <c r="F14" i="96"/>
  <c r="E14" i="96"/>
  <c r="N13" i="96"/>
  <c r="M13" i="96"/>
  <c r="L13" i="96"/>
  <c r="I13" i="96"/>
  <c r="H13" i="96"/>
  <c r="G13" i="96"/>
  <c r="D13" i="96"/>
  <c r="C13" i="96"/>
  <c r="B13" i="96"/>
  <c r="U8" i="96"/>
  <c r="T8" i="96"/>
  <c r="P8" i="96"/>
  <c r="O8" i="96"/>
  <c r="K8" i="96"/>
  <c r="J8" i="96"/>
  <c r="F8" i="96"/>
  <c r="E8" i="96"/>
  <c r="U7" i="96"/>
  <c r="T7" i="96"/>
  <c r="P7" i="96"/>
  <c r="O7" i="96"/>
  <c r="K7" i="96"/>
  <c r="J7" i="96"/>
  <c r="F7" i="96"/>
  <c r="E7" i="96"/>
  <c r="S6" i="96"/>
  <c r="R6" i="96"/>
  <c r="Q6" i="96"/>
  <c r="N6" i="96"/>
  <c r="M6" i="96"/>
  <c r="L6" i="96"/>
  <c r="K6" i="96"/>
  <c r="J6" i="96"/>
  <c r="D6" i="96"/>
  <c r="C6" i="96"/>
  <c r="B6" i="96"/>
  <c r="S22" i="92"/>
  <c r="D11" i="107" s="1"/>
  <c r="R22" i="92"/>
  <c r="C11" i="107" s="1"/>
  <c r="Q22" i="92"/>
  <c r="B11" i="107" s="1"/>
  <c r="P22" i="92"/>
  <c r="O22" i="92"/>
  <c r="K22" i="92"/>
  <c r="J22" i="92"/>
  <c r="F22" i="92"/>
  <c r="E22" i="92"/>
  <c r="S21" i="92"/>
  <c r="D10" i="107" s="1"/>
  <c r="F10" i="107" s="1"/>
  <c r="R21" i="92"/>
  <c r="C10" i="107" s="1"/>
  <c r="Q21" i="92"/>
  <c r="B10" i="107" s="1"/>
  <c r="P21" i="92"/>
  <c r="O21" i="92"/>
  <c r="K21" i="92"/>
  <c r="J21" i="92"/>
  <c r="F21" i="92"/>
  <c r="E21" i="92"/>
  <c r="S20" i="92"/>
  <c r="R20" i="92"/>
  <c r="C9" i="107" s="1"/>
  <c r="Q20" i="92"/>
  <c r="P20" i="92"/>
  <c r="O20" i="92"/>
  <c r="K20" i="92"/>
  <c r="J20" i="92"/>
  <c r="F20" i="92"/>
  <c r="E20" i="92"/>
  <c r="S19" i="92"/>
  <c r="D8" i="107" s="1"/>
  <c r="R19" i="92"/>
  <c r="C8" i="107" s="1"/>
  <c r="Q19" i="92"/>
  <c r="B8" i="107" s="1"/>
  <c r="P19" i="92"/>
  <c r="O19" i="92"/>
  <c r="K19" i="92"/>
  <c r="J19" i="92"/>
  <c r="F19" i="92"/>
  <c r="E19" i="92"/>
  <c r="S18" i="92"/>
  <c r="D7" i="107" s="1"/>
  <c r="R18" i="92"/>
  <c r="C7" i="107" s="1"/>
  <c r="Q18" i="92"/>
  <c r="B7" i="107" s="1"/>
  <c r="P18" i="92"/>
  <c r="O18" i="92"/>
  <c r="K18" i="92"/>
  <c r="J18" i="92"/>
  <c r="F18" i="92"/>
  <c r="E18" i="92"/>
  <c r="S17" i="92"/>
  <c r="D6" i="107" s="1"/>
  <c r="R17" i="92"/>
  <c r="Q17" i="92"/>
  <c r="B6" i="107" s="1"/>
  <c r="P17" i="92"/>
  <c r="O17" i="92"/>
  <c r="K17" i="92"/>
  <c r="J17" i="92"/>
  <c r="F17" i="92"/>
  <c r="E17" i="92"/>
  <c r="U12" i="92"/>
  <c r="T12" i="92"/>
  <c r="P12" i="92"/>
  <c r="O12" i="92"/>
  <c r="J12" i="92"/>
  <c r="F12" i="92"/>
  <c r="E12" i="92"/>
  <c r="U11" i="92"/>
  <c r="T11" i="92"/>
  <c r="P11" i="92"/>
  <c r="O11" i="92"/>
  <c r="K11" i="92"/>
  <c r="J11" i="92"/>
  <c r="F11" i="92"/>
  <c r="E11" i="92"/>
  <c r="U10" i="92"/>
  <c r="T10" i="92"/>
  <c r="P10" i="92"/>
  <c r="O10" i="92"/>
  <c r="K10" i="92"/>
  <c r="J10" i="92"/>
  <c r="F10" i="92"/>
  <c r="E10" i="92"/>
  <c r="U9" i="92"/>
  <c r="T9" i="92"/>
  <c r="P9" i="92"/>
  <c r="O9" i="92"/>
  <c r="K9" i="92"/>
  <c r="J9" i="92"/>
  <c r="F9" i="92"/>
  <c r="E9" i="92"/>
  <c r="U8" i="92"/>
  <c r="T8" i="92"/>
  <c r="P8" i="92"/>
  <c r="O8" i="92"/>
  <c r="K8" i="92"/>
  <c r="J8" i="92"/>
  <c r="F8" i="92"/>
  <c r="E8" i="92"/>
  <c r="U7" i="92"/>
  <c r="T7" i="92"/>
  <c r="P7" i="92"/>
  <c r="O7" i="92"/>
  <c r="K7" i="92"/>
  <c r="J7" i="92"/>
  <c r="F7" i="92"/>
  <c r="E7" i="92"/>
  <c r="S16" i="90"/>
  <c r="D9" i="106" s="1"/>
  <c r="R16" i="90"/>
  <c r="Q16" i="90"/>
  <c r="B9" i="106" s="1"/>
  <c r="P16" i="90"/>
  <c r="O16" i="90"/>
  <c r="K16" i="90"/>
  <c r="J16" i="90"/>
  <c r="F16" i="90"/>
  <c r="E16" i="90"/>
  <c r="S15" i="90"/>
  <c r="D8" i="106" s="1"/>
  <c r="R15" i="90"/>
  <c r="C8" i="106" s="1"/>
  <c r="Q15" i="90"/>
  <c r="B8" i="106" s="1"/>
  <c r="P15" i="90"/>
  <c r="O15" i="90"/>
  <c r="K15" i="90"/>
  <c r="J15" i="90"/>
  <c r="F15" i="90"/>
  <c r="E15" i="90"/>
  <c r="S14" i="90"/>
  <c r="D7" i="106" s="1"/>
  <c r="R14" i="90"/>
  <c r="C7" i="106" s="1"/>
  <c r="E7" i="106" s="1"/>
  <c r="Q14" i="90"/>
  <c r="B7" i="106" s="1"/>
  <c r="P14" i="90"/>
  <c r="O14" i="90"/>
  <c r="K14" i="90"/>
  <c r="J14" i="90"/>
  <c r="F14" i="90"/>
  <c r="E14" i="90"/>
  <c r="S13" i="90"/>
  <c r="R13" i="90"/>
  <c r="C6" i="106" s="1"/>
  <c r="E6" i="106" s="1"/>
  <c r="Q13" i="90"/>
  <c r="B6" i="106" s="1"/>
  <c r="P13" i="90"/>
  <c r="O13" i="90"/>
  <c r="K13" i="90"/>
  <c r="J13" i="90"/>
  <c r="F13" i="90"/>
  <c r="E13" i="90"/>
  <c r="U9" i="90"/>
  <c r="T9" i="90"/>
  <c r="P9" i="90"/>
  <c r="O9" i="90"/>
  <c r="K9" i="90"/>
  <c r="J9" i="90"/>
  <c r="F9" i="90"/>
  <c r="E9" i="90"/>
  <c r="U8" i="90"/>
  <c r="T8" i="90"/>
  <c r="P8" i="90"/>
  <c r="O8" i="90"/>
  <c r="K8" i="90"/>
  <c r="J8" i="90"/>
  <c r="F8" i="90"/>
  <c r="E8" i="90"/>
  <c r="U7" i="90"/>
  <c r="T7" i="90"/>
  <c r="P7" i="90"/>
  <c r="O7" i="90"/>
  <c r="K7" i="90"/>
  <c r="J7" i="90"/>
  <c r="F7" i="90"/>
  <c r="E7" i="90"/>
  <c r="U6" i="90"/>
  <c r="T6" i="90"/>
  <c r="P6" i="90"/>
  <c r="O6" i="90"/>
  <c r="K6" i="90"/>
  <c r="J6" i="90"/>
  <c r="F6" i="90"/>
  <c r="E6" i="90"/>
  <c r="E14" i="87"/>
  <c r="D14" i="87"/>
  <c r="C14" i="87"/>
  <c r="B14" i="87"/>
  <c r="F13" i="87"/>
  <c r="F12" i="87"/>
  <c r="F11" i="87"/>
  <c r="F10" i="87"/>
  <c r="F9" i="87"/>
  <c r="F8" i="87"/>
  <c r="F7" i="87"/>
  <c r="F12" i="86"/>
  <c r="E12" i="86"/>
  <c r="D12" i="86"/>
  <c r="C12" i="86"/>
  <c r="B12" i="86"/>
  <c r="G11" i="86"/>
  <c r="G10" i="86"/>
  <c r="G9" i="86"/>
  <c r="G8" i="86"/>
  <c r="G7" i="86"/>
  <c r="G6" i="86"/>
  <c r="G5" i="86"/>
  <c r="S34" i="85"/>
  <c r="D18" i="105" s="1"/>
  <c r="F18" i="105" s="1"/>
  <c r="R34" i="85"/>
  <c r="C18" i="105" s="1"/>
  <c r="Q34" i="85"/>
  <c r="P34" i="85"/>
  <c r="O34" i="85"/>
  <c r="K34" i="85"/>
  <c r="J34" i="85"/>
  <c r="F34" i="85"/>
  <c r="E34" i="85"/>
  <c r="S33" i="85"/>
  <c r="D17" i="105" s="1"/>
  <c r="R33" i="85"/>
  <c r="Q33" i="85"/>
  <c r="B17" i="105" s="1"/>
  <c r="P33" i="85"/>
  <c r="O33" i="85"/>
  <c r="K33" i="85"/>
  <c r="J33" i="85"/>
  <c r="F33" i="85"/>
  <c r="E33" i="85"/>
  <c r="S32" i="85"/>
  <c r="D16" i="105" s="1"/>
  <c r="R32" i="85"/>
  <c r="C16" i="105" s="1"/>
  <c r="Q32" i="85"/>
  <c r="P32" i="85"/>
  <c r="O32" i="85"/>
  <c r="K32" i="85"/>
  <c r="J32" i="85"/>
  <c r="F32" i="85"/>
  <c r="E32" i="85"/>
  <c r="S31" i="85"/>
  <c r="D15" i="105" s="1"/>
  <c r="R31" i="85"/>
  <c r="C15" i="105" s="1"/>
  <c r="Q31" i="85"/>
  <c r="B15" i="105" s="1"/>
  <c r="P31" i="85"/>
  <c r="O31" i="85"/>
  <c r="K31" i="85"/>
  <c r="J31" i="85"/>
  <c r="F31" i="85"/>
  <c r="E31" i="85"/>
  <c r="S30" i="85"/>
  <c r="D14" i="105" s="1"/>
  <c r="F14" i="105" s="1"/>
  <c r="R30" i="85"/>
  <c r="C14" i="105" s="1"/>
  <c r="Q30" i="85"/>
  <c r="B14" i="105" s="1"/>
  <c r="P30" i="85"/>
  <c r="O30" i="85"/>
  <c r="K30" i="85"/>
  <c r="J30" i="85"/>
  <c r="F30" i="85"/>
  <c r="E30" i="85"/>
  <c r="S29" i="85"/>
  <c r="D13" i="105" s="1"/>
  <c r="R29" i="85"/>
  <c r="Q29" i="85"/>
  <c r="B13" i="105" s="1"/>
  <c r="P29" i="85"/>
  <c r="O29" i="85"/>
  <c r="K29" i="85"/>
  <c r="J29" i="85"/>
  <c r="F29" i="85"/>
  <c r="E29" i="85"/>
  <c r="S28" i="85"/>
  <c r="D12" i="105" s="1"/>
  <c r="R28" i="85"/>
  <c r="C12" i="105" s="1"/>
  <c r="Q28" i="85"/>
  <c r="B12" i="105" s="1"/>
  <c r="P28" i="85"/>
  <c r="O28" i="85"/>
  <c r="K28" i="85"/>
  <c r="J28" i="85"/>
  <c r="F28" i="85"/>
  <c r="E28" i="85"/>
  <c r="S27" i="85"/>
  <c r="D11" i="105" s="1"/>
  <c r="R27" i="85"/>
  <c r="C11" i="105" s="1"/>
  <c r="Q27" i="85"/>
  <c r="B11" i="105" s="1"/>
  <c r="P27" i="85"/>
  <c r="O27" i="85"/>
  <c r="K27" i="85"/>
  <c r="J27" i="85"/>
  <c r="F27" i="85"/>
  <c r="E27" i="85"/>
  <c r="S26" i="85"/>
  <c r="D10" i="105" s="1"/>
  <c r="F10" i="105" s="1"/>
  <c r="R26" i="85"/>
  <c r="C10" i="105" s="1"/>
  <c r="Q26" i="85"/>
  <c r="B10" i="105" s="1"/>
  <c r="P26" i="85"/>
  <c r="O26" i="85"/>
  <c r="K26" i="85"/>
  <c r="J26" i="85"/>
  <c r="F26" i="85"/>
  <c r="E26" i="85"/>
  <c r="S25" i="85"/>
  <c r="D9" i="105" s="1"/>
  <c r="R25" i="85"/>
  <c r="Q25" i="85"/>
  <c r="B9" i="105" s="1"/>
  <c r="P25" i="85"/>
  <c r="O25" i="85"/>
  <c r="K25" i="85"/>
  <c r="J25" i="85"/>
  <c r="F25" i="85"/>
  <c r="E25" i="85"/>
  <c r="S24" i="85"/>
  <c r="D8" i="105" s="1"/>
  <c r="R24" i="85"/>
  <c r="C8" i="105" s="1"/>
  <c r="Q24" i="85"/>
  <c r="B8" i="105" s="1"/>
  <c r="P24" i="85"/>
  <c r="O24" i="85"/>
  <c r="K24" i="85"/>
  <c r="J24" i="85"/>
  <c r="F24" i="85"/>
  <c r="E24" i="85"/>
  <c r="S23" i="85"/>
  <c r="D7" i="105" s="1"/>
  <c r="R23" i="85"/>
  <c r="C7" i="105" s="1"/>
  <c r="Q23" i="85"/>
  <c r="B7" i="105" s="1"/>
  <c r="P23" i="85"/>
  <c r="O23" i="85"/>
  <c r="K23" i="85"/>
  <c r="J23" i="85"/>
  <c r="F23" i="85"/>
  <c r="E23" i="85"/>
  <c r="P22" i="85"/>
  <c r="O22" i="85"/>
  <c r="H22" i="85"/>
  <c r="K22" i="85" s="1"/>
  <c r="G22" i="85"/>
  <c r="D22" i="85"/>
  <c r="C22" i="85"/>
  <c r="B22" i="85"/>
  <c r="U18" i="85"/>
  <c r="T18" i="85"/>
  <c r="P18" i="85"/>
  <c r="O18" i="85"/>
  <c r="K18" i="85"/>
  <c r="J18" i="85"/>
  <c r="F18" i="85"/>
  <c r="E18" i="85"/>
  <c r="U17" i="85"/>
  <c r="T17" i="85"/>
  <c r="P17" i="85"/>
  <c r="O17" i="85"/>
  <c r="K17" i="85"/>
  <c r="J17" i="85"/>
  <c r="F17" i="85"/>
  <c r="E17" i="85"/>
  <c r="U16" i="85"/>
  <c r="T16" i="85"/>
  <c r="P16" i="85"/>
  <c r="O16" i="85"/>
  <c r="K16" i="85"/>
  <c r="J16" i="85"/>
  <c r="F16" i="85"/>
  <c r="E16" i="85"/>
  <c r="U15" i="85"/>
  <c r="T15" i="85"/>
  <c r="P15" i="85"/>
  <c r="O15" i="85"/>
  <c r="K15" i="85"/>
  <c r="J15" i="85"/>
  <c r="F15" i="85"/>
  <c r="E15" i="85"/>
  <c r="U14" i="85"/>
  <c r="T14" i="85"/>
  <c r="P14" i="85"/>
  <c r="O14" i="85"/>
  <c r="K14" i="85"/>
  <c r="J14" i="85"/>
  <c r="F14" i="85"/>
  <c r="E14" i="85"/>
  <c r="U13" i="85"/>
  <c r="T13" i="85"/>
  <c r="P13" i="85"/>
  <c r="O13" i="85"/>
  <c r="K13" i="85"/>
  <c r="J13" i="85"/>
  <c r="F13" i="85"/>
  <c r="E13" i="85"/>
  <c r="U12" i="85"/>
  <c r="T12" i="85"/>
  <c r="P12" i="85"/>
  <c r="O12" i="85"/>
  <c r="K12" i="85"/>
  <c r="J12" i="85"/>
  <c r="F12" i="85"/>
  <c r="E12" i="85"/>
  <c r="U11" i="85"/>
  <c r="T11" i="85"/>
  <c r="P11" i="85"/>
  <c r="O11" i="85"/>
  <c r="K11" i="85"/>
  <c r="J11" i="85"/>
  <c r="F11" i="85"/>
  <c r="E11" i="85"/>
  <c r="U10" i="85"/>
  <c r="T10" i="85"/>
  <c r="P10" i="85"/>
  <c r="O10" i="85"/>
  <c r="K10" i="85"/>
  <c r="J10" i="85"/>
  <c r="F10" i="85"/>
  <c r="E10" i="85"/>
  <c r="U9" i="85"/>
  <c r="T9" i="85"/>
  <c r="P9" i="85"/>
  <c r="O9" i="85"/>
  <c r="K9" i="85"/>
  <c r="J9" i="85"/>
  <c r="F9" i="85"/>
  <c r="E9" i="85"/>
  <c r="U8" i="85"/>
  <c r="T8" i="85"/>
  <c r="P8" i="85"/>
  <c r="O8" i="85"/>
  <c r="K8" i="85"/>
  <c r="J8" i="85"/>
  <c r="F8" i="85"/>
  <c r="E8" i="85"/>
  <c r="U7" i="85"/>
  <c r="T7" i="85"/>
  <c r="P7" i="85"/>
  <c r="O7" i="85"/>
  <c r="K7" i="85"/>
  <c r="J7" i="85"/>
  <c r="F7" i="85"/>
  <c r="E7" i="85"/>
  <c r="S6" i="85"/>
  <c r="R6" i="85"/>
  <c r="Q6" i="85"/>
  <c r="N6" i="85"/>
  <c r="M6" i="85"/>
  <c r="L6" i="85"/>
  <c r="I6" i="85"/>
  <c r="H6" i="85"/>
  <c r="G6" i="85"/>
  <c r="D6" i="85"/>
  <c r="C6" i="85"/>
  <c r="B6" i="85"/>
  <c r="I14" i="83"/>
  <c r="H14" i="83"/>
  <c r="G14" i="83"/>
  <c r="D14" i="83"/>
  <c r="C14" i="83"/>
  <c r="B14" i="83"/>
  <c r="K13" i="83"/>
  <c r="J13" i="83"/>
  <c r="F13" i="83"/>
  <c r="E13" i="83"/>
  <c r="K12" i="83"/>
  <c r="J12" i="83"/>
  <c r="F12" i="83"/>
  <c r="E12" i="83"/>
  <c r="K11" i="83"/>
  <c r="J11" i="83"/>
  <c r="F11" i="83"/>
  <c r="E11" i="83"/>
  <c r="K10" i="83"/>
  <c r="J10" i="83"/>
  <c r="F10" i="83"/>
  <c r="E10" i="83"/>
  <c r="K9" i="83"/>
  <c r="J9" i="83"/>
  <c r="F9" i="83"/>
  <c r="E9" i="83"/>
  <c r="K8" i="83"/>
  <c r="J8" i="83"/>
  <c r="F8" i="83"/>
  <c r="E8" i="83"/>
  <c r="K7" i="83"/>
  <c r="J7" i="83"/>
  <c r="F7" i="83"/>
  <c r="E7" i="83"/>
  <c r="H10" i="82"/>
  <c r="G10" i="82"/>
  <c r="F10" i="82"/>
  <c r="E10" i="82"/>
  <c r="D10" i="82"/>
  <c r="C10" i="82"/>
  <c r="B10" i="82"/>
  <c r="I8" i="82"/>
  <c r="I7" i="82"/>
  <c r="I6" i="82"/>
  <c r="I5" i="82"/>
  <c r="I10" i="82" s="1"/>
  <c r="S15" i="81"/>
  <c r="D8" i="104" s="1"/>
  <c r="R15" i="81"/>
  <c r="C8" i="104" s="1"/>
  <c r="Q15" i="81"/>
  <c r="B8" i="104" s="1"/>
  <c r="P15" i="81"/>
  <c r="O15" i="81"/>
  <c r="K15" i="81"/>
  <c r="F15" i="81"/>
  <c r="E15" i="81"/>
  <c r="S14" i="81"/>
  <c r="D7" i="104" s="1"/>
  <c r="R14" i="81"/>
  <c r="C7" i="104" s="1"/>
  <c r="Q14" i="81"/>
  <c r="B7" i="104" s="1"/>
  <c r="P14" i="81"/>
  <c r="O14" i="81"/>
  <c r="K14" i="81"/>
  <c r="F14" i="81"/>
  <c r="E14" i="81"/>
  <c r="S13" i="81"/>
  <c r="D6" i="104" s="1"/>
  <c r="F6" i="104" s="1"/>
  <c r="R13" i="81"/>
  <c r="C6" i="104" s="1"/>
  <c r="Q13" i="81"/>
  <c r="B6" i="104" s="1"/>
  <c r="P13" i="81"/>
  <c r="O13" i="81"/>
  <c r="K13" i="81"/>
  <c r="F13" i="81"/>
  <c r="E13" i="81"/>
  <c r="U8" i="81"/>
  <c r="T8" i="81"/>
  <c r="P8" i="81"/>
  <c r="O8" i="81"/>
  <c r="K8" i="81"/>
  <c r="J8" i="81"/>
  <c r="F8" i="81"/>
  <c r="E8" i="81"/>
  <c r="U7" i="81"/>
  <c r="T7" i="81"/>
  <c r="P7" i="81"/>
  <c r="O7" i="81"/>
  <c r="K7" i="81"/>
  <c r="J7" i="81"/>
  <c r="F7" i="81"/>
  <c r="E7" i="81"/>
  <c r="U6" i="81"/>
  <c r="T6" i="81"/>
  <c r="P6" i="81"/>
  <c r="O6" i="81"/>
  <c r="K6" i="81"/>
  <c r="J6" i="81"/>
  <c r="F6" i="81"/>
  <c r="E6" i="81"/>
  <c r="AO22" i="80"/>
  <c r="AN22" i="80"/>
  <c r="AJ22" i="80"/>
  <c r="AI22" i="80"/>
  <c r="AE22" i="80"/>
  <c r="AD22" i="80"/>
  <c r="Z22" i="80"/>
  <c r="Y22" i="80"/>
  <c r="U22" i="80"/>
  <c r="T22" i="80"/>
  <c r="P22" i="80"/>
  <c r="O22" i="80"/>
  <c r="K22" i="80"/>
  <c r="J22" i="80"/>
  <c r="F22" i="80"/>
  <c r="E22" i="80"/>
  <c r="AO21" i="80"/>
  <c r="AN21" i="80"/>
  <c r="AJ21" i="80"/>
  <c r="AI21" i="80"/>
  <c r="AE21" i="80"/>
  <c r="AD21" i="80"/>
  <c r="Z21" i="80"/>
  <c r="Y21" i="80"/>
  <c r="U21" i="80"/>
  <c r="T21" i="80"/>
  <c r="P21" i="80"/>
  <c r="O21" i="80"/>
  <c r="K21" i="80"/>
  <c r="J21" i="80"/>
  <c r="F21" i="80"/>
  <c r="E21" i="80"/>
  <c r="AM20" i="80"/>
  <c r="AL20" i="80"/>
  <c r="AK20" i="80"/>
  <c r="AH20" i="80"/>
  <c r="AG20" i="80"/>
  <c r="AF20" i="80"/>
  <c r="AC20" i="80"/>
  <c r="AB20" i="80"/>
  <c r="AA20" i="80"/>
  <c r="X20" i="80"/>
  <c r="W20" i="80"/>
  <c r="V20" i="80"/>
  <c r="U20" i="80"/>
  <c r="T20" i="80"/>
  <c r="N20" i="80"/>
  <c r="M20" i="80"/>
  <c r="L20" i="80"/>
  <c r="I20" i="80"/>
  <c r="H20" i="80"/>
  <c r="J20" i="80" s="1"/>
  <c r="D20" i="80"/>
  <c r="C20" i="80"/>
  <c r="B20" i="80"/>
  <c r="AO19" i="80"/>
  <c r="AN19" i="80"/>
  <c r="AJ19" i="80"/>
  <c r="AI19" i="80"/>
  <c r="AE19" i="80"/>
  <c r="AD19" i="80"/>
  <c r="Z19" i="80"/>
  <c r="Y19" i="80"/>
  <c r="U19" i="80"/>
  <c r="T19" i="80"/>
  <c r="P19" i="80"/>
  <c r="O19" i="80"/>
  <c r="K19" i="80"/>
  <c r="J19" i="80"/>
  <c r="F19" i="80"/>
  <c r="E19" i="80"/>
  <c r="AO18" i="80"/>
  <c r="AN18" i="80"/>
  <c r="AJ18" i="80"/>
  <c r="AI18" i="80"/>
  <c r="AE18" i="80"/>
  <c r="AD18" i="80"/>
  <c r="Z18" i="80"/>
  <c r="Y18" i="80"/>
  <c r="U18" i="80"/>
  <c r="T18" i="80"/>
  <c r="P18" i="80"/>
  <c r="O18" i="80"/>
  <c r="K18" i="80"/>
  <c r="J18" i="80"/>
  <c r="F18" i="80"/>
  <c r="E18" i="80"/>
  <c r="AM17" i="80"/>
  <c r="AL17" i="80"/>
  <c r="AK17" i="80"/>
  <c r="AH17" i="80"/>
  <c r="AG17" i="80"/>
  <c r="AF17" i="80"/>
  <c r="AC17" i="80"/>
  <c r="AB17" i="80"/>
  <c r="AA17" i="80"/>
  <c r="X17" i="80"/>
  <c r="W17" i="80"/>
  <c r="V17" i="80"/>
  <c r="S17" i="80"/>
  <c r="R17" i="80"/>
  <c r="Q17" i="80"/>
  <c r="M17" i="80"/>
  <c r="L17" i="80"/>
  <c r="I17" i="80"/>
  <c r="H17" i="80"/>
  <c r="G17" i="80"/>
  <c r="D17" i="80"/>
  <c r="C17" i="80"/>
  <c r="B17" i="80"/>
  <c r="AM16" i="80"/>
  <c r="AL16" i="80"/>
  <c r="AK16" i="80"/>
  <c r="AJ16" i="80"/>
  <c r="AI16" i="80"/>
  <c r="AE16" i="80"/>
  <c r="AD16" i="80"/>
  <c r="Z16" i="80"/>
  <c r="Y16" i="80"/>
  <c r="U16" i="80"/>
  <c r="T16" i="80"/>
  <c r="P16" i="80"/>
  <c r="O16" i="80"/>
  <c r="K16" i="80"/>
  <c r="J16" i="80"/>
  <c r="F16" i="80"/>
  <c r="E16" i="80"/>
  <c r="AM15" i="80"/>
  <c r="AL15" i="80"/>
  <c r="AK15" i="80"/>
  <c r="AJ15" i="80"/>
  <c r="AI15" i="80"/>
  <c r="AE15" i="80"/>
  <c r="AD15" i="80"/>
  <c r="Z15" i="80"/>
  <c r="Y15" i="80"/>
  <c r="U15" i="80"/>
  <c r="T15" i="80"/>
  <c r="P15" i="80"/>
  <c r="O15" i="80"/>
  <c r="K15" i="80"/>
  <c r="J15" i="80"/>
  <c r="F15" i="80"/>
  <c r="E15" i="80"/>
  <c r="AM14" i="80"/>
  <c r="AL14" i="80"/>
  <c r="AK14" i="80"/>
  <c r="AJ14" i="80"/>
  <c r="AI14" i="80"/>
  <c r="AE14" i="80"/>
  <c r="AD14" i="80"/>
  <c r="Z14" i="80"/>
  <c r="Y14" i="80"/>
  <c r="U14" i="80"/>
  <c r="T14" i="80"/>
  <c r="P14" i="80"/>
  <c r="O14" i="80"/>
  <c r="K14" i="80"/>
  <c r="J14" i="80"/>
  <c r="F14" i="80"/>
  <c r="E14" i="80"/>
  <c r="AH13" i="80"/>
  <c r="AG13" i="80"/>
  <c r="AF13" i="80"/>
  <c r="AC13" i="80"/>
  <c r="AB13" i="80"/>
  <c r="AA13" i="80"/>
  <c r="Z13" i="80"/>
  <c r="Y13" i="80"/>
  <c r="U13" i="80"/>
  <c r="T13" i="80"/>
  <c r="P13" i="80"/>
  <c r="L13" i="80"/>
  <c r="K13" i="80"/>
  <c r="J13" i="80"/>
  <c r="F13" i="80"/>
  <c r="E13" i="80"/>
  <c r="AM12" i="80"/>
  <c r="AL12" i="80"/>
  <c r="AK12" i="80"/>
  <c r="AJ12" i="80"/>
  <c r="AI12" i="80"/>
  <c r="AE12" i="80"/>
  <c r="AD12" i="80"/>
  <c r="Z12" i="80"/>
  <c r="Y12" i="80"/>
  <c r="U12" i="80"/>
  <c r="T12" i="80"/>
  <c r="P12" i="80"/>
  <c r="O12" i="80"/>
  <c r="K12" i="80"/>
  <c r="J12" i="80"/>
  <c r="F12" i="80"/>
  <c r="E12" i="80"/>
  <c r="AM11" i="80"/>
  <c r="AL11" i="80"/>
  <c r="AK11" i="80"/>
  <c r="AJ11" i="80"/>
  <c r="AI11" i="80"/>
  <c r="AE11" i="80"/>
  <c r="AD11" i="80"/>
  <c r="Z11" i="80"/>
  <c r="Y11" i="80"/>
  <c r="U11" i="80"/>
  <c r="T11" i="80"/>
  <c r="P11" i="80"/>
  <c r="O11" i="80"/>
  <c r="K11" i="80"/>
  <c r="J11" i="80"/>
  <c r="F11" i="80"/>
  <c r="E11" i="80"/>
  <c r="AM10" i="80"/>
  <c r="AL10" i="80"/>
  <c r="AJ10" i="80"/>
  <c r="AI10" i="80"/>
  <c r="AE10" i="80"/>
  <c r="AD10" i="80"/>
  <c r="Z10" i="80"/>
  <c r="Y10" i="80"/>
  <c r="U10" i="80"/>
  <c r="T10" i="80"/>
  <c r="P10" i="80"/>
  <c r="L10" i="80"/>
  <c r="O10" i="80" s="1"/>
  <c r="K10" i="80"/>
  <c r="J10" i="80"/>
  <c r="F10" i="80"/>
  <c r="E10" i="80"/>
  <c r="K9" i="80"/>
  <c r="J9" i="80"/>
  <c r="F9" i="80"/>
  <c r="E9" i="80"/>
  <c r="AM8" i="80"/>
  <c r="AL8" i="80"/>
  <c r="AK8" i="80"/>
  <c r="AJ8" i="80"/>
  <c r="AI8" i="80"/>
  <c r="AE8" i="80"/>
  <c r="AD8" i="80"/>
  <c r="Z8" i="80"/>
  <c r="Y8" i="80"/>
  <c r="U8" i="80"/>
  <c r="T8" i="80"/>
  <c r="P8" i="80"/>
  <c r="O8" i="80"/>
  <c r="K8" i="80"/>
  <c r="J8" i="80"/>
  <c r="F8" i="80"/>
  <c r="E8" i="80"/>
  <c r="AM6" i="80"/>
  <c r="AL6" i="80"/>
  <c r="AK6" i="80"/>
  <c r="AJ6" i="80"/>
  <c r="AI6" i="80"/>
  <c r="AE6" i="80"/>
  <c r="AD6" i="80"/>
  <c r="Z6" i="80"/>
  <c r="Y6" i="80"/>
  <c r="U6" i="80"/>
  <c r="T6" i="80"/>
  <c r="P6" i="80"/>
  <c r="O6" i="80"/>
  <c r="K6" i="80"/>
  <c r="J6" i="80"/>
  <c r="F6" i="80"/>
  <c r="E6" i="80"/>
  <c r="S22" i="85" l="1"/>
  <c r="F7" i="107"/>
  <c r="F11" i="107"/>
  <c r="AN16" i="80"/>
  <c r="F12" i="98"/>
  <c r="E8" i="104"/>
  <c r="F8" i="105"/>
  <c r="F12" i="105"/>
  <c r="F16" i="105"/>
  <c r="T6" i="96"/>
  <c r="D6" i="105"/>
  <c r="E7" i="105"/>
  <c r="E11" i="105"/>
  <c r="E15" i="105"/>
  <c r="E8" i="107"/>
  <c r="E4" i="98"/>
  <c r="T32" i="85"/>
  <c r="B16" i="105"/>
  <c r="E16" i="105" s="1"/>
  <c r="U13" i="90"/>
  <c r="D6" i="106"/>
  <c r="F6" i="106" s="1"/>
  <c r="T20" i="92"/>
  <c r="B9" i="107"/>
  <c r="E9" i="107" s="1"/>
  <c r="E7" i="108"/>
  <c r="E8" i="105"/>
  <c r="E12" i="105"/>
  <c r="F7" i="108"/>
  <c r="T16" i="90"/>
  <c r="C9" i="106"/>
  <c r="E9" i="106" s="1"/>
  <c r="U20" i="92"/>
  <c r="D9" i="107"/>
  <c r="F9" i="107" s="1"/>
  <c r="F8" i="104"/>
  <c r="R22" i="85"/>
  <c r="C6" i="105" s="1"/>
  <c r="F9" i="106"/>
  <c r="F7" i="105"/>
  <c r="F11" i="105"/>
  <c r="F15" i="105"/>
  <c r="E8" i="106"/>
  <c r="F8" i="107"/>
  <c r="E7" i="104"/>
  <c r="T34" i="85"/>
  <c r="B18" i="105"/>
  <c r="E18" i="105" s="1"/>
  <c r="F8" i="106"/>
  <c r="F7" i="104"/>
  <c r="E10" i="105"/>
  <c r="E14" i="105"/>
  <c r="E7" i="107"/>
  <c r="E11" i="107"/>
  <c r="AM13" i="80"/>
  <c r="F7" i="106"/>
  <c r="E13" i="96"/>
  <c r="E8" i="108"/>
  <c r="E16" i="98"/>
  <c r="E6" i="104"/>
  <c r="T25" i="85"/>
  <c r="C9" i="105"/>
  <c r="E9" i="105" s="1"/>
  <c r="T29" i="85"/>
  <c r="C13" i="105"/>
  <c r="E13" i="105" s="1"/>
  <c r="T33" i="85"/>
  <c r="C17" i="105"/>
  <c r="E17" i="105" s="1"/>
  <c r="T17" i="92"/>
  <c r="C6" i="107"/>
  <c r="E6" i="107" s="1"/>
  <c r="E10" i="107"/>
  <c r="F13" i="96"/>
  <c r="U15" i="96"/>
  <c r="D8" i="108"/>
  <c r="F8" i="108" s="1"/>
  <c r="F8" i="97"/>
  <c r="U32" i="85"/>
  <c r="U24" i="85"/>
  <c r="U28" i="85"/>
  <c r="K14" i="83"/>
  <c r="Y17" i="80"/>
  <c r="U15" i="81"/>
  <c r="U23" i="85"/>
  <c r="T27" i="85"/>
  <c r="T31" i="85"/>
  <c r="T19" i="92"/>
  <c r="AE17" i="80"/>
  <c r="T14" i="90"/>
  <c r="U18" i="92"/>
  <c r="AN6" i="80"/>
  <c r="U14" i="90"/>
  <c r="AN17" i="80"/>
  <c r="U13" i="81"/>
  <c r="O13" i="96"/>
  <c r="U30" i="85"/>
  <c r="U15" i="90"/>
  <c r="F8" i="98"/>
  <c r="AI17" i="80"/>
  <c r="U26" i="85"/>
  <c r="U34" i="85"/>
  <c r="AI13" i="80"/>
  <c r="O17" i="80"/>
  <c r="Z20" i="80"/>
  <c r="T13" i="81"/>
  <c r="F14" i="83"/>
  <c r="O6" i="85"/>
  <c r="F20" i="80"/>
  <c r="AD20" i="80"/>
  <c r="J14" i="83"/>
  <c r="U22" i="92"/>
  <c r="F6" i="96"/>
  <c r="AN15" i="80"/>
  <c r="E14" i="83"/>
  <c r="AO8" i="80"/>
  <c r="U17" i="80"/>
  <c r="AO17" i="80"/>
  <c r="K17" i="80"/>
  <c r="K6" i="85"/>
  <c r="AO11" i="80"/>
  <c r="AO16" i="80"/>
  <c r="K20" i="80"/>
  <c r="U6" i="85"/>
  <c r="T21" i="92"/>
  <c r="AO14" i="80"/>
  <c r="E17" i="80"/>
  <c r="O20" i="80"/>
  <c r="AJ20" i="80"/>
  <c r="E6" i="85"/>
  <c r="E22" i="85"/>
  <c r="T26" i="85"/>
  <c r="AN12" i="80"/>
  <c r="AO20" i="80"/>
  <c r="T14" i="81"/>
  <c r="U16" i="90"/>
  <c r="AO6" i="80"/>
  <c r="AK10" i="80"/>
  <c r="AN10" i="80" s="1"/>
  <c r="AO12" i="80"/>
  <c r="AL13" i="80"/>
  <c r="J17" i="80"/>
  <c r="AD17" i="80"/>
  <c r="P20" i="80"/>
  <c r="Q22" i="85"/>
  <c r="T24" i="85"/>
  <c r="T28" i="85"/>
  <c r="U33" i="85"/>
  <c r="T13" i="90"/>
  <c r="T22" i="92"/>
  <c r="E8" i="98"/>
  <c r="AO10" i="80"/>
  <c r="AO15" i="80"/>
  <c r="U14" i="81"/>
  <c r="U17" i="92"/>
  <c r="E6" i="96"/>
  <c r="F22" i="85"/>
  <c r="F4" i="98"/>
  <c r="AN8" i="80"/>
  <c r="AJ13" i="80"/>
  <c r="P17" i="80"/>
  <c r="AJ17" i="80"/>
  <c r="Y20" i="80"/>
  <c r="J6" i="85"/>
  <c r="U27" i="85"/>
  <c r="U31" i="85"/>
  <c r="U21" i="92"/>
  <c r="AK13" i="80"/>
  <c r="G12" i="86"/>
  <c r="T15" i="96"/>
  <c r="E8" i="97"/>
  <c r="AN11" i="80"/>
  <c r="T17" i="80"/>
  <c r="E20" i="80"/>
  <c r="T30" i="85"/>
  <c r="Q13" i="96"/>
  <c r="B6" i="108" s="1"/>
  <c r="R13" i="96"/>
  <c r="AN14" i="80"/>
  <c r="AE20" i="80"/>
  <c r="P6" i="85"/>
  <c r="F14" i="87"/>
  <c r="T15" i="90"/>
  <c r="U19" i="92"/>
  <c r="J13" i="96"/>
  <c r="T14" i="96"/>
  <c r="E4" i="97"/>
  <c r="F16" i="98"/>
  <c r="K13" i="96"/>
  <c r="U14" i="96"/>
  <c r="F4" i="97"/>
  <c r="E12" i="98"/>
  <c r="F17" i="80"/>
  <c r="Z17" i="80"/>
  <c r="AI20" i="80"/>
  <c r="T15" i="81"/>
  <c r="T6" i="85"/>
  <c r="U25" i="85"/>
  <c r="U29" i="85"/>
  <c r="T18" i="92"/>
  <c r="O6" i="96"/>
  <c r="P6" i="96"/>
  <c r="U6" i="96"/>
  <c r="P13" i="96"/>
  <c r="S13" i="96"/>
  <c r="D6" i="108" s="1"/>
  <c r="J22" i="85"/>
  <c r="T23" i="85"/>
  <c r="F6" i="85"/>
  <c r="AD13" i="80"/>
  <c r="AE13" i="80"/>
  <c r="AN20" i="80"/>
  <c r="O13" i="80"/>
  <c r="F9" i="105" l="1"/>
  <c r="U22" i="85"/>
  <c r="F17" i="105"/>
  <c r="F6" i="105"/>
  <c r="F6" i="107"/>
  <c r="T22" i="85"/>
  <c r="B6" i="105"/>
  <c r="E6" i="105" s="1"/>
  <c r="T13" i="96"/>
  <c r="C6" i="108"/>
  <c r="E6" i="108" s="1"/>
  <c r="F13" i="105"/>
  <c r="AN13" i="80"/>
  <c r="U13" i="96"/>
  <c r="AO13" i="80"/>
  <c r="AH23" i="77"/>
  <c r="AG23" i="77"/>
  <c r="AF23" i="77"/>
  <c r="AC23" i="77"/>
  <c r="AB23" i="77"/>
  <c r="AA23" i="77"/>
  <c r="X23" i="77"/>
  <c r="W23" i="77"/>
  <c r="V23" i="77"/>
  <c r="S23" i="77"/>
  <c r="R23" i="77"/>
  <c r="Q23" i="77"/>
  <c r="N23" i="77"/>
  <c r="M23" i="77"/>
  <c r="L23" i="77"/>
  <c r="I23" i="77"/>
  <c r="H23" i="77"/>
  <c r="G23" i="77"/>
  <c r="D23" i="77"/>
  <c r="C23" i="77"/>
  <c r="B23" i="77"/>
  <c r="AM22" i="77"/>
  <c r="D22" i="103" s="1"/>
  <c r="AL22" i="77"/>
  <c r="AK22" i="77"/>
  <c r="B22" i="103" s="1"/>
  <c r="AJ22" i="77"/>
  <c r="AI22" i="77"/>
  <c r="AE22" i="77"/>
  <c r="AD22" i="77"/>
  <c r="Z22" i="77"/>
  <c r="Y22" i="77"/>
  <c r="U22" i="77"/>
  <c r="T22" i="77"/>
  <c r="P22" i="77"/>
  <c r="O22" i="77"/>
  <c r="K22" i="77"/>
  <c r="J22" i="77"/>
  <c r="F22" i="77"/>
  <c r="E22" i="77"/>
  <c r="AM21" i="77"/>
  <c r="D21" i="103" s="1"/>
  <c r="AL21" i="77"/>
  <c r="C21" i="103" s="1"/>
  <c r="AK21" i="77"/>
  <c r="B21" i="103" s="1"/>
  <c r="AJ21" i="77"/>
  <c r="AI21" i="77"/>
  <c r="AE21" i="77"/>
  <c r="AD21" i="77"/>
  <c r="Z21" i="77"/>
  <c r="Y21" i="77"/>
  <c r="U21" i="77"/>
  <c r="T21" i="77"/>
  <c r="P21" i="77"/>
  <c r="O21" i="77"/>
  <c r="K21" i="77"/>
  <c r="J21" i="77"/>
  <c r="F21" i="77"/>
  <c r="E21" i="77"/>
  <c r="AM20" i="77"/>
  <c r="D20" i="103" s="1"/>
  <c r="AL20" i="77"/>
  <c r="C20" i="103" s="1"/>
  <c r="AK20" i="77"/>
  <c r="B20" i="103" s="1"/>
  <c r="AJ20" i="77"/>
  <c r="AI20" i="77"/>
  <c r="AE20" i="77"/>
  <c r="AD20" i="77"/>
  <c r="Z20" i="77"/>
  <c r="Y20" i="77"/>
  <c r="U20" i="77"/>
  <c r="T20" i="77"/>
  <c r="P20" i="77"/>
  <c r="O20" i="77"/>
  <c r="K20" i="77"/>
  <c r="J20" i="77"/>
  <c r="F20" i="77"/>
  <c r="E20" i="77"/>
  <c r="AM19" i="77"/>
  <c r="D19" i="103" s="1"/>
  <c r="AL19" i="77"/>
  <c r="AK19" i="77"/>
  <c r="B19" i="103" s="1"/>
  <c r="AJ19" i="77"/>
  <c r="AI19" i="77"/>
  <c r="AE19" i="77"/>
  <c r="AD19" i="77"/>
  <c r="Z19" i="77"/>
  <c r="Y19" i="77"/>
  <c r="U19" i="77"/>
  <c r="T19" i="77"/>
  <c r="P19" i="77"/>
  <c r="O19" i="77"/>
  <c r="K19" i="77"/>
  <c r="J19" i="77"/>
  <c r="F19" i="77"/>
  <c r="E19" i="77"/>
  <c r="AM18" i="77"/>
  <c r="D18" i="103" s="1"/>
  <c r="AL18" i="77"/>
  <c r="C18" i="103" s="1"/>
  <c r="AK18" i="77"/>
  <c r="B18" i="103" s="1"/>
  <c r="AJ18" i="77"/>
  <c r="AI18" i="77"/>
  <c r="AE18" i="77"/>
  <c r="AD18" i="77"/>
  <c r="Z18" i="77"/>
  <c r="Y18" i="77"/>
  <c r="U18" i="77"/>
  <c r="T18" i="77"/>
  <c r="P18" i="77"/>
  <c r="O18" i="77"/>
  <c r="K18" i="77"/>
  <c r="J18" i="77"/>
  <c r="F18" i="77"/>
  <c r="E18" i="77"/>
  <c r="AM17" i="77"/>
  <c r="D17" i="103" s="1"/>
  <c r="AL17" i="77"/>
  <c r="C17" i="103" s="1"/>
  <c r="AK17" i="77"/>
  <c r="B17" i="103" s="1"/>
  <c r="AJ17" i="77"/>
  <c r="AI17" i="77"/>
  <c r="AE17" i="77"/>
  <c r="AD17" i="77"/>
  <c r="Z17" i="77"/>
  <c r="Y17" i="77"/>
  <c r="U17" i="77"/>
  <c r="T17" i="77"/>
  <c r="P17" i="77"/>
  <c r="O17" i="77"/>
  <c r="K17" i="77"/>
  <c r="J17" i="77"/>
  <c r="F17" i="77"/>
  <c r="E17" i="77"/>
  <c r="AM16" i="77"/>
  <c r="D16" i="103" s="1"/>
  <c r="AL16" i="77"/>
  <c r="AK16" i="77"/>
  <c r="B16" i="103" s="1"/>
  <c r="AJ16" i="77"/>
  <c r="AI16" i="77"/>
  <c r="AE16" i="77"/>
  <c r="AD16" i="77"/>
  <c r="Z16" i="77"/>
  <c r="Y16" i="77"/>
  <c r="U16" i="77"/>
  <c r="T16" i="77"/>
  <c r="P16" i="77"/>
  <c r="O16" i="77"/>
  <c r="K16" i="77"/>
  <c r="J16" i="77"/>
  <c r="F16" i="77"/>
  <c r="E16" i="77"/>
  <c r="AM15" i="77"/>
  <c r="D15" i="103" s="1"/>
  <c r="AL15" i="77"/>
  <c r="C15" i="103" s="1"/>
  <c r="AK15" i="77"/>
  <c r="B15" i="103" s="1"/>
  <c r="AJ15" i="77"/>
  <c r="AI15" i="77"/>
  <c r="AE15" i="77"/>
  <c r="AD15" i="77"/>
  <c r="Z15" i="77"/>
  <c r="Y15" i="77"/>
  <c r="U15" i="77"/>
  <c r="T15" i="77"/>
  <c r="P15" i="77"/>
  <c r="O15" i="77"/>
  <c r="K15" i="77"/>
  <c r="J15" i="77"/>
  <c r="F15" i="77"/>
  <c r="E15" i="77"/>
  <c r="AM14" i="77"/>
  <c r="D14" i="103" s="1"/>
  <c r="AL14" i="77"/>
  <c r="C14" i="103" s="1"/>
  <c r="AK14" i="77"/>
  <c r="B14" i="103" s="1"/>
  <c r="AJ14" i="77"/>
  <c r="AI14" i="77"/>
  <c r="AE14" i="77"/>
  <c r="AD14" i="77"/>
  <c r="Z14" i="77"/>
  <c r="Y14" i="77"/>
  <c r="U14" i="77"/>
  <c r="T14" i="77"/>
  <c r="P14" i="77"/>
  <c r="O14" i="77"/>
  <c r="K14" i="77"/>
  <c r="J14" i="77"/>
  <c r="F14" i="77"/>
  <c r="E14" i="77"/>
  <c r="AM13" i="77"/>
  <c r="D13" i="103" s="1"/>
  <c r="AL13" i="77"/>
  <c r="C13" i="103" s="1"/>
  <c r="AK13" i="77"/>
  <c r="B13" i="103" s="1"/>
  <c r="AJ13" i="77"/>
  <c r="AI13" i="77"/>
  <c r="AE13" i="77"/>
  <c r="AD13" i="77"/>
  <c r="Z13" i="77"/>
  <c r="Y13" i="77"/>
  <c r="U13" i="77"/>
  <c r="T13" i="77"/>
  <c r="P13" i="77"/>
  <c r="O13" i="77"/>
  <c r="K13" i="77"/>
  <c r="J13" i="77"/>
  <c r="F13" i="77"/>
  <c r="E13" i="77"/>
  <c r="AM12" i="77"/>
  <c r="D12" i="103" s="1"/>
  <c r="AL12" i="77"/>
  <c r="C12" i="103" s="1"/>
  <c r="AK12" i="77"/>
  <c r="B12" i="103" s="1"/>
  <c r="AJ12" i="77"/>
  <c r="AI12" i="77"/>
  <c r="AE12" i="77"/>
  <c r="AD12" i="77"/>
  <c r="Z12" i="77"/>
  <c r="Y12" i="77"/>
  <c r="U12" i="77"/>
  <c r="T12" i="77"/>
  <c r="P12" i="77"/>
  <c r="O12" i="77"/>
  <c r="K12" i="77"/>
  <c r="J12" i="77"/>
  <c r="F12" i="77"/>
  <c r="E12" i="77"/>
  <c r="AM11" i="77"/>
  <c r="D11" i="103" s="1"/>
  <c r="AL11" i="77"/>
  <c r="C11" i="103" s="1"/>
  <c r="AK11" i="77"/>
  <c r="B11" i="103" s="1"/>
  <c r="AJ11" i="77"/>
  <c r="AI11" i="77"/>
  <c r="AE11" i="77"/>
  <c r="AD11" i="77"/>
  <c r="Z11" i="77"/>
  <c r="Y11" i="77"/>
  <c r="U11" i="77"/>
  <c r="T11" i="77"/>
  <c r="P11" i="77"/>
  <c r="O11" i="77"/>
  <c r="K11" i="77"/>
  <c r="J11" i="77"/>
  <c r="F11" i="77"/>
  <c r="E11" i="77"/>
  <c r="AM10" i="77"/>
  <c r="D10" i="103" s="1"/>
  <c r="AL10" i="77"/>
  <c r="C10" i="103" s="1"/>
  <c r="AK10" i="77"/>
  <c r="B10" i="103" s="1"/>
  <c r="AJ10" i="77"/>
  <c r="AI10" i="77"/>
  <c r="AE10" i="77"/>
  <c r="AD10" i="77"/>
  <c r="Z10" i="77"/>
  <c r="Y10" i="77"/>
  <c r="U10" i="77"/>
  <c r="T10" i="77"/>
  <c r="P10" i="77"/>
  <c r="O10" i="77"/>
  <c r="K10" i="77"/>
  <c r="J10" i="77"/>
  <c r="F10" i="77"/>
  <c r="E10" i="77"/>
  <c r="AM9" i="77"/>
  <c r="D9" i="103" s="1"/>
  <c r="AL9" i="77"/>
  <c r="AK9" i="77"/>
  <c r="B9" i="103" s="1"/>
  <c r="AJ9" i="77"/>
  <c r="AI9" i="77"/>
  <c r="AE9" i="77"/>
  <c r="AD9" i="77"/>
  <c r="Z9" i="77"/>
  <c r="Y9" i="77"/>
  <c r="U9" i="77"/>
  <c r="T9" i="77"/>
  <c r="P9" i="77"/>
  <c r="O9" i="77"/>
  <c r="K9" i="77"/>
  <c r="J9" i="77"/>
  <c r="F9" i="77"/>
  <c r="E9" i="77"/>
  <c r="AM8" i="77"/>
  <c r="D8" i="103" s="1"/>
  <c r="AL8" i="77"/>
  <c r="C8" i="103" s="1"/>
  <c r="AK8" i="77"/>
  <c r="B8" i="103" s="1"/>
  <c r="AJ8" i="77"/>
  <c r="AI8" i="77"/>
  <c r="AE8" i="77"/>
  <c r="AD8" i="77"/>
  <c r="Z8" i="77"/>
  <c r="Y8" i="77"/>
  <c r="U8" i="77"/>
  <c r="T8" i="77"/>
  <c r="P8" i="77"/>
  <c r="O8" i="77"/>
  <c r="K8" i="77"/>
  <c r="J8" i="77"/>
  <c r="F8" i="77"/>
  <c r="E8" i="77"/>
  <c r="AM7" i="77"/>
  <c r="D7" i="103" s="1"/>
  <c r="AL7" i="77"/>
  <c r="C7" i="103" s="1"/>
  <c r="AK7" i="77"/>
  <c r="B7" i="103" s="1"/>
  <c r="AJ7" i="77"/>
  <c r="AI7" i="77"/>
  <c r="AE7" i="77"/>
  <c r="AD7" i="77"/>
  <c r="Z7" i="77"/>
  <c r="Y7" i="77"/>
  <c r="U7" i="77"/>
  <c r="T7" i="77"/>
  <c r="P7" i="77"/>
  <c r="O7" i="77"/>
  <c r="K7" i="77"/>
  <c r="J7" i="77"/>
  <c r="F7" i="77"/>
  <c r="E7" i="77"/>
  <c r="AM6" i="77"/>
  <c r="D6" i="103" s="1"/>
  <c r="AL6" i="77"/>
  <c r="C6" i="103" s="1"/>
  <c r="AK6" i="77"/>
  <c r="B6" i="103" s="1"/>
  <c r="AJ6" i="77"/>
  <c r="AI6" i="77"/>
  <c r="AE6" i="77"/>
  <c r="AD6" i="77"/>
  <c r="Z6" i="77"/>
  <c r="Y6" i="77"/>
  <c r="U6" i="77"/>
  <c r="T6" i="77"/>
  <c r="P6" i="77"/>
  <c r="O6" i="77"/>
  <c r="K6" i="77"/>
  <c r="J6" i="77"/>
  <c r="F6" i="77"/>
  <c r="E6" i="77"/>
  <c r="AM5" i="77"/>
  <c r="D5" i="103" s="1"/>
  <c r="AL5" i="77"/>
  <c r="C5" i="103" s="1"/>
  <c r="AK5" i="77"/>
  <c r="B5" i="103" s="1"/>
  <c r="AJ5" i="77"/>
  <c r="AI5" i="77"/>
  <c r="AE5" i="77"/>
  <c r="AD5" i="77"/>
  <c r="Z5" i="77"/>
  <c r="Y5" i="77"/>
  <c r="U5" i="77"/>
  <c r="T5" i="77"/>
  <c r="P5" i="77"/>
  <c r="O5" i="77"/>
  <c r="K5" i="77"/>
  <c r="J5" i="77"/>
  <c r="F5" i="77"/>
  <c r="E5" i="77"/>
  <c r="U89" i="75"/>
  <c r="AO87" i="75"/>
  <c r="F87" i="111" s="1"/>
  <c r="AN87" i="75"/>
  <c r="E87" i="111" s="1"/>
  <c r="AM87" i="75"/>
  <c r="D87" i="111" s="1"/>
  <c r="AL87" i="75"/>
  <c r="AK87" i="75"/>
  <c r="AG87" i="75"/>
  <c r="AF87" i="75"/>
  <c r="AB87" i="75"/>
  <c r="AA87" i="75"/>
  <c r="W87" i="75"/>
  <c r="V87" i="75"/>
  <c r="R87" i="75"/>
  <c r="Q87" i="75"/>
  <c r="M87" i="75"/>
  <c r="L87" i="75"/>
  <c r="H87" i="75"/>
  <c r="G87" i="75"/>
  <c r="AO86" i="75"/>
  <c r="F86" i="111" s="1"/>
  <c r="AN86" i="75"/>
  <c r="E86" i="111" s="1"/>
  <c r="G86" i="111" s="1"/>
  <c r="AM86" i="75"/>
  <c r="D86" i="111" s="1"/>
  <c r="AL86" i="75"/>
  <c r="AK86" i="75"/>
  <c r="AG86" i="75"/>
  <c r="AF86" i="75"/>
  <c r="AB86" i="75"/>
  <c r="AA86" i="75"/>
  <c r="W86" i="75"/>
  <c r="V86" i="75"/>
  <c r="R86" i="75"/>
  <c r="Q86" i="75"/>
  <c r="M86" i="75"/>
  <c r="L86" i="75"/>
  <c r="H86" i="75"/>
  <c r="G86" i="75"/>
  <c r="AO85" i="75"/>
  <c r="F85" i="111" s="1"/>
  <c r="AN85" i="75"/>
  <c r="E85" i="111" s="1"/>
  <c r="G85" i="111" s="1"/>
  <c r="AM85" i="75"/>
  <c r="D85" i="111" s="1"/>
  <c r="AL85" i="75"/>
  <c r="AK85" i="75"/>
  <c r="AG85" i="75"/>
  <c r="AF85" i="75"/>
  <c r="AB85" i="75"/>
  <c r="AA85" i="75"/>
  <c r="W85" i="75"/>
  <c r="V85" i="75"/>
  <c r="R85" i="75"/>
  <c r="Q85" i="75"/>
  <c r="M85" i="75"/>
  <c r="L85" i="75"/>
  <c r="H85" i="75"/>
  <c r="G85" i="75"/>
  <c r="AO84" i="75"/>
  <c r="F84" i="111" s="1"/>
  <c r="H84" i="111" s="1"/>
  <c r="AN84" i="75"/>
  <c r="E84" i="111" s="1"/>
  <c r="AM84" i="75"/>
  <c r="D84" i="111" s="1"/>
  <c r="AL84" i="75"/>
  <c r="AK84" i="75"/>
  <c r="AG84" i="75"/>
  <c r="AF84" i="75"/>
  <c r="AB84" i="75"/>
  <c r="AA84" i="75"/>
  <c r="W84" i="75"/>
  <c r="V84" i="75"/>
  <c r="R84" i="75"/>
  <c r="Q84" i="75"/>
  <c r="M84" i="75"/>
  <c r="L84" i="75"/>
  <c r="H84" i="75"/>
  <c r="G84" i="75"/>
  <c r="AO83" i="75"/>
  <c r="F83" i="111" s="1"/>
  <c r="H83" i="111" s="1"/>
  <c r="AN83" i="75"/>
  <c r="E83" i="111" s="1"/>
  <c r="AM83" i="75"/>
  <c r="D83" i="111" s="1"/>
  <c r="AL83" i="75"/>
  <c r="AK83" i="75"/>
  <c r="AG83" i="75"/>
  <c r="AF83" i="75"/>
  <c r="AB83" i="75"/>
  <c r="AA83" i="75"/>
  <c r="W83" i="75"/>
  <c r="V83" i="75"/>
  <c r="R83" i="75"/>
  <c r="Q83" i="75"/>
  <c r="M83" i="75"/>
  <c r="L83" i="75"/>
  <c r="H83" i="75"/>
  <c r="G83" i="75"/>
  <c r="AO82" i="75"/>
  <c r="F82" i="111" s="1"/>
  <c r="AN82" i="75"/>
  <c r="E82" i="111" s="1"/>
  <c r="AM82" i="75"/>
  <c r="D82" i="111" s="1"/>
  <c r="AL82" i="75"/>
  <c r="AK82" i="75"/>
  <c r="AG82" i="75"/>
  <c r="AF82" i="75"/>
  <c r="AB82" i="75"/>
  <c r="AA82" i="75"/>
  <c r="W82" i="75"/>
  <c r="V82" i="75"/>
  <c r="R82" i="75"/>
  <c r="Q82" i="75"/>
  <c r="M82" i="75"/>
  <c r="L82" i="75"/>
  <c r="H82" i="75"/>
  <c r="G82" i="75"/>
  <c r="AO81" i="75"/>
  <c r="F81" i="111" s="1"/>
  <c r="H81" i="111" s="1"/>
  <c r="AN81" i="75"/>
  <c r="E81" i="111" s="1"/>
  <c r="AM81" i="75"/>
  <c r="D81" i="111" s="1"/>
  <c r="AL81" i="75"/>
  <c r="AK81" i="75"/>
  <c r="AG81" i="75"/>
  <c r="AF81" i="75"/>
  <c r="AB81" i="75"/>
  <c r="AA81" i="75"/>
  <c r="W81" i="75"/>
  <c r="V81" i="75"/>
  <c r="R81" i="75"/>
  <c r="Q81" i="75"/>
  <c r="M81" i="75"/>
  <c r="L81" i="75"/>
  <c r="H81" i="75"/>
  <c r="G81" i="75"/>
  <c r="AO80" i="75"/>
  <c r="F80" i="111" s="1"/>
  <c r="H80" i="111" s="1"/>
  <c r="AN80" i="75"/>
  <c r="E80" i="111" s="1"/>
  <c r="AM80" i="75"/>
  <c r="D80" i="111" s="1"/>
  <c r="AL80" i="75"/>
  <c r="AK80" i="75"/>
  <c r="AG80" i="75"/>
  <c r="AF80" i="75"/>
  <c r="AB80" i="75"/>
  <c r="AA80" i="75"/>
  <c r="W80" i="75"/>
  <c r="V80" i="75"/>
  <c r="R80" i="75"/>
  <c r="Q80" i="75"/>
  <c r="M80" i="75"/>
  <c r="L80" i="75"/>
  <c r="H80" i="75"/>
  <c r="G80" i="75"/>
  <c r="AO79" i="75"/>
  <c r="F79" i="111" s="1"/>
  <c r="AN79" i="75"/>
  <c r="E79" i="111" s="1"/>
  <c r="AM79" i="75"/>
  <c r="D79" i="111" s="1"/>
  <c r="AL79" i="75"/>
  <c r="AK79" i="75"/>
  <c r="AG79" i="75"/>
  <c r="AF79" i="75"/>
  <c r="AB79" i="75"/>
  <c r="AA79" i="75"/>
  <c r="W79" i="75"/>
  <c r="V79" i="75"/>
  <c r="R79" i="75"/>
  <c r="Q79" i="75"/>
  <c r="M79" i="75"/>
  <c r="L79" i="75"/>
  <c r="H79" i="75"/>
  <c r="G79" i="75"/>
  <c r="AO78" i="75"/>
  <c r="F78" i="111" s="1"/>
  <c r="AN78" i="75"/>
  <c r="E78" i="111" s="1"/>
  <c r="AM78" i="75"/>
  <c r="D78" i="111" s="1"/>
  <c r="AL78" i="75"/>
  <c r="AK78" i="75"/>
  <c r="AG78" i="75"/>
  <c r="AF78" i="75"/>
  <c r="AB78" i="75"/>
  <c r="AA78" i="75"/>
  <c r="W78" i="75"/>
  <c r="V78" i="75"/>
  <c r="R78" i="75"/>
  <c r="Q78" i="75"/>
  <c r="M78" i="75"/>
  <c r="L78" i="75"/>
  <c r="H78" i="75"/>
  <c r="G78" i="75"/>
  <c r="AO77" i="75"/>
  <c r="F77" i="111" s="1"/>
  <c r="AN77" i="75"/>
  <c r="E77" i="111" s="1"/>
  <c r="AM77" i="75"/>
  <c r="D77" i="111" s="1"/>
  <c r="AL77" i="75"/>
  <c r="AK77" i="75"/>
  <c r="AG77" i="75"/>
  <c r="AF77" i="75"/>
  <c r="AB77" i="75"/>
  <c r="AA77" i="75"/>
  <c r="W77" i="75"/>
  <c r="V77" i="75"/>
  <c r="R77" i="75"/>
  <c r="Q77" i="75"/>
  <c r="M77" i="75"/>
  <c r="L77" i="75"/>
  <c r="H77" i="75"/>
  <c r="G77" i="75"/>
  <c r="AO76" i="75"/>
  <c r="F76" i="111" s="1"/>
  <c r="AN76" i="75"/>
  <c r="E76" i="111" s="1"/>
  <c r="G76" i="111" s="1"/>
  <c r="AM76" i="75"/>
  <c r="D76" i="111" s="1"/>
  <c r="AL76" i="75"/>
  <c r="AK76" i="75"/>
  <c r="AG76" i="75"/>
  <c r="AF76" i="75"/>
  <c r="AB76" i="75"/>
  <c r="AA76" i="75"/>
  <c r="W76" i="75"/>
  <c r="V76" i="75"/>
  <c r="R76" i="75"/>
  <c r="Q76" i="75"/>
  <c r="M76" i="75"/>
  <c r="L76" i="75"/>
  <c r="H76" i="75"/>
  <c r="G76" i="75"/>
  <c r="AO75" i="75"/>
  <c r="F75" i="111" s="1"/>
  <c r="AN75" i="75"/>
  <c r="E75" i="111" s="1"/>
  <c r="AM75" i="75"/>
  <c r="D75" i="111" s="1"/>
  <c r="AL75" i="75"/>
  <c r="AK75" i="75"/>
  <c r="AG75" i="75"/>
  <c r="AF75" i="75"/>
  <c r="AB75" i="75"/>
  <c r="AA75" i="75"/>
  <c r="W75" i="75"/>
  <c r="V75" i="75"/>
  <c r="R75" i="75"/>
  <c r="Q75" i="75"/>
  <c r="M75" i="75"/>
  <c r="L75" i="75"/>
  <c r="H75" i="75"/>
  <c r="G75" i="75"/>
  <c r="AO74" i="75"/>
  <c r="F74" i="111" s="1"/>
  <c r="AN74" i="75"/>
  <c r="E74" i="111" s="1"/>
  <c r="AM74" i="75"/>
  <c r="D74" i="111" s="1"/>
  <c r="AL74" i="75"/>
  <c r="AK74" i="75"/>
  <c r="AG74" i="75"/>
  <c r="AF74" i="75"/>
  <c r="AB74" i="75"/>
  <c r="AA74" i="75"/>
  <c r="W74" i="75"/>
  <c r="V74" i="75"/>
  <c r="R74" i="75"/>
  <c r="Q74" i="75"/>
  <c r="M74" i="75"/>
  <c r="L74" i="75"/>
  <c r="H74" i="75"/>
  <c r="G74" i="75"/>
  <c r="AO73" i="75"/>
  <c r="F73" i="111" s="1"/>
  <c r="AN73" i="75"/>
  <c r="E73" i="111" s="1"/>
  <c r="G73" i="111" s="1"/>
  <c r="AM73" i="75"/>
  <c r="D73" i="111" s="1"/>
  <c r="AL73" i="75"/>
  <c r="AK73" i="75"/>
  <c r="AG73" i="75"/>
  <c r="AF73" i="75"/>
  <c r="AB73" i="75"/>
  <c r="AA73" i="75"/>
  <c r="W73" i="75"/>
  <c r="V73" i="75"/>
  <c r="R73" i="75"/>
  <c r="Q73" i="75"/>
  <c r="M73" i="75"/>
  <c r="L73" i="75"/>
  <c r="H73" i="75"/>
  <c r="G73" i="75"/>
  <c r="AO72" i="75"/>
  <c r="F72" i="111" s="1"/>
  <c r="H72" i="111" s="1"/>
  <c r="AN72" i="75"/>
  <c r="E72" i="111" s="1"/>
  <c r="AM72" i="75"/>
  <c r="D72" i="111" s="1"/>
  <c r="AL72" i="75"/>
  <c r="AK72" i="75"/>
  <c r="AG72" i="75"/>
  <c r="AF72" i="75"/>
  <c r="AB72" i="75"/>
  <c r="AA72" i="75"/>
  <c r="W72" i="75"/>
  <c r="V72" i="75"/>
  <c r="R72" i="75"/>
  <c r="Q72" i="75"/>
  <c r="M72" i="75"/>
  <c r="L72" i="75"/>
  <c r="H72" i="75"/>
  <c r="G72" i="75"/>
  <c r="AO71" i="75"/>
  <c r="F71" i="111" s="1"/>
  <c r="H71" i="111" s="1"/>
  <c r="AN71" i="75"/>
  <c r="E71" i="111" s="1"/>
  <c r="AM71" i="75"/>
  <c r="D71" i="111" s="1"/>
  <c r="AL71" i="75"/>
  <c r="AK71" i="75"/>
  <c r="AG71" i="75"/>
  <c r="AF71" i="75"/>
  <c r="AB71" i="75"/>
  <c r="AA71" i="75"/>
  <c r="W71" i="75"/>
  <c r="V71" i="75"/>
  <c r="R71" i="75"/>
  <c r="Q71" i="75"/>
  <c r="M71" i="75"/>
  <c r="L71" i="75"/>
  <c r="H71" i="75"/>
  <c r="G71" i="75"/>
  <c r="AO70" i="75"/>
  <c r="F70" i="111" s="1"/>
  <c r="AN70" i="75"/>
  <c r="E70" i="111" s="1"/>
  <c r="AM70" i="75"/>
  <c r="D70" i="111" s="1"/>
  <c r="AL70" i="75"/>
  <c r="AK70" i="75"/>
  <c r="AG70" i="75"/>
  <c r="AF70" i="75"/>
  <c r="AB70" i="75"/>
  <c r="AA70" i="75"/>
  <c r="W70" i="75"/>
  <c r="V70" i="75"/>
  <c r="R70" i="75"/>
  <c r="Q70" i="75"/>
  <c r="M70" i="75"/>
  <c r="L70" i="75"/>
  <c r="H70" i="75"/>
  <c r="G70" i="75"/>
  <c r="AO69" i="75"/>
  <c r="F69" i="111" s="1"/>
  <c r="H69" i="111" s="1"/>
  <c r="AN69" i="75"/>
  <c r="E69" i="111" s="1"/>
  <c r="AM69" i="75"/>
  <c r="D69" i="111" s="1"/>
  <c r="AL69" i="75"/>
  <c r="AK69" i="75"/>
  <c r="AG69" i="75"/>
  <c r="AF69" i="75"/>
  <c r="AB69" i="75"/>
  <c r="AA69" i="75"/>
  <c r="W69" i="75"/>
  <c r="V69" i="75"/>
  <c r="R69" i="75"/>
  <c r="Q69" i="75"/>
  <c r="M69" i="75"/>
  <c r="L69" i="75"/>
  <c r="H69" i="75"/>
  <c r="G69" i="75"/>
  <c r="AO68" i="75"/>
  <c r="F68" i="111" s="1"/>
  <c r="H68" i="111" s="1"/>
  <c r="AN68" i="75"/>
  <c r="E68" i="111" s="1"/>
  <c r="AM68" i="75"/>
  <c r="D68" i="111" s="1"/>
  <c r="AL68" i="75"/>
  <c r="AK68" i="75"/>
  <c r="AG68" i="75"/>
  <c r="AF68" i="75"/>
  <c r="AB68" i="75"/>
  <c r="AA68" i="75"/>
  <c r="W68" i="75"/>
  <c r="V68" i="75"/>
  <c r="R68" i="75"/>
  <c r="Q68" i="75"/>
  <c r="M68" i="75"/>
  <c r="L68" i="75"/>
  <c r="H68" i="75"/>
  <c r="G68" i="75"/>
  <c r="AO67" i="75"/>
  <c r="F67" i="111" s="1"/>
  <c r="AN67" i="75"/>
  <c r="E67" i="111" s="1"/>
  <c r="AM67" i="75"/>
  <c r="D67" i="111" s="1"/>
  <c r="AL67" i="75"/>
  <c r="AK67" i="75"/>
  <c r="AG67" i="75"/>
  <c r="AF67" i="75"/>
  <c r="AB67" i="75"/>
  <c r="AA67" i="75"/>
  <c r="W67" i="75"/>
  <c r="V67" i="75"/>
  <c r="R67" i="75"/>
  <c r="Q67" i="75"/>
  <c r="M67" i="75"/>
  <c r="L67" i="75"/>
  <c r="H67" i="75"/>
  <c r="G67" i="75"/>
  <c r="AO66" i="75"/>
  <c r="F66" i="111" s="1"/>
  <c r="AN66" i="75"/>
  <c r="E66" i="111" s="1"/>
  <c r="AM66" i="75"/>
  <c r="D66" i="111" s="1"/>
  <c r="AL66" i="75"/>
  <c r="AK66" i="75"/>
  <c r="AG66" i="75"/>
  <c r="AF66" i="75"/>
  <c r="AB66" i="75"/>
  <c r="AA66" i="75"/>
  <c r="W66" i="75"/>
  <c r="V66" i="75"/>
  <c r="R66" i="75"/>
  <c r="Q66" i="75"/>
  <c r="M66" i="75"/>
  <c r="L66" i="75"/>
  <c r="H66" i="75"/>
  <c r="G66" i="75"/>
  <c r="AO65" i="75"/>
  <c r="F65" i="111" s="1"/>
  <c r="AN65" i="75"/>
  <c r="E65" i="111" s="1"/>
  <c r="G65" i="111" s="1"/>
  <c r="AM65" i="75"/>
  <c r="D65" i="111" s="1"/>
  <c r="AL65" i="75"/>
  <c r="AK65" i="75"/>
  <c r="AG65" i="75"/>
  <c r="AF65" i="75"/>
  <c r="AB65" i="75"/>
  <c r="AA65" i="75"/>
  <c r="W65" i="75"/>
  <c r="V65" i="75"/>
  <c r="R65" i="75"/>
  <c r="Q65" i="75"/>
  <c r="M65" i="75"/>
  <c r="L65" i="75"/>
  <c r="H65" i="75"/>
  <c r="G65" i="75"/>
  <c r="AO64" i="75"/>
  <c r="F64" i="111" s="1"/>
  <c r="AN64" i="75"/>
  <c r="E64" i="111" s="1"/>
  <c r="G64" i="111" s="1"/>
  <c r="AM64" i="75"/>
  <c r="D64" i="111" s="1"/>
  <c r="AL64" i="75"/>
  <c r="AK64" i="75"/>
  <c r="AG64" i="75"/>
  <c r="AF64" i="75"/>
  <c r="AB64" i="75"/>
  <c r="AA64" i="75"/>
  <c r="W64" i="75"/>
  <c r="V64" i="75"/>
  <c r="R64" i="75"/>
  <c r="Q64" i="75"/>
  <c r="M64" i="75"/>
  <c r="L64" i="75"/>
  <c r="H64" i="75"/>
  <c r="G64" i="75"/>
  <c r="AO63" i="75"/>
  <c r="F63" i="111" s="1"/>
  <c r="AN63" i="75"/>
  <c r="E63" i="111" s="1"/>
  <c r="AM63" i="75"/>
  <c r="D63" i="111" s="1"/>
  <c r="AL63" i="75"/>
  <c r="AK63" i="75"/>
  <c r="AG63" i="75"/>
  <c r="AF63" i="75"/>
  <c r="AB63" i="75"/>
  <c r="AA63" i="75"/>
  <c r="W63" i="75"/>
  <c r="V63" i="75"/>
  <c r="R63" i="75"/>
  <c r="Q63" i="75"/>
  <c r="M63" i="75"/>
  <c r="L63" i="75"/>
  <c r="H63" i="75"/>
  <c r="G63" i="75"/>
  <c r="AP62" i="75"/>
  <c r="AO62" i="75"/>
  <c r="F62" i="111" s="1"/>
  <c r="H62" i="111" s="1"/>
  <c r="AN62" i="75"/>
  <c r="E62" i="111" s="1"/>
  <c r="AM62" i="75"/>
  <c r="D62" i="111" s="1"/>
  <c r="AL62" i="75"/>
  <c r="AK62" i="75"/>
  <c r="AG62" i="75"/>
  <c r="AF62" i="75"/>
  <c r="AB62" i="75"/>
  <c r="AA62" i="75"/>
  <c r="W62" i="75"/>
  <c r="V62" i="75"/>
  <c r="R62" i="75"/>
  <c r="Q62" i="75"/>
  <c r="M62" i="75"/>
  <c r="L62" i="75"/>
  <c r="H62" i="75"/>
  <c r="G62" i="75"/>
  <c r="AO61" i="75"/>
  <c r="F61" i="111" s="1"/>
  <c r="H61" i="111" s="1"/>
  <c r="AN61" i="75"/>
  <c r="E61" i="111" s="1"/>
  <c r="AM61" i="75"/>
  <c r="D61" i="111" s="1"/>
  <c r="AL61" i="75"/>
  <c r="AK61" i="75"/>
  <c r="AG61" i="75"/>
  <c r="AF61" i="75"/>
  <c r="AB61" i="75"/>
  <c r="AA61" i="75"/>
  <c r="W61" i="75"/>
  <c r="V61" i="75"/>
  <c r="R61" i="75"/>
  <c r="Q61" i="75"/>
  <c r="M61" i="75"/>
  <c r="L61" i="75"/>
  <c r="H61" i="75"/>
  <c r="G61" i="75"/>
  <c r="AO60" i="75"/>
  <c r="F60" i="111" s="1"/>
  <c r="AN60" i="75"/>
  <c r="AM60" i="75"/>
  <c r="D60" i="111" s="1"/>
  <c r="AL60" i="75"/>
  <c r="AG60" i="75"/>
  <c r="AF60" i="75"/>
  <c r="AB60" i="75"/>
  <c r="AA60" i="75"/>
  <c r="W60" i="75"/>
  <c r="V60" i="75"/>
  <c r="R60" i="75"/>
  <c r="Q60" i="75"/>
  <c r="M60" i="75"/>
  <c r="L60" i="75"/>
  <c r="H60" i="75"/>
  <c r="G60" i="75"/>
  <c r="AO59" i="75"/>
  <c r="F59" i="111" s="1"/>
  <c r="H59" i="111" s="1"/>
  <c r="AN59" i="75"/>
  <c r="E59" i="111" s="1"/>
  <c r="AM59" i="75"/>
  <c r="D59" i="111" s="1"/>
  <c r="AL59" i="75"/>
  <c r="AK59" i="75"/>
  <c r="AG59" i="75"/>
  <c r="AF59" i="75"/>
  <c r="AB59" i="75"/>
  <c r="AA59" i="75"/>
  <c r="W59" i="75"/>
  <c r="V59" i="75"/>
  <c r="R59" i="75"/>
  <c r="Q59" i="75"/>
  <c r="M59" i="75"/>
  <c r="L59" i="75"/>
  <c r="H59" i="75"/>
  <c r="G59" i="75"/>
  <c r="AO58" i="75"/>
  <c r="F58" i="111" s="1"/>
  <c r="AN58" i="75"/>
  <c r="E58" i="111" s="1"/>
  <c r="AM58" i="75"/>
  <c r="D58" i="111" s="1"/>
  <c r="AL58" i="75"/>
  <c r="AK58" i="75"/>
  <c r="AG58" i="75"/>
  <c r="AF58" i="75"/>
  <c r="AB58" i="75"/>
  <c r="AA58" i="75"/>
  <c r="W58" i="75"/>
  <c r="V58" i="75"/>
  <c r="R58" i="75"/>
  <c r="Q58" i="75"/>
  <c r="M58" i="75"/>
  <c r="L58" i="75"/>
  <c r="H58" i="75"/>
  <c r="G58" i="75"/>
  <c r="AO57" i="75"/>
  <c r="F57" i="111" s="1"/>
  <c r="H57" i="111" s="1"/>
  <c r="AN57" i="75"/>
  <c r="E57" i="111" s="1"/>
  <c r="AM57" i="75"/>
  <c r="D57" i="111" s="1"/>
  <c r="AL57" i="75"/>
  <c r="AK57" i="75"/>
  <c r="AG57" i="75"/>
  <c r="AF57" i="75"/>
  <c r="AB57" i="75"/>
  <c r="AA57" i="75"/>
  <c r="W57" i="75"/>
  <c r="V57" i="75"/>
  <c r="R57" i="75"/>
  <c r="Q57" i="75"/>
  <c r="M57" i="75"/>
  <c r="L57" i="75"/>
  <c r="H57" i="75"/>
  <c r="G57" i="75"/>
  <c r="AO56" i="75"/>
  <c r="F56" i="111" s="1"/>
  <c r="H56" i="111" s="1"/>
  <c r="AN56" i="75"/>
  <c r="E56" i="111" s="1"/>
  <c r="AM56" i="75"/>
  <c r="D56" i="111" s="1"/>
  <c r="AL56" i="75"/>
  <c r="AK56" i="75"/>
  <c r="AG56" i="75"/>
  <c r="AF56" i="75"/>
  <c r="AB56" i="75"/>
  <c r="AA56" i="75"/>
  <c r="W56" i="75"/>
  <c r="V56" i="75"/>
  <c r="R56" i="75"/>
  <c r="Q56" i="75"/>
  <c r="M56" i="75"/>
  <c r="L56" i="75"/>
  <c r="H56" i="75"/>
  <c r="G56" i="75"/>
  <c r="AO55" i="75"/>
  <c r="F55" i="111" s="1"/>
  <c r="AN55" i="75"/>
  <c r="E55" i="111" s="1"/>
  <c r="AM55" i="75"/>
  <c r="D55" i="111" s="1"/>
  <c r="AL55" i="75"/>
  <c r="AK55" i="75"/>
  <c r="AG55" i="75"/>
  <c r="AF55" i="75"/>
  <c r="AB55" i="75"/>
  <c r="AA55" i="75"/>
  <c r="W55" i="75"/>
  <c r="V55" i="75"/>
  <c r="R55" i="75"/>
  <c r="Q55" i="75"/>
  <c r="M55" i="75"/>
  <c r="L55" i="75"/>
  <c r="H55" i="75"/>
  <c r="G55" i="75"/>
  <c r="AO54" i="75"/>
  <c r="F54" i="111" s="1"/>
  <c r="AN54" i="75"/>
  <c r="E54" i="111" s="1"/>
  <c r="AM54" i="75"/>
  <c r="D54" i="111" s="1"/>
  <c r="AL54" i="75"/>
  <c r="AK54" i="75"/>
  <c r="AG54" i="75"/>
  <c r="AF54" i="75"/>
  <c r="AB54" i="75"/>
  <c r="AA54" i="75"/>
  <c r="W54" i="75"/>
  <c r="V54" i="75"/>
  <c r="R54" i="75"/>
  <c r="Q54" i="75"/>
  <c r="M54" i="75"/>
  <c r="L54" i="75"/>
  <c r="H54" i="75"/>
  <c r="G54" i="75"/>
  <c r="AO53" i="75"/>
  <c r="F53" i="111" s="1"/>
  <c r="AN53" i="75"/>
  <c r="E53" i="111" s="1"/>
  <c r="AM53" i="75"/>
  <c r="D53" i="111" s="1"/>
  <c r="AL53" i="75"/>
  <c r="AK53" i="75"/>
  <c r="AG53" i="75"/>
  <c r="AF53" i="75"/>
  <c r="AB53" i="75"/>
  <c r="AA53" i="75"/>
  <c r="W53" i="75"/>
  <c r="V53" i="75"/>
  <c r="R53" i="75"/>
  <c r="Q53" i="75"/>
  <c r="M53" i="75"/>
  <c r="L53" i="75"/>
  <c r="H53" i="75"/>
  <c r="G53" i="75"/>
  <c r="AO52" i="75"/>
  <c r="F52" i="111" s="1"/>
  <c r="AN52" i="75"/>
  <c r="E52" i="111" s="1"/>
  <c r="G52" i="111" s="1"/>
  <c r="AM52" i="75"/>
  <c r="D52" i="111" s="1"/>
  <c r="AL52" i="75"/>
  <c r="AK52" i="75"/>
  <c r="AG52" i="75"/>
  <c r="AF52" i="75"/>
  <c r="AB52" i="75"/>
  <c r="AA52" i="75"/>
  <c r="W52" i="75"/>
  <c r="V52" i="75"/>
  <c r="R52" i="75"/>
  <c r="Q52" i="75"/>
  <c r="M52" i="75"/>
  <c r="L52" i="75"/>
  <c r="H52" i="75"/>
  <c r="G52" i="75"/>
  <c r="AO51" i="75"/>
  <c r="F51" i="111" s="1"/>
  <c r="AN51" i="75"/>
  <c r="E51" i="111" s="1"/>
  <c r="AM51" i="75"/>
  <c r="D51" i="111" s="1"/>
  <c r="AL51" i="75"/>
  <c r="AK51" i="75"/>
  <c r="AG51" i="75"/>
  <c r="AF51" i="75"/>
  <c r="AB51" i="75"/>
  <c r="AA51" i="75"/>
  <c r="W51" i="75"/>
  <c r="V51" i="75"/>
  <c r="R51" i="75"/>
  <c r="Q51" i="75"/>
  <c r="M51" i="75"/>
  <c r="L51" i="75"/>
  <c r="H51" i="75"/>
  <c r="G51" i="75"/>
  <c r="AO50" i="75"/>
  <c r="F50" i="111" s="1"/>
  <c r="AN50" i="75"/>
  <c r="E50" i="111" s="1"/>
  <c r="AM50" i="75"/>
  <c r="D50" i="111" s="1"/>
  <c r="AL50" i="75"/>
  <c r="AK50" i="75"/>
  <c r="AG50" i="75"/>
  <c r="AF50" i="75"/>
  <c r="AB50" i="75"/>
  <c r="AA50" i="75"/>
  <c r="W50" i="75"/>
  <c r="V50" i="75"/>
  <c r="R50" i="75"/>
  <c r="Q50" i="75"/>
  <c r="M50" i="75"/>
  <c r="L50" i="75"/>
  <c r="H50" i="75"/>
  <c r="G50" i="75"/>
  <c r="AO49" i="75"/>
  <c r="F49" i="111" s="1"/>
  <c r="AN49" i="75"/>
  <c r="E49" i="111" s="1"/>
  <c r="G49" i="111" s="1"/>
  <c r="AM49" i="75"/>
  <c r="D49" i="111" s="1"/>
  <c r="AL49" i="75"/>
  <c r="AK49" i="75"/>
  <c r="AG49" i="75"/>
  <c r="AF49" i="75"/>
  <c r="AB49" i="75"/>
  <c r="AA49" i="75"/>
  <c r="W49" i="75"/>
  <c r="V49" i="75"/>
  <c r="R49" i="75"/>
  <c r="Q49" i="75"/>
  <c r="M49" i="75"/>
  <c r="L49" i="75"/>
  <c r="H49" i="75"/>
  <c r="G49" i="75"/>
  <c r="AO48" i="75"/>
  <c r="F48" i="111" s="1"/>
  <c r="H48" i="111" s="1"/>
  <c r="AN48" i="75"/>
  <c r="E48" i="111" s="1"/>
  <c r="AM48" i="75"/>
  <c r="D48" i="111" s="1"/>
  <c r="AL48" i="75"/>
  <c r="AK48" i="75"/>
  <c r="AG48" i="75"/>
  <c r="AF48" i="75"/>
  <c r="AB48" i="75"/>
  <c r="AA48" i="75"/>
  <c r="W48" i="75"/>
  <c r="V48" i="75"/>
  <c r="R48" i="75"/>
  <c r="Q48" i="75"/>
  <c r="M48" i="75"/>
  <c r="L48" i="75"/>
  <c r="H48" i="75"/>
  <c r="G48" i="75"/>
  <c r="AO47" i="75"/>
  <c r="F47" i="111" s="1"/>
  <c r="H47" i="111" s="1"/>
  <c r="AN47" i="75"/>
  <c r="E47" i="111" s="1"/>
  <c r="AM47" i="75"/>
  <c r="D47" i="111" s="1"/>
  <c r="AL47" i="75"/>
  <c r="AK47" i="75"/>
  <c r="AG47" i="75"/>
  <c r="AF47" i="75"/>
  <c r="AB47" i="75"/>
  <c r="AA47" i="75"/>
  <c r="W47" i="75"/>
  <c r="V47" i="75"/>
  <c r="R47" i="75"/>
  <c r="Q47" i="75"/>
  <c r="M47" i="75"/>
  <c r="L47" i="75"/>
  <c r="H47" i="75"/>
  <c r="G47" i="75"/>
  <c r="AO46" i="75"/>
  <c r="F46" i="111" s="1"/>
  <c r="AN46" i="75"/>
  <c r="E46" i="111" s="1"/>
  <c r="AM46" i="75"/>
  <c r="D46" i="111" s="1"/>
  <c r="AL46" i="75"/>
  <c r="AK46" i="75"/>
  <c r="AG46" i="75"/>
  <c r="AF46" i="75"/>
  <c r="AB46" i="75"/>
  <c r="AA46" i="75"/>
  <c r="W46" i="75"/>
  <c r="V46" i="75"/>
  <c r="R46" i="75"/>
  <c r="Q46" i="75"/>
  <c r="M46" i="75"/>
  <c r="L46" i="75"/>
  <c r="H46" i="75"/>
  <c r="G46" i="75"/>
  <c r="AO45" i="75"/>
  <c r="F45" i="111" s="1"/>
  <c r="H45" i="111" s="1"/>
  <c r="AN45" i="75"/>
  <c r="E45" i="111" s="1"/>
  <c r="AM45" i="75"/>
  <c r="D45" i="111" s="1"/>
  <c r="AL45" i="75"/>
  <c r="AK45" i="75"/>
  <c r="AG45" i="75"/>
  <c r="AF45" i="75"/>
  <c r="AB45" i="75"/>
  <c r="AA45" i="75"/>
  <c r="W45" i="75"/>
  <c r="V45" i="75"/>
  <c r="R45" i="75"/>
  <c r="Q45" i="75"/>
  <c r="M45" i="75"/>
  <c r="L45" i="75"/>
  <c r="H45" i="75"/>
  <c r="G45" i="75"/>
  <c r="AO44" i="75"/>
  <c r="F44" i="111" s="1"/>
  <c r="H44" i="111" s="1"/>
  <c r="AN44" i="75"/>
  <c r="E44" i="111" s="1"/>
  <c r="AM44" i="75"/>
  <c r="D44" i="111" s="1"/>
  <c r="AL44" i="75"/>
  <c r="AK44" i="75"/>
  <c r="AG44" i="75"/>
  <c r="AF44" i="75"/>
  <c r="AB44" i="75"/>
  <c r="AA44" i="75"/>
  <c r="W44" i="75"/>
  <c r="V44" i="75"/>
  <c r="R44" i="75"/>
  <c r="Q44" i="75"/>
  <c r="M44" i="75"/>
  <c r="L44" i="75"/>
  <c r="H44" i="75"/>
  <c r="G44" i="75"/>
  <c r="AO43" i="75"/>
  <c r="F43" i="111" s="1"/>
  <c r="AN43" i="75"/>
  <c r="E43" i="111" s="1"/>
  <c r="AM43" i="75"/>
  <c r="D43" i="111" s="1"/>
  <c r="AL43" i="75"/>
  <c r="AK43" i="75"/>
  <c r="AG43" i="75"/>
  <c r="AF43" i="75"/>
  <c r="AB43" i="75"/>
  <c r="AA43" i="75"/>
  <c r="W43" i="75"/>
  <c r="V43" i="75"/>
  <c r="R43" i="75"/>
  <c r="Q43" i="75"/>
  <c r="M43" i="75"/>
  <c r="L43" i="75"/>
  <c r="H43" i="75"/>
  <c r="G43" i="75"/>
  <c r="AO42" i="75"/>
  <c r="F42" i="111" s="1"/>
  <c r="AN42" i="75"/>
  <c r="E42" i="111" s="1"/>
  <c r="AM42" i="75"/>
  <c r="D42" i="111" s="1"/>
  <c r="AL42" i="75"/>
  <c r="AK42" i="75"/>
  <c r="AG42" i="75"/>
  <c r="AF42" i="75"/>
  <c r="AB42" i="75"/>
  <c r="AA42" i="75"/>
  <c r="W42" i="75"/>
  <c r="V42" i="75"/>
  <c r="R42" i="75"/>
  <c r="Q42" i="75"/>
  <c r="M42" i="75"/>
  <c r="L42" i="75"/>
  <c r="H42" i="75"/>
  <c r="G42" i="75"/>
  <c r="AO41" i="75"/>
  <c r="F41" i="111" s="1"/>
  <c r="AN41" i="75"/>
  <c r="E41" i="111" s="1"/>
  <c r="G41" i="111" s="1"/>
  <c r="AM41" i="75"/>
  <c r="D41" i="111" s="1"/>
  <c r="AL41" i="75"/>
  <c r="AK41" i="75"/>
  <c r="AG41" i="75"/>
  <c r="AF41" i="75"/>
  <c r="AB41" i="75"/>
  <c r="AA41" i="75"/>
  <c r="W41" i="75"/>
  <c r="V41" i="75"/>
  <c r="R41" i="75"/>
  <c r="Q41" i="75"/>
  <c r="M41" i="75"/>
  <c r="L41" i="75"/>
  <c r="H41" i="75"/>
  <c r="G41" i="75"/>
  <c r="AO40" i="75"/>
  <c r="F40" i="111" s="1"/>
  <c r="AN40" i="75"/>
  <c r="E40" i="111" s="1"/>
  <c r="G40" i="111" s="1"/>
  <c r="AM40" i="75"/>
  <c r="D40" i="111" s="1"/>
  <c r="AL40" i="75"/>
  <c r="AK40" i="75"/>
  <c r="AG40" i="75"/>
  <c r="AF40" i="75"/>
  <c r="AB40" i="75"/>
  <c r="AA40" i="75"/>
  <c r="W40" i="75"/>
  <c r="V40" i="75"/>
  <c r="R40" i="75"/>
  <c r="Q40" i="75"/>
  <c r="M40" i="75"/>
  <c r="L40" i="75"/>
  <c r="H40" i="75"/>
  <c r="G40" i="75"/>
  <c r="AO39" i="75"/>
  <c r="F39" i="111" s="1"/>
  <c r="AN39" i="75"/>
  <c r="E39" i="111" s="1"/>
  <c r="AM39" i="75"/>
  <c r="D39" i="111" s="1"/>
  <c r="AL39" i="75"/>
  <c r="AK39" i="75"/>
  <c r="AG39" i="75"/>
  <c r="AF39" i="75"/>
  <c r="AB39" i="75"/>
  <c r="AA39" i="75"/>
  <c r="W39" i="75"/>
  <c r="V39" i="75"/>
  <c r="R39" i="75"/>
  <c r="Q39" i="75"/>
  <c r="M39" i="75"/>
  <c r="L39" i="75"/>
  <c r="H39" i="75"/>
  <c r="G39" i="75"/>
  <c r="AO38" i="75"/>
  <c r="F38" i="111" s="1"/>
  <c r="AN38" i="75"/>
  <c r="E38" i="111" s="1"/>
  <c r="G38" i="111" s="1"/>
  <c r="AM38" i="75"/>
  <c r="D38" i="111" s="1"/>
  <c r="AL38" i="75"/>
  <c r="AK38" i="75"/>
  <c r="AG38" i="75"/>
  <c r="AF38" i="75"/>
  <c r="AB38" i="75"/>
  <c r="AA38" i="75"/>
  <c r="W38" i="75"/>
  <c r="V38" i="75"/>
  <c r="R38" i="75"/>
  <c r="Q38" i="75"/>
  <c r="M38" i="75"/>
  <c r="L38" i="75"/>
  <c r="H38" i="75"/>
  <c r="G38" i="75"/>
  <c r="AO37" i="75"/>
  <c r="F37" i="111" s="1"/>
  <c r="AN37" i="75"/>
  <c r="E37" i="111" s="1"/>
  <c r="G37" i="111" s="1"/>
  <c r="AM37" i="75"/>
  <c r="D37" i="111" s="1"/>
  <c r="AL37" i="75"/>
  <c r="AK37" i="75"/>
  <c r="AG37" i="75"/>
  <c r="AF37" i="75"/>
  <c r="AB37" i="75"/>
  <c r="AA37" i="75"/>
  <c r="W37" i="75"/>
  <c r="V37" i="75"/>
  <c r="R37" i="75"/>
  <c r="Q37" i="75"/>
  <c r="M37" i="75"/>
  <c r="L37" i="75"/>
  <c r="H37" i="75"/>
  <c r="G37" i="75"/>
  <c r="AO36" i="75"/>
  <c r="F36" i="111" s="1"/>
  <c r="H36" i="111" s="1"/>
  <c r="AN36" i="75"/>
  <c r="E36" i="111" s="1"/>
  <c r="AM36" i="75"/>
  <c r="D36" i="111" s="1"/>
  <c r="AL36" i="75"/>
  <c r="AK36" i="75"/>
  <c r="AG36" i="75"/>
  <c r="AF36" i="75"/>
  <c r="AB36" i="75"/>
  <c r="AA36" i="75"/>
  <c r="W36" i="75"/>
  <c r="V36" i="75"/>
  <c r="R36" i="75"/>
  <c r="Q36" i="75"/>
  <c r="M36" i="75"/>
  <c r="L36" i="75"/>
  <c r="H36" i="75"/>
  <c r="G36" i="75"/>
  <c r="AO35" i="75"/>
  <c r="F35" i="111" s="1"/>
  <c r="H35" i="111" s="1"/>
  <c r="AN35" i="75"/>
  <c r="E35" i="111" s="1"/>
  <c r="AM35" i="75"/>
  <c r="D35" i="111" s="1"/>
  <c r="AL35" i="75"/>
  <c r="AK35" i="75"/>
  <c r="AG35" i="75"/>
  <c r="AF35" i="75"/>
  <c r="AB35" i="75"/>
  <c r="AA35" i="75"/>
  <c r="W35" i="75"/>
  <c r="V35" i="75"/>
  <c r="R35" i="75"/>
  <c r="Q35" i="75"/>
  <c r="M35" i="75"/>
  <c r="L35" i="75"/>
  <c r="H35" i="75"/>
  <c r="G35" i="75"/>
  <c r="AO34" i="75"/>
  <c r="F34" i="111" s="1"/>
  <c r="AN34" i="75"/>
  <c r="E34" i="111" s="1"/>
  <c r="AM34" i="75"/>
  <c r="D34" i="111" s="1"/>
  <c r="AL34" i="75"/>
  <c r="AK34" i="75"/>
  <c r="AG34" i="75"/>
  <c r="AF34" i="75"/>
  <c r="AB34" i="75"/>
  <c r="AA34" i="75"/>
  <c r="W34" i="75"/>
  <c r="V34" i="75"/>
  <c r="R34" i="75"/>
  <c r="Q34" i="75"/>
  <c r="M34" i="75"/>
  <c r="L34" i="75"/>
  <c r="H34" i="75"/>
  <c r="G34" i="75"/>
  <c r="AO33" i="75"/>
  <c r="F33" i="111" s="1"/>
  <c r="H33" i="111" s="1"/>
  <c r="AN33" i="75"/>
  <c r="E33" i="111" s="1"/>
  <c r="AM33" i="75"/>
  <c r="D33" i="111" s="1"/>
  <c r="AL33" i="75"/>
  <c r="AK33" i="75"/>
  <c r="AG33" i="75"/>
  <c r="AF33" i="75"/>
  <c r="AB33" i="75"/>
  <c r="AA33" i="75"/>
  <c r="W33" i="75"/>
  <c r="V33" i="75"/>
  <c r="R33" i="75"/>
  <c r="Q33" i="75"/>
  <c r="M33" i="75"/>
  <c r="L33" i="75"/>
  <c r="H33" i="75"/>
  <c r="G33" i="75"/>
  <c r="AO32" i="75"/>
  <c r="F32" i="111" s="1"/>
  <c r="H32" i="111" s="1"/>
  <c r="AN32" i="75"/>
  <c r="E32" i="111" s="1"/>
  <c r="AM32" i="75"/>
  <c r="D32" i="111" s="1"/>
  <c r="AL32" i="75"/>
  <c r="AK32" i="75"/>
  <c r="AG32" i="75"/>
  <c r="AF32" i="75"/>
  <c r="AB32" i="75"/>
  <c r="AA32" i="75"/>
  <c r="W32" i="75"/>
  <c r="V32" i="75"/>
  <c r="R32" i="75"/>
  <c r="Q32" i="75"/>
  <c r="M32" i="75"/>
  <c r="L32" i="75"/>
  <c r="H32" i="75"/>
  <c r="G32" i="75"/>
  <c r="AO31" i="75"/>
  <c r="F31" i="111" s="1"/>
  <c r="AN31" i="75"/>
  <c r="E31" i="111" s="1"/>
  <c r="AM31" i="75"/>
  <c r="D31" i="111" s="1"/>
  <c r="AL31" i="75"/>
  <c r="AK31" i="75"/>
  <c r="AG31" i="75"/>
  <c r="AF31" i="75"/>
  <c r="AB31" i="75"/>
  <c r="AA31" i="75"/>
  <c r="W31" i="75"/>
  <c r="V31" i="75"/>
  <c r="R31" i="75"/>
  <c r="Q31" i="75"/>
  <c r="M31" i="75"/>
  <c r="L31" i="75"/>
  <c r="H31" i="75"/>
  <c r="G31" i="75"/>
  <c r="AO30" i="75"/>
  <c r="F30" i="111" s="1"/>
  <c r="AN30" i="75"/>
  <c r="E30" i="111" s="1"/>
  <c r="AM30" i="75"/>
  <c r="D30" i="111" s="1"/>
  <c r="AL30" i="75"/>
  <c r="AK30" i="75"/>
  <c r="AG30" i="75"/>
  <c r="AF30" i="75"/>
  <c r="AB30" i="75"/>
  <c r="AA30" i="75"/>
  <c r="W30" i="75"/>
  <c r="V30" i="75"/>
  <c r="R30" i="75"/>
  <c r="Q30" i="75"/>
  <c r="M30" i="75"/>
  <c r="L30" i="75"/>
  <c r="H30" i="75"/>
  <c r="G30" i="75"/>
  <c r="AO29" i="75"/>
  <c r="F29" i="111" s="1"/>
  <c r="AN29" i="75"/>
  <c r="E29" i="111" s="1"/>
  <c r="AM29" i="75"/>
  <c r="D29" i="111" s="1"/>
  <c r="AL29" i="75"/>
  <c r="AK29" i="75"/>
  <c r="AG29" i="75"/>
  <c r="AF29" i="75"/>
  <c r="AB29" i="75"/>
  <c r="AA29" i="75"/>
  <c r="W29" i="75"/>
  <c r="V29" i="75"/>
  <c r="R29" i="75"/>
  <c r="Q29" i="75"/>
  <c r="M29" i="75"/>
  <c r="L29" i="75"/>
  <c r="H29" i="75"/>
  <c r="G29" i="75"/>
  <c r="AO28" i="75"/>
  <c r="F28" i="111" s="1"/>
  <c r="AN28" i="75"/>
  <c r="E28" i="111" s="1"/>
  <c r="G28" i="111" s="1"/>
  <c r="AM28" i="75"/>
  <c r="D28" i="111" s="1"/>
  <c r="AL28" i="75"/>
  <c r="AK28" i="75"/>
  <c r="AG28" i="75"/>
  <c r="AF28" i="75"/>
  <c r="AB28" i="75"/>
  <c r="AA28" i="75"/>
  <c r="W28" i="75"/>
  <c r="V28" i="75"/>
  <c r="R28" i="75"/>
  <c r="Q28" i="75"/>
  <c r="M28" i="75"/>
  <c r="L28" i="75"/>
  <c r="H28" i="75"/>
  <c r="G28" i="75"/>
  <c r="AO27" i="75"/>
  <c r="F27" i="111" s="1"/>
  <c r="AN27" i="75"/>
  <c r="E27" i="111" s="1"/>
  <c r="AM27" i="75"/>
  <c r="D27" i="111" s="1"/>
  <c r="AL27" i="75"/>
  <c r="AK27" i="75"/>
  <c r="AG27" i="75"/>
  <c r="AF27" i="75"/>
  <c r="AB27" i="75"/>
  <c r="AA27" i="75"/>
  <c r="W27" i="75"/>
  <c r="V27" i="75"/>
  <c r="R27" i="75"/>
  <c r="Q27" i="75"/>
  <c r="M27" i="75"/>
  <c r="L27" i="75"/>
  <c r="H27" i="75"/>
  <c r="G27" i="75"/>
  <c r="AO26" i="75"/>
  <c r="F26" i="111" s="1"/>
  <c r="AN26" i="75"/>
  <c r="E26" i="111" s="1"/>
  <c r="AM26" i="75"/>
  <c r="D26" i="111" s="1"/>
  <c r="AL26" i="75"/>
  <c r="AK26" i="75"/>
  <c r="AG26" i="75"/>
  <c r="AF26" i="75"/>
  <c r="AB26" i="75"/>
  <c r="AA26" i="75"/>
  <c r="W26" i="75"/>
  <c r="V26" i="75"/>
  <c r="R26" i="75"/>
  <c r="Q26" i="75"/>
  <c r="M26" i="75"/>
  <c r="L26" i="75"/>
  <c r="H26" i="75"/>
  <c r="G26" i="75"/>
  <c r="AO25" i="75"/>
  <c r="F25" i="111" s="1"/>
  <c r="AN25" i="75"/>
  <c r="E25" i="111" s="1"/>
  <c r="G25" i="111" s="1"/>
  <c r="AM25" i="75"/>
  <c r="D25" i="111" s="1"/>
  <c r="AL25" i="75"/>
  <c r="AK25" i="75"/>
  <c r="AG25" i="75"/>
  <c r="AF25" i="75"/>
  <c r="AB25" i="75"/>
  <c r="AA25" i="75"/>
  <c r="W25" i="75"/>
  <c r="V25" i="75"/>
  <c r="R25" i="75"/>
  <c r="Q25" i="75"/>
  <c r="M25" i="75"/>
  <c r="L25" i="75"/>
  <c r="H25" i="75"/>
  <c r="G25" i="75"/>
  <c r="AO24" i="75"/>
  <c r="F24" i="111" s="1"/>
  <c r="H24" i="111" s="1"/>
  <c r="AN24" i="75"/>
  <c r="E24" i="111" s="1"/>
  <c r="AM24" i="75"/>
  <c r="D24" i="111" s="1"/>
  <c r="AL24" i="75"/>
  <c r="AK24" i="75"/>
  <c r="AG24" i="75"/>
  <c r="AF24" i="75"/>
  <c r="AB24" i="75"/>
  <c r="AA24" i="75"/>
  <c r="W24" i="75"/>
  <c r="V24" i="75"/>
  <c r="R24" i="75"/>
  <c r="Q24" i="75"/>
  <c r="M24" i="75"/>
  <c r="L24" i="75"/>
  <c r="H24" i="75"/>
  <c r="G24" i="75"/>
  <c r="AO23" i="75"/>
  <c r="F23" i="111" s="1"/>
  <c r="H23" i="111" s="1"/>
  <c r="AN23" i="75"/>
  <c r="E23" i="111" s="1"/>
  <c r="AM23" i="75"/>
  <c r="D23" i="111" s="1"/>
  <c r="AL23" i="75"/>
  <c r="AK23" i="75"/>
  <c r="AG23" i="75"/>
  <c r="AF23" i="75"/>
  <c r="AB23" i="75"/>
  <c r="AA23" i="75"/>
  <c r="W23" i="75"/>
  <c r="V23" i="75"/>
  <c r="R23" i="75"/>
  <c r="Q23" i="75"/>
  <c r="M23" i="75"/>
  <c r="L23" i="75"/>
  <c r="H23" i="75"/>
  <c r="G23" i="75"/>
  <c r="AO22" i="75"/>
  <c r="F22" i="111" s="1"/>
  <c r="AN22" i="75"/>
  <c r="E22" i="111" s="1"/>
  <c r="AM22" i="75"/>
  <c r="D22" i="111" s="1"/>
  <c r="AL22" i="75"/>
  <c r="AK22" i="75"/>
  <c r="AG22" i="75"/>
  <c r="AF22" i="75"/>
  <c r="AB22" i="75"/>
  <c r="AA22" i="75"/>
  <c r="W22" i="75"/>
  <c r="V22" i="75"/>
  <c r="R22" i="75"/>
  <c r="Q22" i="75"/>
  <c r="M22" i="75"/>
  <c r="L22" i="75"/>
  <c r="H22" i="75"/>
  <c r="G22" i="75"/>
  <c r="AO21" i="75"/>
  <c r="F21" i="111" s="1"/>
  <c r="AN21" i="75"/>
  <c r="E21" i="111" s="1"/>
  <c r="AM21" i="75"/>
  <c r="D21" i="111" s="1"/>
  <c r="AL21" i="75"/>
  <c r="AK21" i="75"/>
  <c r="AG21" i="75"/>
  <c r="AF21" i="75"/>
  <c r="AB21" i="75"/>
  <c r="AA21" i="75"/>
  <c r="W21" i="75"/>
  <c r="V21" i="75"/>
  <c r="R21" i="75"/>
  <c r="Q21" i="75"/>
  <c r="M21" i="75"/>
  <c r="L21" i="75"/>
  <c r="H21" i="75"/>
  <c r="G21" i="75"/>
  <c r="AO20" i="75"/>
  <c r="F20" i="111" s="1"/>
  <c r="H20" i="111" s="1"/>
  <c r="AN20" i="75"/>
  <c r="E20" i="111" s="1"/>
  <c r="AM20" i="75"/>
  <c r="D20" i="111" s="1"/>
  <c r="AL20" i="75"/>
  <c r="AK20" i="75"/>
  <c r="AG20" i="75"/>
  <c r="AF20" i="75"/>
  <c r="AB20" i="75"/>
  <c r="AA20" i="75"/>
  <c r="W20" i="75"/>
  <c r="V20" i="75"/>
  <c r="R20" i="75"/>
  <c r="Q20" i="75"/>
  <c r="M20" i="75"/>
  <c r="L20" i="75"/>
  <c r="H20" i="75"/>
  <c r="G20" i="75"/>
  <c r="AO19" i="75"/>
  <c r="F19" i="111" s="1"/>
  <c r="AN19" i="75"/>
  <c r="E19" i="111" s="1"/>
  <c r="AM19" i="75"/>
  <c r="D19" i="111" s="1"/>
  <c r="AL19" i="75"/>
  <c r="AK19" i="75"/>
  <c r="AG19" i="75"/>
  <c r="AF19" i="75"/>
  <c r="AB19" i="75"/>
  <c r="AA19" i="75"/>
  <c r="W19" i="75"/>
  <c r="V19" i="75"/>
  <c r="R19" i="75"/>
  <c r="Q19" i="75"/>
  <c r="M19" i="75"/>
  <c r="L19" i="75"/>
  <c r="H19" i="75"/>
  <c r="G19" i="75"/>
  <c r="AO18" i="75"/>
  <c r="F18" i="111" s="1"/>
  <c r="AN18" i="75"/>
  <c r="E18" i="111" s="1"/>
  <c r="AM18" i="75"/>
  <c r="D18" i="111" s="1"/>
  <c r="AL18" i="75"/>
  <c r="AK18" i="75"/>
  <c r="AG18" i="75"/>
  <c r="AF18" i="75"/>
  <c r="AB18" i="75"/>
  <c r="AA18" i="75"/>
  <c r="W18" i="75"/>
  <c r="V18" i="75"/>
  <c r="R18" i="75"/>
  <c r="Q18" i="75"/>
  <c r="M18" i="75"/>
  <c r="L18" i="75"/>
  <c r="H18" i="75"/>
  <c r="G18" i="75"/>
  <c r="AO17" i="75"/>
  <c r="AN17" i="75"/>
  <c r="E17" i="111" s="1"/>
  <c r="G17" i="111" s="1"/>
  <c r="AM17" i="75"/>
  <c r="D17" i="111" s="1"/>
  <c r="AL17" i="75"/>
  <c r="AK17" i="75"/>
  <c r="AG17" i="75"/>
  <c r="AF17" i="75"/>
  <c r="AB17" i="75"/>
  <c r="AA17" i="75"/>
  <c r="W17" i="75"/>
  <c r="V17" i="75"/>
  <c r="R17" i="75"/>
  <c r="Q17" i="75"/>
  <c r="M17" i="75"/>
  <c r="L17" i="75"/>
  <c r="H17" i="75"/>
  <c r="G17" i="75"/>
  <c r="AO16" i="75"/>
  <c r="AN16" i="75"/>
  <c r="E16" i="111" s="1"/>
  <c r="G16" i="111" s="1"/>
  <c r="AM16" i="75"/>
  <c r="D16" i="111" s="1"/>
  <c r="AL16" i="75"/>
  <c r="AK16" i="75"/>
  <c r="AG16" i="75"/>
  <c r="AF16" i="75"/>
  <c r="AB16" i="75"/>
  <c r="AA16" i="75"/>
  <c r="W16" i="75"/>
  <c r="V16" i="75"/>
  <c r="R16" i="75"/>
  <c r="Q16" i="75"/>
  <c r="M16" i="75"/>
  <c r="L16" i="75"/>
  <c r="H16" i="75"/>
  <c r="G16" i="75"/>
  <c r="AO15" i="75"/>
  <c r="F15" i="111" s="1"/>
  <c r="AN15" i="75"/>
  <c r="E15" i="111" s="1"/>
  <c r="AM15" i="75"/>
  <c r="D15" i="111" s="1"/>
  <c r="AL15" i="75"/>
  <c r="AK15" i="75"/>
  <c r="AG15" i="75"/>
  <c r="AF15" i="75"/>
  <c r="AB15" i="75"/>
  <c r="AA15" i="75"/>
  <c r="W15" i="75"/>
  <c r="V15" i="75"/>
  <c r="R15" i="75"/>
  <c r="Q15" i="75"/>
  <c r="M15" i="75"/>
  <c r="L15" i="75"/>
  <c r="H15" i="75"/>
  <c r="G15" i="75"/>
  <c r="AO14" i="75"/>
  <c r="F14" i="111" s="1"/>
  <c r="AN14" i="75"/>
  <c r="E14" i="111" s="1"/>
  <c r="G14" i="111" s="1"/>
  <c r="AM14" i="75"/>
  <c r="D14" i="111" s="1"/>
  <c r="AL14" i="75"/>
  <c r="AK14" i="75"/>
  <c r="AG14" i="75"/>
  <c r="AF14" i="75"/>
  <c r="AB14" i="75"/>
  <c r="AA14" i="75"/>
  <c r="W14" i="75"/>
  <c r="V14" i="75"/>
  <c r="R14" i="75"/>
  <c r="Q14" i="75"/>
  <c r="M14" i="75"/>
  <c r="L14" i="75"/>
  <c r="H14" i="75"/>
  <c r="G14" i="75"/>
  <c r="AO13" i="75"/>
  <c r="F13" i="111" s="1"/>
  <c r="AN13" i="75"/>
  <c r="E13" i="111" s="1"/>
  <c r="G13" i="111" s="1"/>
  <c r="AM13" i="75"/>
  <c r="D13" i="111" s="1"/>
  <c r="AL13" i="75"/>
  <c r="AK13" i="75"/>
  <c r="AG13" i="75"/>
  <c r="AF13" i="75"/>
  <c r="AB13" i="75"/>
  <c r="AA13" i="75"/>
  <c r="W13" i="75"/>
  <c r="V13" i="75"/>
  <c r="R13" i="75"/>
  <c r="Q13" i="75"/>
  <c r="M13" i="75"/>
  <c r="L13" i="75"/>
  <c r="H13" i="75"/>
  <c r="G13" i="75"/>
  <c r="AO12" i="75"/>
  <c r="F12" i="111" s="1"/>
  <c r="H12" i="111" s="1"/>
  <c r="AN12" i="75"/>
  <c r="E12" i="111" s="1"/>
  <c r="AM12" i="75"/>
  <c r="D12" i="111" s="1"/>
  <c r="AL12" i="75"/>
  <c r="AK12" i="75"/>
  <c r="AG12" i="75"/>
  <c r="AF12" i="75"/>
  <c r="AB12" i="75"/>
  <c r="AA12" i="75"/>
  <c r="W12" i="75"/>
  <c r="V12" i="75"/>
  <c r="R12" i="75"/>
  <c r="Q12" i="75"/>
  <c r="M12" i="75"/>
  <c r="L12" i="75"/>
  <c r="H12" i="75"/>
  <c r="G12" i="75"/>
  <c r="AO11" i="75"/>
  <c r="F11" i="111" s="1"/>
  <c r="H11" i="111" s="1"/>
  <c r="AN11" i="75"/>
  <c r="E11" i="111" s="1"/>
  <c r="AM11" i="75"/>
  <c r="D11" i="111" s="1"/>
  <c r="AL11" i="75"/>
  <c r="AK11" i="75"/>
  <c r="AG11" i="75"/>
  <c r="AF11" i="75"/>
  <c r="AB11" i="75"/>
  <c r="AA11" i="75"/>
  <c r="W11" i="75"/>
  <c r="V11" i="75"/>
  <c r="R11" i="75"/>
  <c r="Q11" i="75"/>
  <c r="M11" i="75"/>
  <c r="L11" i="75"/>
  <c r="H11" i="75"/>
  <c r="G11" i="75"/>
  <c r="AO10" i="75"/>
  <c r="F10" i="111" s="1"/>
  <c r="AN10" i="75"/>
  <c r="E10" i="111" s="1"/>
  <c r="AM10" i="75"/>
  <c r="D10" i="111" s="1"/>
  <c r="AL10" i="75"/>
  <c r="AK10" i="75"/>
  <c r="AG10" i="75"/>
  <c r="AF10" i="75"/>
  <c r="AB10" i="75"/>
  <c r="AA10" i="75"/>
  <c r="W10" i="75"/>
  <c r="V10" i="75"/>
  <c r="R10" i="75"/>
  <c r="Q10" i="75"/>
  <c r="M10" i="75"/>
  <c r="L10" i="75"/>
  <c r="H10" i="75"/>
  <c r="G10" i="75"/>
  <c r="AO9" i="75"/>
  <c r="F9" i="111" s="1"/>
  <c r="H9" i="111" s="1"/>
  <c r="AN9" i="75"/>
  <c r="E9" i="111" s="1"/>
  <c r="AM9" i="75"/>
  <c r="D9" i="111" s="1"/>
  <c r="AL9" i="75"/>
  <c r="AK9" i="75"/>
  <c r="AG9" i="75"/>
  <c r="AF9" i="75"/>
  <c r="AB9" i="75"/>
  <c r="AA9" i="75"/>
  <c r="W9" i="75"/>
  <c r="V9" i="75"/>
  <c r="R9" i="75"/>
  <c r="Q9" i="75"/>
  <c r="M9" i="75"/>
  <c r="L9" i="75"/>
  <c r="H9" i="75"/>
  <c r="G9" i="75"/>
  <c r="AN8" i="75"/>
  <c r="AM8" i="75"/>
  <c r="D8" i="111" s="1"/>
  <c r="AL8" i="75"/>
  <c r="AK8" i="75"/>
  <c r="AG8" i="75"/>
  <c r="AF8" i="75"/>
  <c r="AB8" i="75"/>
  <c r="AA8" i="75"/>
  <c r="W8" i="75"/>
  <c r="V8" i="75"/>
  <c r="R8" i="75"/>
  <c r="Q8" i="75"/>
  <c r="M8" i="75"/>
  <c r="L8" i="75"/>
  <c r="H8" i="75"/>
  <c r="G8" i="75"/>
  <c r="AO7" i="75"/>
  <c r="F7" i="111" s="1"/>
  <c r="H7" i="111" s="1"/>
  <c r="AN7" i="75"/>
  <c r="E7" i="111" s="1"/>
  <c r="AM7" i="75"/>
  <c r="D7" i="111" s="1"/>
  <c r="AG7" i="75"/>
  <c r="AF7" i="75"/>
  <c r="AB7" i="75"/>
  <c r="AA7" i="75"/>
  <c r="R7" i="75"/>
  <c r="Q7" i="75"/>
  <c r="M7" i="75"/>
  <c r="L7" i="75"/>
  <c r="H7" i="75"/>
  <c r="G7" i="75"/>
  <c r="AH68" i="73"/>
  <c r="AD68" i="73"/>
  <c r="Z68" i="73"/>
  <c r="V68" i="73"/>
  <c r="R68" i="73"/>
  <c r="N68" i="73"/>
  <c r="J68" i="73"/>
  <c r="F68" i="73"/>
  <c r="AG67" i="73"/>
  <c r="E67" i="110" s="1"/>
  <c r="AF67" i="73"/>
  <c r="D67" i="110" s="1"/>
  <c r="O67" i="73"/>
  <c r="AG66" i="73"/>
  <c r="E66" i="110" s="1"/>
  <c r="AF66" i="73"/>
  <c r="D66" i="110" s="1"/>
  <c r="O66" i="73"/>
  <c r="G66" i="73"/>
  <c r="AG65" i="73"/>
  <c r="E65" i="110" s="1"/>
  <c r="AF65" i="73"/>
  <c r="D65" i="110" s="1"/>
  <c r="O65" i="73"/>
  <c r="AG64" i="73"/>
  <c r="E64" i="110" s="1"/>
  <c r="AF64" i="73"/>
  <c r="D64" i="110" s="1"/>
  <c r="O64" i="73"/>
  <c r="AG63" i="73"/>
  <c r="E63" i="110" s="1"/>
  <c r="AF63" i="73"/>
  <c r="D63" i="110" s="1"/>
  <c r="O63" i="73"/>
  <c r="G63" i="73"/>
  <c r="AG62" i="73"/>
  <c r="E62" i="110" s="1"/>
  <c r="AF62" i="73"/>
  <c r="D62" i="110" s="1"/>
  <c r="O62" i="73"/>
  <c r="AG61" i="73"/>
  <c r="E61" i="110" s="1"/>
  <c r="AF61" i="73"/>
  <c r="D61" i="110" s="1"/>
  <c r="W61" i="73"/>
  <c r="O61" i="73"/>
  <c r="AG60" i="73"/>
  <c r="E60" i="110" s="1"/>
  <c r="AF60" i="73"/>
  <c r="D60" i="110" s="1"/>
  <c r="W60" i="73"/>
  <c r="O60" i="73"/>
  <c r="K60" i="73"/>
  <c r="AG59" i="73"/>
  <c r="E59" i="110" s="1"/>
  <c r="AF59" i="73"/>
  <c r="D59" i="110" s="1"/>
  <c r="O59" i="73"/>
  <c r="K59" i="73"/>
  <c r="G59" i="73"/>
  <c r="AG58" i="73"/>
  <c r="E58" i="110" s="1"/>
  <c r="AF58" i="73"/>
  <c r="D58" i="110" s="1"/>
  <c r="W58" i="73"/>
  <c r="O58" i="73"/>
  <c r="AG57" i="73"/>
  <c r="E57" i="110" s="1"/>
  <c r="AF57" i="73"/>
  <c r="D57" i="110" s="1"/>
  <c r="O57" i="73"/>
  <c r="K57" i="73"/>
  <c r="G57" i="73"/>
  <c r="AG56" i="73"/>
  <c r="E56" i="110" s="1"/>
  <c r="AF56" i="73"/>
  <c r="O56" i="73"/>
  <c r="K56" i="73"/>
  <c r="AG55" i="73"/>
  <c r="E55" i="110" s="1"/>
  <c r="W55" i="73"/>
  <c r="O55" i="73"/>
  <c r="AF55" i="73"/>
  <c r="D55" i="110" s="1"/>
  <c r="G55" i="73"/>
  <c r="AG54" i="73"/>
  <c r="E54" i="110" s="1"/>
  <c r="AF54" i="73"/>
  <c r="D54" i="110" s="1"/>
  <c r="O54" i="73"/>
  <c r="AG53" i="73"/>
  <c r="E53" i="110" s="1"/>
  <c r="AF53" i="73"/>
  <c r="D53" i="110" s="1"/>
  <c r="AE53" i="73"/>
  <c r="O53" i="73"/>
  <c r="AG52" i="73"/>
  <c r="E52" i="110" s="1"/>
  <c r="AF52" i="73"/>
  <c r="D52" i="110" s="1"/>
  <c r="W52" i="73"/>
  <c r="S52" i="73"/>
  <c r="O52" i="73"/>
  <c r="K52" i="73"/>
  <c r="G52" i="73"/>
  <c r="AG51" i="73"/>
  <c r="E51" i="110" s="1"/>
  <c r="AF51" i="73"/>
  <c r="AE51" i="73"/>
  <c r="S51" i="73"/>
  <c r="O51" i="73"/>
  <c r="G51" i="73"/>
  <c r="AG50" i="73"/>
  <c r="E50" i="110" s="1"/>
  <c r="AF50" i="73"/>
  <c r="D50" i="110" s="1"/>
  <c r="O50" i="73"/>
  <c r="AG49" i="73"/>
  <c r="E49" i="110" s="1"/>
  <c r="AF49" i="73"/>
  <c r="D49" i="110" s="1"/>
  <c r="AA49" i="73"/>
  <c r="W49" i="73"/>
  <c r="O49" i="73"/>
  <c r="K49" i="73"/>
  <c r="G49" i="73"/>
  <c r="AG48" i="73"/>
  <c r="E48" i="110" s="1"/>
  <c r="AF48" i="73"/>
  <c r="D48" i="110" s="1"/>
  <c r="AE48" i="73"/>
  <c r="W48" i="73"/>
  <c r="O48" i="73"/>
  <c r="K48" i="73"/>
  <c r="G48" i="73"/>
  <c r="AG47" i="73"/>
  <c r="E47" i="110" s="1"/>
  <c r="AF47" i="73"/>
  <c r="D47" i="110" s="1"/>
  <c r="W47" i="73"/>
  <c r="S47" i="73"/>
  <c r="O47" i="73"/>
  <c r="K47" i="73"/>
  <c r="AG46" i="73"/>
  <c r="E46" i="110" s="1"/>
  <c r="AF46" i="73"/>
  <c r="D46" i="110" s="1"/>
  <c r="W46" i="73"/>
  <c r="S46" i="73"/>
  <c r="O46" i="73"/>
  <c r="K46" i="73"/>
  <c r="AG45" i="73"/>
  <c r="E45" i="110" s="1"/>
  <c r="AF45" i="73"/>
  <c r="D45" i="110" s="1"/>
  <c r="W45" i="73"/>
  <c r="S45" i="73"/>
  <c r="O45" i="73"/>
  <c r="K45" i="73"/>
  <c r="AG44" i="73"/>
  <c r="E44" i="110" s="1"/>
  <c r="AF44" i="73"/>
  <c r="D44" i="110" s="1"/>
  <c r="W44" i="73"/>
  <c r="S44" i="73"/>
  <c r="O44" i="73"/>
  <c r="K44" i="73"/>
  <c r="AG43" i="73"/>
  <c r="AF43" i="73"/>
  <c r="D43" i="110" s="1"/>
  <c r="W43" i="73"/>
  <c r="S43" i="73"/>
  <c r="O43" i="73"/>
  <c r="K43" i="73"/>
  <c r="AG42" i="73"/>
  <c r="E42" i="110" s="1"/>
  <c r="AF42" i="73"/>
  <c r="D42" i="110" s="1"/>
  <c r="O42" i="73"/>
  <c r="AG41" i="73"/>
  <c r="E41" i="110" s="1"/>
  <c r="AF41" i="73"/>
  <c r="D41" i="110" s="1"/>
  <c r="O41" i="73"/>
  <c r="AG40" i="73"/>
  <c r="E40" i="110" s="1"/>
  <c r="AF40" i="73"/>
  <c r="D40" i="110" s="1"/>
  <c r="AE40" i="73"/>
  <c r="W40" i="73"/>
  <c r="O40" i="73"/>
  <c r="AG39" i="73"/>
  <c r="E39" i="110" s="1"/>
  <c r="AF39" i="73"/>
  <c r="D39" i="110" s="1"/>
  <c r="AA39" i="73"/>
  <c r="W39" i="73"/>
  <c r="O39" i="73"/>
  <c r="K39" i="73"/>
  <c r="G39" i="73"/>
  <c r="AG38" i="73"/>
  <c r="E38" i="110" s="1"/>
  <c r="AF38" i="73"/>
  <c r="D38" i="110" s="1"/>
  <c r="O38" i="73"/>
  <c r="AG37" i="73"/>
  <c r="E37" i="110" s="1"/>
  <c r="AF37" i="73"/>
  <c r="D37" i="110" s="1"/>
  <c r="W37" i="73"/>
  <c r="O37" i="73"/>
  <c r="AG36" i="73"/>
  <c r="E36" i="110" s="1"/>
  <c r="AF36" i="73"/>
  <c r="AA36" i="73"/>
  <c r="O36" i="73"/>
  <c r="AG35" i="73"/>
  <c r="E35" i="110" s="1"/>
  <c r="AF35" i="73"/>
  <c r="D35" i="110" s="1"/>
  <c r="O35" i="73"/>
  <c r="G35" i="73"/>
  <c r="AG34" i="73"/>
  <c r="E34" i="110" s="1"/>
  <c r="AF34" i="73"/>
  <c r="D34" i="110" s="1"/>
  <c r="O34" i="73"/>
  <c r="K34" i="73"/>
  <c r="AG33" i="73"/>
  <c r="E33" i="110" s="1"/>
  <c r="AF33" i="73"/>
  <c r="O33" i="73"/>
  <c r="G33" i="73"/>
  <c r="AG32" i="73"/>
  <c r="E32" i="110" s="1"/>
  <c r="AF32" i="73"/>
  <c r="D32" i="110" s="1"/>
  <c r="O32" i="73"/>
  <c r="AG31" i="73"/>
  <c r="E31" i="110" s="1"/>
  <c r="AF31" i="73"/>
  <c r="D31" i="110" s="1"/>
  <c r="O31" i="73"/>
  <c r="AG30" i="73"/>
  <c r="E30" i="110" s="1"/>
  <c r="AF30" i="73"/>
  <c r="D30" i="110" s="1"/>
  <c r="AA30" i="73"/>
  <c r="O30" i="73"/>
  <c r="AG29" i="73"/>
  <c r="E29" i="110" s="1"/>
  <c r="AF29" i="73"/>
  <c r="D29" i="110" s="1"/>
  <c r="O29" i="73"/>
  <c r="G29" i="73"/>
  <c r="AG28" i="73"/>
  <c r="E28" i="110" s="1"/>
  <c r="AF28" i="73"/>
  <c r="D28" i="110" s="1"/>
  <c r="O28" i="73"/>
  <c r="AG27" i="73"/>
  <c r="E27" i="110" s="1"/>
  <c r="AF27" i="73"/>
  <c r="D27" i="110" s="1"/>
  <c r="O27" i="73"/>
  <c r="AG26" i="73"/>
  <c r="E26" i="110" s="1"/>
  <c r="AF26" i="73"/>
  <c r="D26" i="110" s="1"/>
  <c r="O26" i="73"/>
  <c r="AG25" i="73"/>
  <c r="E25" i="110" s="1"/>
  <c r="AF25" i="73"/>
  <c r="D25" i="110" s="1"/>
  <c r="W25" i="73"/>
  <c r="O25" i="73"/>
  <c r="K25" i="73"/>
  <c r="G25" i="73"/>
  <c r="AG24" i="73"/>
  <c r="E24" i="110" s="1"/>
  <c r="AF24" i="73"/>
  <c r="D24" i="110" s="1"/>
  <c r="O24" i="73"/>
  <c r="K24" i="73"/>
  <c r="G24" i="73"/>
  <c r="AG23" i="73"/>
  <c r="E23" i="110" s="1"/>
  <c r="AF23" i="73"/>
  <c r="S23" i="73"/>
  <c r="O23" i="73"/>
  <c r="K23" i="73"/>
  <c r="AG22" i="73"/>
  <c r="E22" i="110" s="1"/>
  <c r="AF22" i="73"/>
  <c r="O22" i="73"/>
  <c r="K22" i="73"/>
  <c r="AG21" i="73"/>
  <c r="E21" i="110" s="1"/>
  <c r="AF21" i="73"/>
  <c r="D21" i="110" s="1"/>
  <c r="S21" i="73"/>
  <c r="O21" i="73"/>
  <c r="AG20" i="73"/>
  <c r="E20" i="110" s="1"/>
  <c r="AF20" i="73"/>
  <c r="D20" i="110" s="1"/>
  <c r="W20" i="73"/>
  <c r="O20" i="73"/>
  <c r="K20" i="73"/>
  <c r="AG19" i="73"/>
  <c r="E19" i="110" s="1"/>
  <c r="AF19" i="73"/>
  <c r="D19" i="110" s="1"/>
  <c r="AA19" i="73"/>
  <c r="O19" i="73"/>
  <c r="G19" i="73"/>
  <c r="AG18" i="73"/>
  <c r="E18" i="110" s="1"/>
  <c r="AF18" i="73"/>
  <c r="D18" i="110" s="1"/>
  <c r="W18" i="73"/>
  <c r="S18" i="73"/>
  <c r="O18" i="73"/>
  <c r="G18" i="73"/>
  <c r="AG17" i="73"/>
  <c r="E17" i="110" s="1"/>
  <c r="AF17" i="73"/>
  <c r="S17" i="73"/>
  <c r="O17" i="73"/>
  <c r="AG16" i="73"/>
  <c r="E16" i="110" s="1"/>
  <c r="AF16" i="73"/>
  <c r="D16" i="110" s="1"/>
  <c r="AE16" i="73"/>
  <c r="O16" i="73"/>
  <c r="K16" i="73"/>
  <c r="G16" i="73"/>
  <c r="AG15" i="73"/>
  <c r="E15" i="110" s="1"/>
  <c r="AF15" i="73"/>
  <c r="D15" i="110" s="1"/>
  <c r="O15" i="73"/>
  <c r="AG14" i="73"/>
  <c r="E14" i="110" s="1"/>
  <c r="AF14" i="73"/>
  <c r="D14" i="110" s="1"/>
  <c r="S14" i="73"/>
  <c r="O14" i="73"/>
  <c r="G14" i="73"/>
  <c r="AG13" i="73"/>
  <c r="E13" i="110" s="1"/>
  <c r="AF13" i="73"/>
  <c r="D13" i="110" s="1"/>
  <c r="AA13" i="73"/>
  <c r="W13" i="73"/>
  <c r="O13" i="73"/>
  <c r="K13" i="73"/>
  <c r="G13" i="73"/>
  <c r="AG12" i="73"/>
  <c r="E12" i="110" s="1"/>
  <c r="AF12" i="73"/>
  <c r="D12" i="110" s="1"/>
  <c r="AE12" i="73"/>
  <c r="AA12" i="73"/>
  <c r="W12" i="73"/>
  <c r="O12" i="73"/>
  <c r="K12" i="73"/>
  <c r="AG11" i="73"/>
  <c r="E11" i="110" s="1"/>
  <c r="AF11" i="73"/>
  <c r="D11" i="110" s="1"/>
  <c r="AE11" i="73"/>
  <c r="AA11" i="73"/>
  <c r="W11" i="73"/>
  <c r="O11" i="73"/>
  <c r="K11" i="73"/>
  <c r="G11" i="73"/>
  <c r="AG10" i="73"/>
  <c r="E10" i="110" s="1"/>
  <c r="AF10" i="73"/>
  <c r="D10" i="110" s="1"/>
  <c r="AA10" i="73"/>
  <c r="S10" i="73"/>
  <c r="O10" i="73"/>
  <c r="G10" i="73"/>
  <c r="AG9" i="73"/>
  <c r="E9" i="110" s="1"/>
  <c r="AF9" i="73"/>
  <c r="D9" i="110" s="1"/>
  <c r="K9" i="73"/>
  <c r="G9" i="73"/>
  <c r="AG8" i="73"/>
  <c r="E8" i="110" s="1"/>
  <c r="AF8" i="73"/>
  <c r="D8" i="110" s="1"/>
  <c r="AE8" i="73"/>
  <c r="W8" i="73"/>
  <c r="S8" i="73"/>
  <c r="K8" i="73"/>
  <c r="G8" i="73"/>
  <c r="AG7" i="73"/>
  <c r="E7" i="110" s="1"/>
  <c r="AF7" i="73"/>
  <c r="D7" i="110" s="1"/>
  <c r="K7" i="73"/>
  <c r="G7" i="73"/>
  <c r="G7" i="111" l="1"/>
  <c r="G12" i="111"/>
  <c r="H19" i="111"/>
  <c r="G24" i="111"/>
  <c r="G29" i="111"/>
  <c r="H31" i="111"/>
  <c r="G36" i="111"/>
  <c r="H43" i="111"/>
  <c r="G48" i="111"/>
  <c r="G53" i="111"/>
  <c r="H55" i="111"/>
  <c r="H60" i="111"/>
  <c r="H67" i="111"/>
  <c r="G72" i="111"/>
  <c r="G77" i="111"/>
  <c r="H79" i="111"/>
  <c r="G84" i="111"/>
  <c r="G67" i="111"/>
  <c r="G10" i="111"/>
  <c r="AQ17" i="75"/>
  <c r="F17" i="111"/>
  <c r="H17" i="111" s="1"/>
  <c r="G22" i="111"/>
  <c r="H29" i="111"/>
  <c r="G34" i="111"/>
  <c r="H41" i="111"/>
  <c r="G46" i="111"/>
  <c r="H53" i="111"/>
  <c r="G58" i="111"/>
  <c r="H65" i="111"/>
  <c r="G70" i="111"/>
  <c r="H77" i="111"/>
  <c r="G82" i="111"/>
  <c r="G79" i="111"/>
  <c r="AI33" i="73"/>
  <c r="G33" i="110" s="1"/>
  <c r="D33" i="110"/>
  <c r="AI36" i="73"/>
  <c r="G36" i="110" s="1"/>
  <c r="D36" i="110"/>
  <c r="H10" i="111"/>
  <c r="G15" i="111"/>
  <c r="H22" i="111"/>
  <c r="G27" i="111"/>
  <c r="H34" i="111"/>
  <c r="G39" i="111"/>
  <c r="H46" i="111"/>
  <c r="G51" i="111"/>
  <c r="H58" i="111"/>
  <c r="G63" i="111"/>
  <c r="H70" i="111"/>
  <c r="G75" i="111"/>
  <c r="H82" i="111"/>
  <c r="G87" i="111"/>
  <c r="G31" i="111"/>
  <c r="AI23" i="73"/>
  <c r="G23" i="110" s="1"/>
  <c r="D23" i="110"/>
  <c r="H15" i="111"/>
  <c r="G20" i="111"/>
  <c r="H27" i="111"/>
  <c r="G32" i="111"/>
  <c r="H39" i="111"/>
  <c r="G44" i="111"/>
  <c r="H51" i="111"/>
  <c r="G56" i="111"/>
  <c r="G61" i="111"/>
  <c r="H63" i="111"/>
  <c r="G68" i="111"/>
  <c r="H75" i="111"/>
  <c r="G80" i="111"/>
  <c r="H87" i="111"/>
  <c r="H26" i="111"/>
  <c r="H50" i="111"/>
  <c r="AP60" i="75"/>
  <c r="E60" i="111"/>
  <c r="G60" i="111" s="1"/>
  <c r="AQ8" i="75"/>
  <c r="E8" i="111"/>
  <c r="AI43" i="73"/>
  <c r="G43" i="110" s="1"/>
  <c r="E43" i="110"/>
  <c r="H14" i="111"/>
  <c r="H38" i="111"/>
  <c r="G55" i="111"/>
  <c r="H13" i="111"/>
  <c r="G18" i="111"/>
  <c r="H25" i="111"/>
  <c r="G30" i="111"/>
  <c r="H37" i="111"/>
  <c r="G42" i="111"/>
  <c r="H49" i="111"/>
  <c r="G54" i="111"/>
  <c r="G66" i="111"/>
  <c r="H73" i="111"/>
  <c r="G78" i="111"/>
  <c r="H85" i="111"/>
  <c r="G43" i="111"/>
  <c r="G11" i="111"/>
  <c r="H18" i="111"/>
  <c r="G23" i="111"/>
  <c r="H30" i="111"/>
  <c r="G35" i="111"/>
  <c r="H42" i="111"/>
  <c r="G47" i="111"/>
  <c r="H54" i="111"/>
  <c r="G59" i="111"/>
  <c r="H66" i="111"/>
  <c r="G71" i="111"/>
  <c r="H78" i="111"/>
  <c r="G83" i="111"/>
  <c r="AI56" i="73"/>
  <c r="G56" i="110" s="1"/>
  <c r="D56" i="110"/>
  <c r="G19" i="111"/>
  <c r="H74" i="111"/>
  <c r="H86" i="111"/>
  <c r="AI17" i="73"/>
  <c r="G17" i="110" s="1"/>
  <c r="D17" i="110"/>
  <c r="AI22" i="73"/>
  <c r="G22" i="110" s="1"/>
  <c r="D22" i="110"/>
  <c r="AI51" i="73"/>
  <c r="G51" i="110" s="1"/>
  <c r="D51" i="110"/>
  <c r="G9" i="111"/>
  <c r="AQ16" i="75"/>
  <c r="F16" i="111"/>
  <c r="H16" i="111" s="1"/>
  <c r="H21" i="111"/>
  <c r="G21" i="111"/>
  <c r="G26" i="111"/>
  <c r="H28" i="111"/>
  <c r="G33" i="111"/>
  <c r="H40" i="111"/>
  <c r="G45" i="111"/>
  <c r="G50" i="111"/>
  <c r="H52" i="111"/>
  <c r="G57" i="111"/>
  <c r="G62" i="111"/>
  <c r="H64" i="111"/>
  <c r="G69" i="111"/>
  <c r="G74" i="111"/>
  <c r="H76" i="111"/>
  <c r="G81" i="111"/>
  <c r="AP48" i="75"/>
  <c r="AQ60" i="75"/>
  <c r="AQ29" i="75"/>
  <c r="AQ84" i="75"/>
  <c r="E23" i="77"/>
  <c r="AQ82" i="75"/>
  <c r="AP87" i="75"/>
  <c r="AP30" i="75"/>
  <c r="AP42" i="75"/>
  <c r="AQ85" i="75"/>
  <c r="AQ72" i="75"/>
  <c r="AP40" i="75"/>
  <c r="AQ59" i="75"/>
  <c r="AQ53" i="75"/>
  <c r="AQ21" i="75"/>
  <c r="F6" i="108"/>
  <c r="AI8" i="73"/>
  <c r="G8" i="110" s="1"/>
  <c r="AI24" i="73"/>
  <c r="G24" i="110" s="1"/>
  <c r="AI48" i="73"/>
  <c r="G48" i="110" s="1"/>
  <c r="AQ15" i="75"/>
  <c r="AQ22" i="75"/>
  <c r="AP39" i="75"/>
  <c r="AQ46" i="75"/>
  <c r="AQ58" i="75"/>
  <c r="AQ13" i="75"/>
  <c r="AP61" i="75"/>
  <c r="AQ63" i="75"/>
  <c r="AQ75" i="75"/>
  <c r="AI61" i="73"/>
  <c r="G61" i="110" s="1"/>
  <c r="AP54" i="75"/>
  <c r="P23" i="77"/>
  <c r="B23" i="103"/>
  <c r="O68" i="73"/>
  <c r="AI13" i="73"/>
  <c r="G13" i="110" s="1"/>
  <c r="AI18" i="73"/>
  <c r="G18" i="110" s="1"/>
  <c r="AI66" i="73"/>
  <c r="G66" i="110" s="1"/>
  <c r="AP24" i="75"/>
  <c r="AQ69" i="75"/>
  <c r="AP86" i="75"/>
  <c r="D23" i="103"/>
  <c r="AP41" i="75"/>
  <c r="AO11" i="77"/>
  <c r="E21" i="103"/>
  <c r="F21" i="103"/>
  <c r="F17" i="103"/>
  <c r="E17" i="103"/>
  <c r="F10" i="103"/>
  <c r="E10" i="103"/>
  <c r="E14" i="103"/>
  <c r="F14" i="103"/>
  <c r="E13" i="103"/>
  <c r="F13" i="103"/>
  <c r="AO20" i="77"/>
  <c r="F6" i="103"/>
  <c r="E6" i="103"/>
  <c r="F11" i="103"/>
  <c r="E11" i="103"/>
  <c r="E20" i="103"/>
  <c r="F20" i="103"/>
  <c r="AN16" i="77"/>
  <c r="C16" i="103"/>
  <c r="AO9" i="77"/>
  <c r="AO19" i="77"/>
  <c r="C19" i="103"/>
  <c r="E7" i="103"/>
  <c r="F7" i="103"/>
  <c r="AN9" i="77"/>
  <c r="C9" i="103"/>
  <c r="E12" i="103"/>
  <c r="F12" i="103"/>
  <c r="F5" i="103"/>
  <c r="E5" i="103"/>
  <c r="AO5" i="77"/>
  <c r="AN22" i="77"/>
  <c r="C22" i="103"/>
  <c r="E15" i="103"/>
  <c r="F15" i="103"/>
  <c r="E18" i="103"/>
  <c r="F18" i="103"/>
  <c r="E8" i="103"/>
  <c r="F8" i="103"/>
  <c r="AP11" i="75"/>
  <c r="AP25" i="75"/>
  <c r="AP32" i="75"/>
  <c r="AQ65" i="75"/>
  <c r="AQ77" i="75"/>
  <c r="AO13" i="77"/>
  <c r="AN18" i="77"/>
  <c r="Z23" i="77"/>
  <c r="AI9" i="73"/>
  <c r="G9" i="110" s="1"/>
  <c r="AI65" i="73"/>
  <c r="G65" i="110" s="1"/>
  <c r="AQ18" i="75"/>
  <c r="AP23" i="75"/>
  <c r="AP37" i="75"/>
  <c r="AQ44" i="75"/>
  <c r="AI35" i="73"/>
  <c r="G35" i="110" s="1"/>
  <c r="AI11" i="73"/>
  <c r="G11" i="110" s="1"/>
  <c r="AI25" i="73"/>
  <c r="G25" i="110" s="1"/>
  <c r="AI49" i="73"/>
  <c r="G49" i="110" s="1"/>
  <c r="AI59" i="73"/>
  <c r="G59" i="110" s="1"/>
  <c r="AQ68" i="75"/>
  <c r="AN14" i="77"/>
  <c r="AP12" i="75"/>
  <c r="AP19" i="75"/>
  <c r="AP26" i="75"/>
  <c r="AQ52" i="75"/>
  <c r="AQ66" i="75"/>
  <c r="AQ78" i="75"/>
  <c r="AI55" i="73"/>
  <c r="G55" i="110" s="1"/>
  <c r="AP17" i="75"/>
  <c r="AP38" i="75"/>
  <c r="AQ45" i="75"/>
  <c r="AP64" i="75"/>
  <c r="AQ71" i="75"/>
  <c r="AQ83" i="75"/>
  <c r="AI10" i="73"/>
  <c r="G10" i="110" s="1"/>
  <c r="AI16" i="73"/>
  <c r="G16" i="110" s="1"/>
  <c r="AI21" i="73"/>
  <c r="G21" i="110" s="1"/>
  <c r="AI42" i="73"/>
  <c r="G42" i="110" s="1"/>
  <c r="AI44" i="73"/>
  <c r="G44" i="110" s="1"/>
  <c r="AI46" i="73"/>
  <c r="G46" i="110" s="1"/>
  <c r="AI57" i="73"/>
  <c r="G57" i="110" s="1"/>
  <c r="AI63" i="73"/>
  <c r="G63" i="110" s="1"/>
  <c r="AP10" i="75"/>
  <c r="AP22" i="75"/>
  <c r="AQ24" i="75"/>
  <c r="AP31" i="75"/>
  <c r="AP36" i="75"/>
  <c r="AP43" i="75"/>
  <c r="AQ50" i="75"/>
  <c r="AQ76" i="75"/>
  <c r="AM6" i="75"/>
  <c r="D6" i="111" s="1"/>
  <c r="AE68" i="73"/>
  <c r="AI67" i="73"/>
  <c r="G67" i="110" s="1"/>
  <c r="AQ48" i="75"/>
  <c r="AP67" i="75"/>
  <c r="AP79" i="75"/>
  <c r="AQ86" i="75"/>
  <c r="AO10" i="77"/>
  <c r="AN15" i="77"/>
  <c r="AI12" i="73"/>
  <c r="G12" i="110" s="1"/>
  <c r="AI14" i="73"/>
  <c r="G14" i="110" s="1"/>
  <c r="AI34" i="73"/>
  <c r="G34" i="110" s="1"/>
  <c r="AI58" i="73"/>
  <c r="G58" i="110" s="1"/>
  <c r="AQ27" i="75"/>
  <c r="AP34" i="75"/>
  <c r="AQ41" i="75"/>
  <c r="AQ67" i="75"/>
  <c r="AQ79" i="75"/>
  <c r="AP84" i="75"/>
  <c r="AN8" i="77"/>
  <c r="AM23" i="77"/>
  <c r="AI20" i="73"/>
  <c r="G20" i="110" s="1"/>
  <c r="AI28" i="73"/>
  <c r="G28" i="110" s="1"/>
  <c r="AI40" i="73"/>
  <c r="G40" i="110" s="1"/>
  <c r="AI45" i="73"/>
  <c r="G45" i="110" s="1"/>
  <c r="AI47" i="73"/>
  <c r="G47" i="110" s="1"/>
  <c r="AI53" i="73"/>
  <c r="G53" i="110" s="1"/>
  <c r="AP13" i="75"/>
  <c r="AQ26" i="75"/>
  <c r="AQ33" i="75"/>
  <c r="AQ40" i="75"/>
  <c r="AQ42" i="75"/>
  <c r="AQ51" i="75"/>
  <c r="AP58" i="75"/>
  <c r="AP65" i="75"/>
  <c r="AP69" i="75"/>
  <c r="AP76" i="75"/>
  <c r="AP83" i="75"/>
  <c r="AP85" i="75"/>
  <c r="AQ87" i="75"/>
  <c r="AN11" i="77"/>
  <c r="AO18" i="77"/>
  <c r="F23" i="77"/>
  <c r="Y23" i="77"/>
  <c r="AQ11" i="75"/>
  <c r="AP20" i="75"/>
  <c r="AP29" i="75"/>
  <c r="AQ31" i="75"/>
  <c r="AQ38" i="75"/>
  <c r="AP49" i="75"/>
  <c r="AP56" i="75"/>
  <c r="AP74" i="75"/>
  <c r="AP81" i="75"/>
  <c r="AO16" i="77"/>
  <c r="J23" i="77"/>
  <c r="AA68" i="73"/>
  <c r="AI29" i="73"/>
  <c r="G29" i="110" s="1"/>
  <c r="AP16" i="75"/>
  <c r="AP18" i="75"/>
  <c r="AQ20" i="75"/>
  <c r="AQ36" i="75"/>
  <c r="AP45" i="75"/>
  <c r="AQ47" i="75"/>
  <c r="AQ49" i="75"/>
  <c r="AQ56" i="75"/>
  <c r="AP63" i="75"/>
  <c r="AP72" i="75"/>
  <c r="AQ74" i="75"/>
  <c r="AN7" i="77"/>
  <c r="AN21" i="77"/>
  <c r="K23" i="77"/>
  <c r="AD23" i="77"/>
  <c r="S68" i="73"/>
  <c r="AK23" i="77"/>
  <c r="AO7" i="77"/>
  <c r="AO14" i="77"/>
  <c r="AO21" i="77"/>
  <c r="AE23" i="77"/>
  <c r="W68" i="73"/>
  <c r="AP14" i="75"/>
  <c r="AQ34" i="75"/>
  <c r="AQ43" i="75"/>
  <c r="AQ54" i="75"/>
  <c r="AP59" i="75"/>
  <c r="AQ61" i="75"/>
  <c r="AQ70" i="75"/>
  <c r="AP77" i="75"/>
  <c r="AL23" i="77"/>
  <c r="AN12" i="77"/>
  <c r="AN6" i="75"/>
  <c r="E6" i="111" s="1"/>
  <c r="G6" i="111" s="1"/>
  <c r="AO12" i="77"/>
  <c r="AN17" i="77"/>
  <c r="AN19" i="77"/>
  <c r="AI23" i="77"/>
  <c r="AI19" i="73"/>
  <c r="G19" i="110" s="1"/>
  <c r="AI39" i="73"/>
  <c r="G39" i="110" s="1"/>
  <c r="AI52" i="73"/>
  <c r="G52" i="110" s="1"/>
  <c r="AI60" i="73"/>
  <c r="G60" i="110" s="1"/>
  <c r="AQ7" i="75"/>
  <c r="AQ12" i="75"/>
  <c r="AP21" i="75"/>
  <c r="AQ23" i="75"/>
  <c r="AQ25" i="75"/>
  <c r="AQ32" i="75"/>
  <c r="AQ39" i="75"/>
  <c r="AP46" i="75"/>
  <c r="AP50" i="75"/>
  <c r="AP66" i="75"/>
  <c r="AP68" i="75"/>
  <c r="AP75" i="75"/>
  <c r="AP82" i="75"/>
  <c r="AN10" i="77"/>
  <c r="AO17" i="77"/>
  <c r="O23" i="77"/>
  <c r="AJ23" i="77"/>
  <c r="G68" i="73"/>
  <c r="AQ10" i="75"/>
  <c r="AQ19" i="75"/>
  <c r="AQ30" i="75"/>
  <c r="AP35" i="75"/>
  <c r="AQ37" i="75"/>
  <c r="AP55" i="75"/>
  <c r="AQ64" i="75"/>
  <c r="AP73" i="75"/>
  <c r="AP80" i="75"/>
  <c r="AO8" i="77"/>
  <c r="AO15" i="77"/>
  <c r="AO22" i="77"/>
  <c r="T23" i="77"/>
  <c r="AI7" i="73"/>
  <c r="G7" i="110" s="1"/>
  <c r="G68" i="110" s="1"/>
  <c r="AP15" i="75"/>
  <c r="AQ28" i="75"/>
  <c r="AQ35" i="75"/>
  <c r="AP44" i="75"/>
  <c r="AP53" i="75"/>
  <c r="AQ55" i="75"/>
  <c r="AQ62" i="75"/>
  <c r="AQ73" i="75"/>
  <c r="AP78" i="75"/>
  <c r="AQ80" i="75"/>
  <c r="AN6" i="77"/>
  <c r="AN13" i="77"/>
  <c r="AN20" i="77"/>
  <c r="U23" i="77"/>
  <c r="K55" i="73"/>
  <c r="K68" i="73" s="1"/>
  <c r="AO6" i="77"/>
  <c r="AN5" i="77"/>
  <c r="AQ14" i="75"/>
  <c r="AP57" i="75"/>
  <c r="AQ57" i="75"/>
  <c r="AP28" i="75"/>
  <c r="AP71" i="75"/>
  <c r="AP33" i="75"/>
  <c r="AP9" i="75"/>
  <c r="AQ81" i="75"/>
  <c r="AQ9" i="75"/>
  <c r="AP52" i="75"/>
  <c r="AO6" i="75"/>
  <c r="F6" i="111" s="1"/>
  <c r="H6" i="111" s="1"/>
  <c r="AP47" i="75"/>
  <c r="AP8" i="75"/>
  <c r="AP27" i="75"/>
  <c r="AP51" i="75"/>
  <c r="AP70" i="75"/>
  <c r="AP7" i="75"/>
  <c r="G8" i="111" l="1"/>
  <c r="H8" i="111"/>
  <c r="AN23" i="77"/>
  <c r="AO23" i="77"/>
  <c r="C23" i="103"/>
  <c r="E23" i="103" s="1"/>
  <c r="AI68" i="73"/>
  <c r="E19" i="103"/>
  <c r="F19" i="103"/>
  <c r="E22" i="103"/>
  <c r="F22" i="103"/>
  <c r="E9" i="103"/>
  <c r="F9" i="103"/>
  <c r="E16" i="103"/>
  <c r="F16" i="103"/>
  <c r="T37" i="7"/>
  <c r="N31" i="7"/>
  <c r="O31" i="7"/>
  <c r="I31" i="7"/>
  <c r="J31" i="7"/>
  <c r="D31" i="7"/>
  <c r="E31" i="7"/>
  <c r="S13" i="7"/>
  <c r="T13" i="7"/>
  <c r="R13" i="7"/>
  <c r="N13" i="7"/>
  <c r="O13" i="7"/>
  <c r="M13" i="7"/>
  <c r="I13" i="7"/>
  <c r="J13" i="7"/>
  <c r="C13" i="7"/>
  <c r="F23" i="103" l="1"/>
  <c r="C67" i="5"/>
  <c r="D67" i="5"/>
  <c r="B67" i="5"/>
  <c r="S30" i="5"/>
  <c r="R30" i="5"/>
  <c r="M30" i="5"/>
  <c r="N30" i="5"/>
  <c r="L30" i="5"/>
  <c r="H30" i="5"/>
  <c r="I30" i="5"/>
  <c r="C30" i="5"/>
  <c r="D30" i="5"/>
  <c r="H61" i="5"/>
  <c r="I61" i="5"/>
  <c r="C61" i="5"/>
  <c r="D61" i="5"/>
  <c r="R24" i="5"/>
  <c r="S24" i="5"/>
  <c r="M24" i="5"/>
  <c r="N24" i="5"/>
  <c r="H24" i="5"/>
  <c r="I24" i="5"/>
  <c r="C24" i="5"/>
  <c r="D24" i="5"/>
  <c r="B24" i="5"/>
  <c r="M61" i="5"/>
  <c r="N61" i="5"/>
  <c r="L61" i="5"/>
  <c r="E28" i="5"/>
  <c r="S25" i="71"/>
  <c r="R25" i="71"/>
  <c r="Q25" i="71"/>
  <c r="B13" i="9" s="1"/>
  <c r="S27" i="71"/>
  <c r="R26" i="71"/>
  <c r="R67" i="5" l="1"/>
  <c r="R61" i="5"/>
  <c r="S61" i="5"/>
  <c r="S67" i="5"/>
  <c r="T25" i="71"/>
  <c r="U25" i="71"/>
  <c r="F13" i="9" s="1"/>
  <c r="T78" i="5" l="1"/>
  <c r="J21" i="11"/>
  <c r="S19" i="71" l="1"/>
  <c r="T68" i="5" l="1"/>
  <c r="T69" i="5"/>
  <c r="S73" i="3"/>
  <c r="S52" i="3"/>
  <c r="P22" i="71"/>
  <c r="AG7" i="67"/>
  <c r="AH7" i="67"/>
  <c r="AI7" i="67"/>
  <c r="N36" i="7"/>
  <c r="O36" i="7"/>
  <c r="M36" i="7"/>
  <c r="O26" i="7"/>
  <c r="N26" i="7"/>
  <c r="M26" i="7"/>
  <c r="B16" i="4"/>
  <c r="N44" i="5"/>
  <c r="N58" i="5"/>
  <c r="N57" i="3"/>
  <c r="N43" i="3"/>
  <c r="N75" i="3" s="1"/>
  <c r="N77" i="5" l="1"/>
  <c r="T70" i="5"/>
  <c r="K14" i="5"/>
  <c r="D13" i="4"/>
  <c r="R19" i="71" l="1"/>
  <c r="D7" i="9"/>
  <c r="R20" i="71"/>
  <c r="S20" i="71"/>
  <c r="R21" i="71"/>
  <c r="S21" i="71"/>
  <c r="R22" i="71"/>
  <c r="S22" i="71"/>
  <c r="R23" i="71"/>
  <c r="S23" i="71"/>
  <c r="R24" i="71"/>
  <c r="S24" i="71"/>
  <c r="C14" i="9"/>
  <c r="S26" i="71"/>
  <c r="R27" i="71"/>
  <c r="D15" i="9"/>
  <c r="AM8" i="67"/>
  <c r="AN8" i="67"/>
  <c r="AM9" i="67"/>
  <c r="D9" i="69" s="1"/>
  <c r="AN9" i="67"/>
  <c r="E9" i="69" s="1"/>
  <c r="AM10" i="67"/>
  <c r="D10" i="69" s="1"/>
  <c r="AN10" i="67"/>
  <c r="E10" i="69" s="1"/>
  <c r="AM11" i="67"/>
  <c r="D11" i="69" s="1"/>
  <c r="AN11" i="67"/>
  <c r="E11" i="69" s="1"/>
  <c r="T30" i="7"/>
  <c r="E12" i="6" s="1"/>
  <c r="S25" i="7"/>
  <c r="T25" i="7"/>
  <c r="E7" i="6" s="1"/>
  <c r="S27" i="7"/>
  <c r="T27" i="7"/>
  <c r="E9" i="6" s="1"/>
  <c r="S28" i="7"/>
  <c r="T28" i="7"/>
  <c r="E10" i="6" s="1"/>
  <c r="S29" i="7"/>
  <c r="T29" i="7"/>
  <c r="E11" i="6" s="1"/>
  <c r="S30" i="7"/>
  <c r="S32" i="7"/>
  <c r="T32" i="7"/>
  <c r="E14" i="6" s="1"/>
  <c r="S33" i="7"/>
  <c r="T33" i="7"/>
  <c r="E15" i="6" s="1"/>
  <c r="S34" i="7"/>
  <c r="T34" i="7"/>
  <c r="E16" i="6" s="1"/>
  <c r="S35" i="7"/>
  <c r="T35" i="7"/>
  <c r="E17" i="6" s="1"/>
  <c r="S37" i="7"/>
  <c r="E19" i="6"/>
  <c r="C23" i="4"/>
  <c r="C31" i="4"/>
  <c r="E31" i="4"/>
  <c r="C32" i="4"/>
  <c r="C33" i="4"/>
  <c r="E33" i="4"/>
  <c r="C35" i="4"/>
  <c r="C38" i="4"/>
  <c r="C39" i="4"/>
  <c r="B31" i="4"/>
  <c r="B32" i="4"/>
  <c r="B33" i="4"/>
  <c r="B35" i="4"/>
  <c r="B37" i="4"/>
  <c r="D11" i="9" l="1"/>
  <c r="U23" i="71"/>
  <c r="C10" i="9"/>
  <c r="D9" i="9"/>
  <c r="U21" i="71"/>
  <c r="D8" i="9"/>
  <c r="U20" i="71"/>
  <c r="C12" i="9"/>
  <c r="D10" i="9"/>
  <c r="U22" i="71"/>
  <c r="C15" i="9"/>
  <c r="U27" i="71"/>
  <c r="C8" i="9"/>
  <c r="D14" i="9"/>
  <c r="U26" i="71"/>
  <c r="C11" i="9"/>
  <c r="U19" i="71"/>
  <c r="F7" i="9" s="1"/>
  <c r="D12" i="9"/>
  <c r="U24" i="71"/>
  <c r="C9" i="9"/>
  <c r="C13" i="9"/>
  <c r="C7" i="9"/>
  <c r="D13" i="9"/>
  <c r="AM7" i="67"/>
  <c r="AN7" i="67"/>
  <c r="E8" i="69"/>
  <c r="D8" i="69"/>
  <c r="O19" i="3"/>
  <c r="P19" i="3"/>
  <c r="J36" i="7" l="1"/>
  <c r="I26" i="7"/>
  <c r="J26" i="7"/>
  <c r="I58" i="5"/>
  <c r="I44" i="5"/>
  <c r="G58" i="5"/>
  <c r="H58" i="5"/>
  <c r="I60" i="3"/>
  <c r="I57" i="3"/>
  <c r="I43" i="3"/>
  <c r="I75" i="3" l="1"/>
  <c r="I77" i="5"/>
  <c r="W7" i="67"/>
  <c r="X7" i="67"/>
  <c r="Y7" i="67"/>
  <c r="C31" i="7"/>
  <c r="F32" i="7"/>
  <c r="G32" i="7"/>
  <c r="F33" i="7"/>
  <c r="G33" i="7"/>
  <c r="E26" i="7"/>
  <c r="D26" i="7"/>
  <c r="D58" i="5"/>
  <c r="D44" i="5"/>
  <c r="B61" i="5"/>
  <c r="D57" i="3"/>
  <c r="D43" i="3"/>
  <c r="D60" i="3"/>
  <c r="D75" i="3" l="1"/>
  <c r="D77" i="5"/>
  <c r="R7" i="67" l="1"/>
  <c r="S7" i="67"/>
  <c r="T7" i="67"/>
  <c r="S7" i="5"/>
  <c r="S21" i="5"/>
  <c r="S21" i="3"/>
  <c r="S24" i="3"/>
  <c r="S7" i="3"/>
  <c r="S39" i="3" l="1"/>
  <c r="S40" i="5"/>
  <c r="P13" i="71" l="1"/>
  <c r="P12" i="71"/>
  <c r="P14" i="71"/>
  <c r="M7" i="67"/>
  <c r="N7" i="67"/>
  <c r="O7" i="67"/>
  <c r="N24" i="3"/>
  <c r="L24" i="3"/>
  <c r="M24" i="3"/>
  <c r="L21" i="3"/>
  <c r="N21" i="5"/>
  <c r="N7" i="5"/>
  <c r="N40" i="5" l="1"/>
  <c r="P31" i="3"/>
  <c r="N21" i="3"/>
  <c r="N7" i="3"/>
  <c r="N39" i="3" l="1"/>
  <c r="S28" i="11"/>
  <c r="D6" i="10" s="1"/>
  <c r="S29" i="11"/>
  <c r="D7" i="10" s="1"/>
  <c r="S30" i="11"/>
  <c r="D8" i="10" s="1"/>
  <c r="S31" i="11"/>
  <c r="D9" i="10" s="1"/>
  <c r="S32" i="11"/>
  <c r="D10" i="10" s="1"/>
  <c r="S33" i="11"/>
  <c r="D11" i="10" s="1"/>
  <c r="S34" i="11"/>
  <c r="D12" i="10" s="1"/>
  <c r="S35" i="11"/>
  <c r="D13" i="10" s="1"/>
  <c r="S36" i="11"/>
  <c r="D14" i="10" s="1"/>
  <c r="S37" i="11"/>
  <c r="D15" i="10" s="1"/>
  <c r="S38" i="11"/>
  <c r="D16" i="10" s="1"/>
  <c r="S39" i="11"/>
  <c r="D17" i="10" s="1"/>
  <c r="S40" i="11"/>
  <c r="D18" i="10" s="1"/>
  <c r="S41" i="11"/>
  <c r="S42" i="11"/>
  <c r="D20" i="10" s="1"/>
  <c r="S43" i="11"/>
  <c r="D21" i="10" s="1"/>
  <c r="S44" i="11"/>
  <c r="D22" i="10" s="1"/>
  <c r="S46" i="11"/>
  <c r="S27" i="11"/>
  <c r="D5" i="10" s="1"/>
  <c r="Q27" i="11"/>
  <c r="B5" i="10" s="1"/>
  <c r="D19" i="10" l="1"/>
  <c r="AK7" i="67"/>
  <c r="AJ7" i="67"/>
  <c r="AD7" i="67"/>
  <c r="AC7" i="67"/>
  <c r="AB7" i="67"/>
  <c r="AA7" i="67"/>
  <c r="Z7" i="67"/>
  <c r="V7" i="67"/>
  <c r="U7" i="67"/>
  <c r="Q7" i="67"/>
  <c r="P7" i="67"/>
  <c r="J7" i="67"/>
  <c r="I7" i="67"/>
  <c r="H7" i="67"/>
  <c r="C7" i="67"/>
  <c r="E7" i="67"/>
  <c r="D7" i="67"/>
  <c r="J8" i="7"/>
  <c r="J18" i="7"/>
  <c r="T36" i="7" s="1"/>
  <c r="E18" i="6" s="1"/>
  <c r="I7" i="5"/>
  <c r="H7" i="5"/>
  <c r="K39" i="5"/>
  <c r="J39" i="5"/>
  <c r="K38" i="5"/>
  <c r="J38" i="5"/>
  <c r="K37" i="5"/>
  <c r="J37" i="5"/>
  <c r="K36" i="5"/>
  <c r="J36" i="5"/>
  <c r="K35" i="5"/>
  <c r="J35" i="5"/>
  <c r="K34" i="5"/>
  <c r="J34" i="5"/>
  <c r="K33" i="5"/>
  <c r="J33" i="5"/>
  <c r="K32" i="5"/>
  <c r="J32" i="5"/>
  <c r="K31" i="5"/>
  <c r="J31" i="5"/>
  <c r="K29" i="5"/>
  <c r="J29" i="5"/>
  <c r="K28" i="5"/>
  <c r="J28" i="5"/>
  <c r="K27" i="5"/>
  <c r="J27" i="5"/>
  <c r="K26" i="5"/>
  <c r="J26" i="5"/>
  <c r="K25" i="5"/>
  <c r="J25" i="5"/>
  <c r="K23" i="5"/>
  <c r="J23" i="5"/>
  <c r="K22" i="5"/>
  <c r="J22" i="5"/>
  <c r="K20" i="5"/>
  <c r="J20" i="5"/>
  <c r="K19" i="5"/>
  <c r="J19" i="5"/>
  <c r="K18" i="5"/>
  <c r="J18" i="5"/>
  <c r="K17" i="5"/>
  <c r="J17" i="5"/>
  <c r="K16" i="5"/>
  <c r="K15" i="5"/>
  <c r="J15" i="5"/>
  <c r="J14" i="5"/>
  <c r="K13" i="5"/>
  <c r="J13" i="5"/>
  <c r="K12" i="5"/>
  <c r="J12" i="5"/>
  <c r="K11" i="5"/>
  <c r="J11" i="5"/>
  <c r="K10" i="5"/>
  <c r="J10" i="5"/>
  <c r="K9" i="5"/>
  <c r="J9" i="5"/>
  <c r="K8" i="5"/>
  <c r="J8" i="5"/>
  <c r="I30" i="3"/>
  <c r="I7" i="3"/>
  <c r="I24" i="3"/>
  <c r="I21" i="3"/>
  <c r="L7" i="67" l="1"/>
  <c r="G7" i="67"/>
  <c r="AE7" i="67"/>
  <c r="AF7" i="67"/>
  <c r="K7" i="67"/>
  <c r="I40" i="5"/>
  <c r="I39" i="3"/>
  <c r="F7" i="67"/>
  <c r="K7" i="5"/>
  <c r="D23" i="11" l="1"/>
  <c r="S45" i="11" s="1"/>
  <c r="F10" i="71"/>
  <c r="E10" i="71"/>
  <c r="F9" i="67"/>
  <c r="F8" i="67"/>
  <c r="E13" i="7"/>
  <c r="T31" i="7" s="1"/>
  <c r="E13" i="6" s="1"/>
  <c r="E8" i="7"/>
  <c r="T26" i="7" s="1"/>
  <c r="E8" i="6" s="1"/>
  <c r="D7" i="3"/>
  <c r="S43" i="3" s="1"/>
  <c r="D21" i="3"/>
  <c r="D24" i="3"/>
  <c r="D30" i="3"/>
  <c r="D23" i="10" l="1"/>
  <c r="D39" i="3"/>
  <c r="P44" i="11" l="1"/>
  <c r="O44" i="11"/>
  <c r="P43" i="11"/>
  <c r="O43" i="11"/>
  <c r="P42" i="11"/>
  <c r="O42" i="11"/>
  <c r="P41" i="11"/>
  <c r="O41" i="11"/>
  <c r="P40" i="11"/>
  <c r="O40" i="11"/>
  <c r="P39" i="11"/>
  <c r="O39" i="11"/>
  <c r="P38" i="11"/>
  <c r="O38" i="11"/>
  <c r="P37" i="11"/>
  <c r="O37" i="11"/>
  <c r="P36" i="11"/>
  <c r="O36" i="11"/>
  <c r="P35" i="11"/>
  <c r="O35" i="11"/>
  <c r="P34" i="11"/>
  <c r="O34" i="11"/>
  <c r="P33" i="11"/>
  <c r="O33" i="11"/>
  <c r="P32" i="11"/>
  <c r="O32" i="11"/>
  <c r="P31" i="11"/>
  <c r="O31" i="11"/>
  <c r="P30" i="11"/>
  <c r="O30" i="11"/>
  <c r="P29" i="11"/>
  <c r="O29" i="11"/>
  <c r="P28" i="11"/>
  <c r="O28" i="11"/>
  <c r="P27" i="11"/>
  <c r="O27" i="11"/>
  <c r="K44" i="11"/>
  <c r="J44" i="11"/>
  <c r="K43" i="11"/>
  <c r="J43" i="11"/>
  <c r="K42" i="11"/>
  <c r="J42" i="11"/>
  <c r="K41" i="11"/>
  <c r="J41" i="11"/>
  <c r="K40" i="11"/>
  <c r="J40" i="11"/>
  <c r="K39" i="11"/>
  <c r="J39" i="11"/>
  <c r="K38" i="11"/>
  <c r="J38" i="11"/>
  <c r="K37" i="11"/>
  <c r="J37" i="11"/>
  <c r="K36" i="11"/>
  <c r="J36" i="11"/>
  <c r="K35" i="11"/>
  <c r="J35" i="11"/>
  <c r="K34" i="11"/>
  <c r="J34" i="11"/>
  <c r="K33" i="11"/>
  <c r="J33" i="11"/>
  <c r="K32" i="11"/>
  <c r="J32" i="11"/>
  <c r="K31" i="11"/>
  <c r="J31" i="11"/>
  <c r="K30" i="11"/>
  <c r="J30" i="11"/>
  <c r="K29" i="11"/>
  <c r="J29" i="11"/>
  <c r="K28" i="11"/>
  <c r="J28" i="11"/>
  <c r="K27" i="11"/>
  <c r="J27" i="11"/>
  <c r="L45" i="11"/>
  <c r="M45" i="11"/>
  <c r="P45" i="11" s="1"/>
  <c r="F44" i="11"/>
  <c r="E44" i="11"/>
  <c r="F43" i="11"/>
  <c r="E43" i="11"/>
  <c r="F42" i="11"/>
  <c r="E42" i="11"/>
  <c r="F41" i="11"/>
  <c r="E41" i="11"/>
  <c r="F40" i="11"/>
  <c r="E40" i="11"/>
  <c r="F39" i="11"/>
  <c r="E39" i="11"/>
  <c r="F38" i="11"/>
  <c r="E38" i="11"/>
  <c r="F37" i="11"/>
  <c r="E37" i="11"/>
  <c r="F36" i="11"/>
  <c r="E36" i="11"/>
  <c r="F35" i="11"/>
  <c r="E35" i="11"/>
  <c r="F34" i="11"/>
  <c r="E34" i="11"/>
  <c r="F33" i="11"/>
  <c r="E33" i="11"/>
  <c r="F32" i="11"/>
  <c r="E32" i="11"/>
  <c r="F31" i="11"/>
  <c r="E31" i="11"/>
  <c r="F30" i="11"/>
  <c r="E30" i="11"/>
  <c r="F29" i="11"/>
  <c r="E29" i="11"/>
  <c r="F28" i="11"/>
  <c r="E28" i="11"/>
  <c r="F27" i="11"/>
  <c r="E27" i="11"/>
  <c r="U22" i="11"/>
  <c r="T22" i="11"/>
  <c r="U21" i="11"/>
  <c r="T21" i="11"/>
  <c r="U20" i="11"/>
  <c r="T20" i="11"/>
  <c r="U19" i="11"/>
  <c r="U18" i="11"/>
  <c r="T18" i="11"/>
  <c r="U17" i="11"/>
  <c r="T17" i="11"/>
  <c r="U16" i="11"/>
  <c r="T16" i="11"/>
  <c r="U15" i="11"/>
  <c r="T15" i="11"/>
  <c r="U14" i="11"/>
  <c r="T14" i="11"/>
  <c r="U13" i="11"/>
  <c r="T13" i="11"/>
  <c r="U12" i="11"/>
  <c r="T12" i="11"/>
  <c r="U11" i="11"/>
  <c r="T11" i="11"/>
  <c r="U10" i="11"/>
  <c r="T10" i="11"/>
  <c r="U9" i="11"/>
  <c r="T9" i="11"/>
  <c r="U8" i="11"/>
  <c r="T8" i="11"/>
  <c r="U7" i="11"/>
  <c r="T7" i="11"/>
  <c r="U6" i="11"/>
  <c r="T6" i="11"/>
  <c r="U5" i="11"/>
  <c r="T5" i="11"/>
  <c r="P22" i="11"/>
  <c r="O22" i="11"/>
  <c r="P21" i="11"/>
  <c r="O21" i="11"/>
  <c r="P20" i="11"/>
  <c r="O20" i="11"/>
  <c r="P19" i="11"/>
  <c r="O19" i="11"/>
  <c r="P18" i="11"/>
  <c r="O18" i="11"/>
  <c r="P17" i="11"/>
  <c r="O17" i="11"/>
  <c r="P16" i="11"/>
  <c r="O16" i="11"/>
  <c r="P15" i="11"/>
  <c r="O15" i="11"/>
  <c r="P14" i="11"/>
  <c r="O14" i="11"/>
  <c r="P13" i="11"/>
  <c r="O13" i="11"/>
  <c r="P12" i="11"/>
  <c r="O12" i="11"/>
  <c r="P11" i="11"/>
  <c r="O11" i="11"/>
  <c r="P10" i="11"/>
  <c r="O10" i="11"/>
  <c r="P9" i="11"/>
  <c r="O9" i="11"/>
  <c r="P8" i="11"/>
  <c r="O8" i="11"/>
  <c r="P7" i="11"/>
  <c r="O7" i="11"/>
  <c r="P6" i="11"/>
  <c r="O6" i="11"/>
  <c r="P5" i="11"/>
  <c r="O5" i="11"/>
  <c r="K22" i="11"/>
  <c r="J22" i="11"/>
  <c r="K21" i="11"/>
  <c r="K20" i="11"/>
  <c r="J20" i="11"/>
  <c r="K19" i="11"/>
  <c r="J19" i="11"/>
  <c r="K18" i="11"/>
  <c r="J18" i="11"/>
  <c r="K17" i="11"/>
  <c r="J17" i="11"/>
  <c r="K16" i="11"/>
  <c r="J16" i="11"/>
  <c r="K15" i="11"/>
  <c r="J15" i="11"/>
  <c r="K14" i="11"/>
  <c r="J14" i="11"/>
  <c r="K13" i="11"/>
  <c r="J13" i="11"/>
  <c r="K12" i="11"/>
  <c r="J12" i="11"/>
  <c r="K11" i="11"/>
  <c r="J11" i="11"/>
  <c r="K10" i="11"/>
  <c r="J10" i="11"/>
  <c r="K9" i="11"/>
  <c r="J9" i="11"/>
  <c r="K8" i="11"/>
  <c r="J8" i="11"/>
  <c r="K7" i="11"/>
  <c r="J7" i="11"/>
  <c r="K6" i="11"/>
  <c r="J6" i="11"/>
  <c r="K5" i="11"/>
  <c r="J5" i="11"/>
  <c r="F22" i="11"/>
  <c r="E22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F12" i="11"/>
  <c r="E12" i="11"/>
  <c r="F11" i="11"/>
  <c r="E11" i="11"/>
  <c r="F10" i="11"/>
  <c r="E10" i="11"/>
  <c r="F9" i="11"/>
  <c r="E9" i="11"/>
  <c r="F8" i="11"/>
  <c r="E8" i="11"/>
  <c r="F7" i="11"/>
  <c r="E7" i="11"/>
  <c r="F6" i="11"/>
  <c r="E6" i="11"/>
  <c r="F5" i="11"/>
  <c r="E5" i="11"/>
  <c r="F27" i="71"/>
  <c r="E27" i="71"/>
  <c r="F26" i="71"/>
  <c r="E26" i="71"/>
  <c r="F25" i="71"/>
  <c r="E25" i="71"/>
  <c r="F24" i="71"/>
  <c r="E24" i="71"/>
  <c r="F23" i="71"/>
  <c r="E23" i="71"/>
  <c r="F22" i="71"/>
  <c r="E22" i="71"/>
  <c r="F21" i="71"/>
  <c r="E21" i="71"/>
  <c r="F20" i="71"/>
  <c r="E20" i="71"/>
  <c r="F19" i="71"/>
  <c r="E19" i="71"/>
  <c r="K27" i="71"/>
  <c r="J27" i="71"/>
  <c r="K26" i="71"/>
  <c r="J26" i="71"/>
  <c r="K25" i="71"/>
  <c r="J25" i="71"/>
  <c r="K24" i="71"/>
  <c r="J24" i="71"/>
  <c r="K23" i="71"/>
  <c r="J23" i="71"/>
  <c r="K22" i="71"/>
  <c r="J22" i="71"/>
  <c r="K21" i="71"/>
  <c r="J21" i="71"/>
  <c r="K20" i="71"/>
  <c r="J20" i="71"/>
  <c r="K19" i="71"/>
  <c r="J19" i="71"/>
  <c r="P27" i="71"/>
  <c r="O27" i="71"/>
  <c r="P26" i="71"/>
  <c r="O26" i="71"/>
  <c r="P25" i="71"/>
  <c r="O25" i="71"/>
  <c r="P24" i="71"/>
  <c r="O24" i="71"/>
  <c r="P23" i="71"/>
  <c r="O23" i="71"/>
  <c r="O22" i="71"/>
  <c r="P21" i="71"/>
  <c r="O21" i="71"/>
  <c r="P20" i="71"/>
  <c r="O20" i="71"/>
  <c r="P19" i="71"/>
  <c r="O19" i="71"/>
  <c r="U14" i="71"/>
  <c r="T14" i="71"/>
  <c r="U13" i="71"/>
  <c r="T13" i="71"/>
  <c r="U12" i="71"/>
  <c r="T12" i="71"/>
  <c r="U11" i="71"/>
  <c r="T11" i="71"/>
  <c r="U10" i="71"/>
  <c r="T10" i="71"/>
  <c r="U9" i="71"/>
  <c r="T9" i="71"/>
  <c r="U8" i="71"/>
  <c r="T8" i="71"/>
  <c r="U7" i="71"/>
  <c r="T7" i="71"/>
  <c r="U6" i="71"/>
  <c r="T6" i="71"/>
  <c r="O14" i="71"/>
  <c r="O13" i="71"/>
  <c r="O12" i="71"/>
  <c r="P11" i="71"/>
  <c r="O11" i="71"/>
  <c r="P10" i="71"/>
  <c r="O10" i="71"/>
  <c r="P9" i="71"/>
  <c r="O9" i="71"/>
  <c r="P8" i="71"/>
  <c r="O8" i="71"/>
  <c r="P7" i="71"/>
  <c r="O7" i="71"/>
  <c r="P6" i="71"/>
  <c r="O6" i="71"/>
  <c r="K14" i="71"/>
  <c r="J14" i="71"/>
  <c r="K13" i="71"/>
  <c r="J13" i="71"/>
  <c r="K12" i="71"/>
  <c r="J12" i="71"/>
  <c r="K11" i="71"/>
  <c r="J11" i="71"/>
  <c r="K10" i="71"/>
  <c r="J10" i="71"/>
  <c r="K9" i="71"/>
  <c r="J9" i="71"/>
  <c r="K8" i="71"/>
  <c r="J8" i="71"/>
  <c r="K7" i="71"/>
  <c r="J7" i="71"/>
  <c r="K6" i="71"/>
  <c r="J6" i="71"/>
  <c r="F14" i="71"/>
  <c r="E14" i="71"/>
  <c r="F13" i="71"/>
  <c r="E13" i="71"/>
  <c r="F12" i="71"/>
  <c r="E12" i="71"/>
  <c r="F11" i="71"/>
  <c r="E11" i="71"/>
  <c r="F9" i="71"/>
  <c r="E9" i="71"/>
  <c r="F8" i="71"/>
  <c r="E8" i="71"/>
  <c r="F7" i="71"/>
  <c r="E7" i="71"/>
  <c r="F6" i="71"/>
  <c r="E6" i="71"/>
  <c r="AK11" i="67"/>
  <c r="AJ11" i="67"/>
  <c r="AK10" i="67"/>
  <c r="AJ10" i="67"/>
  <c r="AK9" i="67"/>
  <c r="AJ9" i="67"/>
  <c r="AK8" i="67"/>
  <c r="AJ8" i="67"/>
  <c r="AF11" i="67"/>
  <c r="AE11" i="67"/>
  <c r="AF10" i="67"/>
  <c r="AE10" i="67"/>
  <c r="AF9" i="67"/>
  <c r="AE9" i="67"/>
  <c r="AF8" i="67"/>
  <c r="AE8" i="67"/>
  <c r="AA11" i="67"/>
  <c r="Z11" i="67"/>
  <c r="AA10" i="67"/>
  <c r="Z10" i="67"/>
  <c r="AA9" i="67"/>
  <c r="Z9" i="67"/>
  <c r="AA8" i="67"/>
  <c r="Z8" i="67"/>
  <c r="V11" i="67"/>
  <c r="U11" i="67"/>
  <c r="V10" i="67"/>
  <c r="U10" i="67"/>
  <c r="V9" i="67"/>
  <c r="U9" i="67"/>
  <c r="V8" i="67"/>
  <c r="U8" i="67"/>
  <c r="Q11" i="67"/>
  <c r="P11" i="67"/>
  <c r="Q10" i="67"/>
  <c r="P10" i="67"/>
  <c r="Q9" i="67"/>
  <c r="P9" i="67"/>
  <c r="Q8" i="67"/>
  <c r="P8" i="67"/>
  <c r="L11" i="67"/>
  <c r="K11" i="67"/>
  <c r="L10" i="67"/>
  <c r="K10" i="67"/>
  <c r="L9" i="67"/>
  <c r="K9" i="67"/>
  <c r="L8" i="67"/>
  <c r="K8" i="67"/>
  <c r="G11" i="67"/>
  <c r="F11" i="67"/>
  <c r="G10" i="67"/>
  <c r="F10" i="67"/>
  <c r="G9" i="67"/>
  <c r="G8" i="67"/>
  <c r="Q37" i="7"/>
  <c r="P37" i="7"/>
  <c r="Q35" i="7"/>
  <c r="P35" i="7"/>
  <c r="Q34" i="7"/>
  <c r="P34" i="7"/>
  <c r="Q33" i="7"/>
  <c r="P33" i="7"/>
  <c r="Q32" i="7"/>
  <c r="P32" i="7"/>
  <c r="Q30" i="7"/>
  <c r="P30" i="7"/>
  <c r="Q29" i="7"/>
  <c r="P29" i="7"/>
  <c r="Q28" i="7"/>
  <c r="P28" i="7"/>
  <c r="Q27" i="7"/>
  <c r="P27" i="7"/>
  <c r="Q25" i="7"/>
  <c r="P25" i="7"/>
  <c r="L37" i="7"/>
  <c r="K37" i="7"/>
  <c r="L35" i="7"/>
  <c r="K35" i="7"/>
  <c r="L34" i="7"/>
  <c r="K34" i="7"/>
  <c r="L33" i="7"/>
  <c r="K33" i="7"/>
  <c r="L32" i="7"/>
  <c r="K32" i="7"/>
  <c r="L30" i="7"/>
  <c r="K30" i="7"/>
  <c r="L29" i="7"/>
  <c r="K29" i="7"/>
  <c r="L28" i="7"/>
  <c r="K28" i="7"/>
  <c r="L27" i="7"/>
  <c r="K27" i="7"/>
  <c r="L25" i="7"/>
  <c r="K25" i="7"/>
  <c r="G37" i="7"/>
  <c r="F37" i="7"/>
  <c r="G36" i="7"/>
  <c r="F36" i="7"/>
  <c r="G35" i="7"/>
  <c r="F35" i="7"/>
  <c r="G34" i="7"/>
  <c r="F34" i="7"/>
  <c r="G30" i="7"/>
  <c r="F30" i="7"/>
  <c r="G29" i="7"/>
  <c r="F29" i="7"/>
  <c r="G28" i="7"/>
  <c r="F28" i="7"/>
  <c r="G27" i="7"/>
  <c r="F27" i="7"/>
  <c r="G25" i="7"/>
  <c r="F25" i="7"/>
  <c r="V19" i="7"/>
  <c r="U19" i="7"/>
  <c r="V18" i="7"/>
  <c r="U18" i="7"/>
  <c r="V17" i="7"/>
  <c r="U17" i="7"/>
  <c r="V16" i="7"/>
  <c r="U16" i="7"/>
  <c r="V15" i="7"/>
  <c r="U15" i="7"/>
  <c r="V14" i="7"/>
  <c r="U14" i="7"/>
  <c r="V13" i="7"/>
  <c r="U13" i="7"/>
  <c r="V12" i="7"/>
  <c r="U12" i="7"/>
  <c r="V11" i="7"/>
  <c r="U11" i="7"/>
  <c r="V10" i="7"/>
  <c r="U10" i="7"/>
  <c r="V9" i="7"/>
  <c r="U9" i="7"/>
  <c r="V8" i="7"/>
  <c r="U8" i="7"/>
  <c r="V7" i="7"/>
  <c r="U7" i="7"/>
  <c r="Q19" i="7"/>
  <c r="P19" i="7"/>
  <c r="Q18" i="7"/>
  <c r="P18" i="7"/>
  <c r="Q17" i="7"/>
  <c r="P17" i="7"/>
  <c r="Q16" i="7"/>
  <c r="P16" i="7"/>
  <c r="Q15" i="7"/>
  <c r="P15" i="7"/>
  <c r="Q14" i="7"/>
  <c r="P14" i="7"/>
  <c r="Q13" i="7"/>
  <c r="P13" i="7"/>
  <c r="Q12" i="7"/>
  <c r="P12" i="7"/>
  <c r="Q11" i="7"/>
  <c r="P11" i="7"/>
  <c r="Q10" i="7"/>
  <c r="P10" i="7"/>
  <c r="Q9" i="7"/>
  <c r="P9" i="7"/>
  <c r="Q8" i="7"/>
  <c r="P8" i="7"/>
  <c r="Q7" i="7"/>
  <c r="P7" i="7"/>
  <c r="L19" i="7"/>
  <c r="K19" i="7"/>
  <c r="L17" i="7"/>
  <c r="K17" i="7"/>
  <c r="L16" i="7"/>
  <c r="K16" i="7"/>
  <c r="L15" i="7"/>
  <c r="K15" i="7"/>
  <c r="L14" i="7"/>
  <c r="K14" i="7"/>
  <c r="L12" i="7"/>
  <c r="K12" i="7"/>
  <c r="L11" i="7"/>
  <c r="K11" i="7"/>
  <c r="L10" i="7"/>
  <c r="K10" i="7"/>
  <c r="L9" i="7"/>
  <c r="K9" i="7"/>
  <c r="L7" i="7"/>
  <c r="K7" i="7"/>
  <c r="G19" i="7"/>
  <c r="F19" i="7"/>
  <c r="G17" i="7"/>
  <c r="F17" i="7"/>
  <c r="G16" i="7"/>
  <c r="F16" i="7"/>
  <c r="G15" i="7"/>
  <c r="F15" i="7"/>
  <c r="G14" i="7"/>
  <c r="F14" i="7"/>
  <c r="G12" i="7"/>
  <c r="F12" i="7"/>
  <c r="G11" i="7"/>
  <c r="F11" i="7"/>
  <c r="G10" i="7"/>
  <c r="F10" i="7"/>
  <c r="G9" i="7"/>
  <c r="F9" i="7"/>
  <c r="G7" i="7"/>
  <c r="F7" i="7"/>
  <c r="O45" i="11" l="1"/>
  <c r="D38" i="4"/>
  <c r="D37" i="4"/>
  <c r="D36" i="4"/>
  <c r="D35" i="4"/>
  <c r="D34" i="4"/>
  <c r="D33" i="4"/>
  <c r="D32" i="4"/>
  <c r="D28" i="4"/>
  <c r="D27" i="4"/>
  <c r="D26" i="4"/>
  <c r="D22" i="4"/>
  <c r="D19" i="4"/>
  <c r="D18" i="4"/>
  <c r="D17" i="4"/>
  <c r="D16" i="4"/>
  <c r="D15" i="4"/>
  <c r="D14" i="4"/>
  <c r="D12" i="4"/>
  <c r="D11" i="4"/>
  <c r="D10" i="4"/>
  <c r="D9" i="4"/>
  <c r="D8" i="4"/>
  <c r="P76" i="5"/>
  <c r="O76" i="5"/>
  <c r="P75" i="5"/>
  <c r="O75" i="5"/>
  <c r="P74" i="5"/>
  <c r="O74" i="5"/>
  <c r="P73" i="5"/>
  <c r="O73" i="5"/>
  <c r="P72" i="5"/>
  <c r="O72" i="5"/>
  <c r="P71" i="5"/>
  <c r="O71" i="5"/>
  <c r="P70" i="5"/>
  <c r="O70" i="5"/>
  <c r="P69" i="5"/>
  <c r="O69" i="5"/>
  <c r="P68" i="5"/>
  <c r="O68" i="5"/>
  <c r="P67" i="5"/>
  <c r="O67" i="5"/>
  <c r="P66" i="5"/>
  <c r="O66" i="5"/>
  <c r="P65" i="5"/>
  <c r="O65" i="5"/>
  <c r="P64" i="5"/>
  <c r="O64" i="5"/>
  <c r="P63" i="5"/>
  <c r="O63" i="5"/>
  <c r="P62" i="5"/>
  <c r="O62" i="5"/>
  <c r="P61" i="5"/>
  <c r="O61" i="5"/>
  <c r="P60" i="5"/>
  <c r="O60" i="5"/>
  <c r="P59" i="5"/>
  <c r="O59" i="5"/>
  <c r="P57" i="5"/>
  <c r="O57" i="5"/>
  <c r="P56" i="5"/>
  <c r="O56" i="5"/>
  <c r="P55" i="5"/>
  <c r="O55" i="5"/>
  <c r="P54" i="5"/>
  <c r="O54" i="5"/>
  <c r="P53" i="5"/>
  <c r="P52" i="5"/>
  <c r="O52" i="5"/>
  <c r="P51" i="5"/>
  <c r="O51" i="5"/>
  <c r="P50" i="5"/>
  <c r="O50" i="5"/>
  <c r="P49" i="5"/>
  <c r="O49" i="5"/>
  <c r="P48" i="5"/>
  <c r="O48" i="5"/>
  <c r="P47" i="5"/>
  <c r="O47" i="5"/>
  <c r="P46" i="5"/>
  <c r="O46" i="5"/>
  <c r="P45" i="5"/>
  <c r="O45" i="5"/>
  <c r="K76" i="5"/>
  <c r="J76" i="5"/>
  <c r="K75" i="5"/>
  <c r="J75" i="5"/>
  <c r="K74" i="5"/>
  <c r="J74" i="5"/>
  <c r="K73" i="5"/>
  <c r="J73" i="5"/>
  <c r="K72" i="5"/>
  <c r="J72" i="5"/>
  <c r="K71" i="5"/>
  <c r="J71" i="5"/>
  <c r="K70" i="5"/>
  <c r="J70" i="5"/>
  <c r="K69" i="5"/>
  <c r="J69" i="5"/>
  <c r="K68" i="5"/>
  <c r="J68" i="5"/>
  <c r="K67" i="5"/>
  <c r="J67" i="5"/>
  <c r="K66" i="5"/>
  <c r="J66" i="5"/>
  <c r="K65" i="5"/>
  <c r="J65" i="5"/>
  <c r="K64" i="5"/>
  <c r="J64" i="5"/>
  <c r="K63" i="5"/>
  <c r="J63" i="5"/>
  <c r="K62" i="5"/>
  <c r="J62" i="5"/>
  <c r="K60" i="5"/>
  <c r="J60" i="5"/>
  <c r="K59" i="5"/>
  <c r="J59" i="5"/>
  <c r="K58" i="5"/>
  <c r="J58" i="5"/>
  <c r="K57" i="5"/>
  <c r="J57" i="5"/>
  <c r="K56" i="5"/>
  <c r="J56" i="5"/>
  <c r="K55" i="5"/>
  <c r="J55" i="5"/>
  <c r="K54" i="5"/>
  <c r="J54" i="5"/>
  <c r="K53" i="5"/>
  <c r="K52" i="5"/>
  <c r="J52" i="5"/>
  <c r="K51" i="5"/>
  <c r="J51" i="5"/>
  <c r="K50" i="5"/>
  <c r="J50" i="5"/>
  <c r="K49" i="5"/>
  <c r="J49" i="5"/>
  <c r="K48" i="5"/>
  <c r="J48" i="5"/>
  <c r="K47" i="5"/>
  <c r="J47" i="5"/>
  <c r="K46" i="5"/>
  <c r="J46" i="5"/>
  <c r="K45" i="5"/>
  <c r="J45" i="5"/>
  <c r="F76" i="5"/>
  <c r="E76" i="5"/>
  <c r="F75" i="5"/>
  <c r="E75" i="5"/>
  <c r="F74" i="5"/>
  <c r="E74" i="5"/>
  <c r="F73" i="5"/>
  <c r="E73" i="5"/>
  <c r="F72" i="5"/>
  <c r="E72" i="5"/>
  <c r="F71" i="5"/>
  <c r="E71" i="5"/>
  <c r="F70" i="5"/>
  <c r="E70" i="5"/>
  <c r="F69" i="5"/>
  <c r="E69" i="5"/>
  <c r="F68" i="5"/>
  <c r="E68" i="5"/>
  <c r="F67" i="5"/>
  <c r="E67" i="5"/>
  <c r="F66" i="5"/>
  <c r="E66" i="5"/>
  <c r="F65" i="5"/>
  <c r="E65" i="5"/>
  <c r="F64" i="5"/>
  <c r="E64" i="5"/>
  <c r="F63" i="5"/>
  <c r="E63" i="5"/>
  <c r="F62" i="5"/>
  <c r="E62" i="5"/>
  <c r="F61" i="5"/>
  <c r="E61" i="5"/>
  <c r="F60" i="5"/>
  <c r="E60" i="5"/>
  <c r="F59" i="5"/>
  <c r="E59" i="5"/>
  <c r="F57" i="5"/>
  <c r="E57" i="5"/>
  <c r="F56" i="5"/>
  <c r="E56" i="5"/>
  <c r="F55" i="5"/>
  <c r="E55" i="5"/>
  <c r="F54" i="5"/>
  <c r="E54" i="5"/>
  <c r="F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U39" i="5"/>
  <c r="T39" i="5"/>
  <c r="U38" i="5"/>
  <c r="T38" i="5"/>
  <c r="U37" i="5"/>
  <c r="T37" i="5"/>
  <c r="U36" i="5"/>
  <c r="T36" i="5"/>
  <c r="U35" i="5"/>
  <c r="T35" i="5"/>
  <c r="U34" i="5"/>
  <c r="T34" i="5"/>
  <c r="U33" i="5"/>
  <c r="T33" i="5"/>
  <c r="U32" i="5"/>
  <c r="T32" i="5"/>
  <c r="U31" i="5"/>
  <c r="T31" i="5"/>
  <c r="U29" i="5"/>
  <c r="T29" i="5"/>
  <c r="U28" i="5"/>
  <c r="T28" i="5"/>
  <c r="U27" i="5"/>
  <c r="T27" i="5"/>
  <c r="U26" i="5"/>
  <c r="T26" i="5"/>
  <c r="U25" i="5"/>
  <c r="T25" i="5"/>
  <c r="U23" i="5"/>
  <c r="T23" i="5"/>
  <c r="U22" i="5"/>
  <c r="T22" i="5"/>
  <c r="U20" i="5"/>
  <c r="T20" i="5"/>
  <c r="U19" i="5"/>
  <c r="T19" i="5"/>
  <c r="U18" i="5"/>
  <c r="T18" i="5"/>
  <c r="U17" i="5"/>
  <c r="T17" i="5"/>
  <c r="U16" i="5"/>
  <c r="U15" i="5"/>
  <c r="T15" i="5"/>
  <c r="U14" i="5"/>
  <c r="T14" i="5"/>
  <c r="U13" i="5"/>
  <c r="T13" i="5"/>
  <c r="U12" i="5"/>
  <c r="T12" i="5"/>
  <c r="U11" i="5"/>
  <c r="T11" i="5"/>
  <c r="U10" i="5"/>
  <c r="T10" i="5"/>
  <c r="U9" i="5"/>
  <c r="T9" i="5"/>
  <c r="U8" i="5"/>
  <c r="T8" i="5"/>
  <c r="P39" i="5"/>
  <c r="O39" i="5"/>
  <c r="P38" i="5"/>
  <c r="O38" i="5"/>
  <c r="P37" i="5"/>
  <c r="O37" i="5"/>
  <c r="P36" i="5"/>
  <c r="O36" i="5"/>
  <c r="P35" i="5"/>
  <c r="O35" i="5"/>
  <c r="P34" i="5"/>
  <c r="O34" i="5"/>
  <c r="P33" i="5"/>
  <c r="O33" i="5"/>
  <c r="P32" i="5"/>
  <c r="O32" i="5"/>
  <c r="P31" i="5"/>
  <c r="O31" i="5"/>
  <c r="P30" i="5"/>
  <c r="O30" i="5"/>
  <c r="P29" i="5"/>
  <c r="O29" i="5"/>
  <c r="P28" i="5"/>
  <c r="O28" i="5"/>
  <c r="P27" i="5"/>
  <c r="O27" i="5"/>
  <c r="P26" i="5"/>
  <c r="O26" i="5"/>
  <c r="P25" i="5"/>
  <c r="O25" i="5"/>
  <c r="P23" i="5"/>
  <c r="O23" i="5"/>
  <c r="P22" i="5"/>
  <c r="O22" i="5"/>
  <c r="P20" i="5"/>
  <c r="O20" i="5"/>
  <c r="P19" i="5"/>
  <c r="O19" i="5"/>
  <c r="P18" i="5"/>
  <c r="O18" i="5"/>
  <c r="P17" i="5"/>
  <c r="O17" i="5"/>
  <c r="P16" i="5"/>
  <c r="P15" i="5"/>
  <c r="O15" i="5"/>
  <c r="P14" i="5"/>
  <c r="O14" i="5"/>
  <c r="P13" i="5"/>
  <c r="O13" i="5"/>
  <c r="P12" i="5"/>
  <c r="O12" i="5"/>
  <c r="P11" i="5"/>
  <c r="O11" i="5"/>
  <c r="P10" i="5"/>
  <c r="O10" i="5"/>
  <c r="P9" i="5"/>
  <c r="O9" i="5"/>
  <c r="P8" i="5"/>
  <c r="O8" i="5"/>
  <c r="B30" i="5"/>
  <c r="C21" i="5"/>
  <c r="B21" i="5"/>
  <c r="C7" i="5"/>
  <c r="B7" i="5"/>
  <c r="S74" i="3"/>
  <c r="D38" i="2" s="1"/>
  <c r="R74" i="3"/>
  <c r="C38" i="2" s="1"/>
  <c r="Q74" i="3"/>
  <c r="B38" i="2" s="1"/>
  <c r="D37" i="2"/>
  <c r="R73" i="3"/>
  <c r="Q73" i="3"/>
  <c r="B37" i="2" s="1"/>
  <c r="S72" i="3"/>
  <c r="D36" i="2" s="1"/>
  <c r="R72" i="3"/>
  <c r="C36" i="2" s="1"/>
  <c r="Q72" i="3"/>
  <c r="B36" i="2" s="1"/>
  <c r="S71" i="3"/>
  <c r="D35" i="2" s="1"/>
  <c r="R71" i="3"/>
  <c r="C35" i="2" s="1"/>
  <c r="Q71" i="3"/>
  <c r="B35" i="2" s="1"/>
  <c r="S70" i="3"/>
  <c r="D34" i="2" s="1"/>
  <c r="R70" i="3"/>
  <c r="C34" i="2" s="1"/>
  <c r="Q70" i="3"/>
  <c r="B34" i="2" s="1"/>
  <c r="S69" i="3"/>
  <c r="D33" i="2" s="1"/>
  <c r="R69" i="3"/>
  <c r="C33" i="2" s="1"/>
  <c r="Q69" i="3"/>
  <c r="B33" i="2" s="1"/>
  <c r="S68" i="3"/>
  <c r="D32" i="2" s="1"/>
  <c r="R68" i="3"/>
  <c r="C32" i="2" s="1"/>
  <c r="Q68" i="3"/>
  <c r="B32" i="2" s="1"/>
  <c r="S67" i="3"/>
  <c r="D31" i="2" s="1"/>
  <c r="R67" i="3"/>
  <c r="C31" i="2" s="1"/>
  <c r="Q67" i="3"/>
  <c r="B31" i="2" s="1"/>
  <c r="S66" i="3"/>
  <c r="D30" i="2" s="1"/>
  <c r="S65" i="3"/>
  <c r="D29" i="2" s="1"/>
  <c r="R65" i="3"/>
  <c r="C29" i="2" s="1"/>
  <c r="Q65" i="3"/>
  <c r="B29" i="2" s="1"/>
  <c r="S64" i="3"/>
  <c r="D28" i="2" s="1"/>
  <c r="R64" i="3"/>
  <c r="C28" i="2" s="1"/>
  <c r="Q64" i="3"/>
  <c r="B28" i="2" s="1"/>
  <c r="S63" i="3"/>
  <c r="D27" i="2" s="1"/>
  <c r="R63" i="3"/>
  <c r="C27" i="2" s="1"/>
  <c r="Q63" i="3"/>
  <c r="B27" i="2" s="1"/>
  <c r="S62" i="3"/>
  <c r="D26" i="2" s="1"/>
  <c r="R62" i="3"/>
  <c r="C26" i="2" s="1"/>
  <c r="Q62" i="3"/>
  <c r="B26" i="2" s="1"/>
  <c r="S61" i="3"/>
  <c r="D25" i="2" s="1"/>
  <c r="R61" i="3"/>
  <c r="C25" i="2" s="1"/>
  <c r="Q61" i="3"/>
  <c r="B25" i="2" s="1"/>
  <c r="S60" i="3"/>
  <c r="D24" i="2" s="1"/>
  <c r="S59" i="3"/>
  <c r="D23" i="2" s="1"/>
  <c r="R59" i="3"/>
  <c r="C23" i="2" s="1"/>
  <c r="Q59" i="3"/>
  <c r="B23" i="2" s="1"/>
  <c r="S58" i="3"/>
  <c r="D22" i="2" s="1"/>
  <c r="R58" i="3"/>
  <c r="C22" i="2" s="1"/>
  <c r="Q58" i="3"/>
  <c r="B22" i="2" s="1"/>
  <c r="S57" i="3"/>
  <c r="D21" i="2" s="1"/>
  <c r="S56" i="3"/>
  <c r="D20" i="2" s="1"/>
  <c r="R56" i="3"/>
  <c r="C20" i="2" s="1"/>
  <c r="Q56" i="3"/>
  <c r="B20" i="2" s="1"/>
  <c r="S55" i="3"/>
  <c r="D19" i="2" s="1"/>
  <c r="R55" i="3"/>
  <c r="C19" i="2" s="1"/>
  <c r="Q55" i="3"/>
  <c r="B19" i="2" s="1"/>
  <c r="S54" i="3"/>
  <c r="D18" i="2" s="1"/>
  <c r="R54" i="3"/>
  <c r="C18" i="2" s="1"/>
  <c r="Q54" i="3"/>
  <c r="B18" i="2" s="1"/>
  <c r="S53" i="3"/>
  <c r="R53" i="3"/>
  <c r="C17" i="2" s="1"/>
  <c r="Q53" i="3"/>
  <c r="B17" i="2" s="1"/>
  <c r="D16" i="2"/>
  <c r="R52" i="3"/>
  <c r="C16" i="2" s="1"/>
  <c r="Q52" i="3"/>
  <c r="B16" i="2" s="1"/>
  <c r="S51" i="3"/>
  <c r="D15" i="2" s="1"/>
  <c r="R51" i="3"/>
  <c r="C15" i="2" s="1"/>
  <c r="Q51" i="3"/>
  <c r="B15" i="2" s="1"/>
  <c r="S50" i="3"/>
  <c r="D14" i="2" s="1"/>
  <c r="R50" i="3"/>
  <c r="C14" i="2" s="1"/>
  <c r="Q50" i="3"/>
  <c r="B14" i="2" s="1"/>
  <c r="S49" i="3"/>
  <c r="D13" i="2" s="1"/>
  <c r="R49" i="3"/>
  <c r="C13" i="2" s="1"/>
  <c r="Q49" i="3"/>
  <c r="B13" i="2" s="1"/>
  <c r="S48" i="3"/>
  <c r="D12" i="2" s="1"/>
  <c r="R48" i="3"/>
  <c r="C12" i="2" s="1"/>
  <c r="Q48" i="3"/>
  <c r="B12" i="2" s="1"/>
  <c r="S47" i="3"/>
  <c r="D11" i="2" s="1"/>
  <c r="R47" i="3"/>
  <c r="C11" i="2" s="1"/>
  <c r="Q47" i="3"/>
  <c r="B11" i="2" s="1"/>
  <c r="S46" i="3"/>
  <c r="D10" i="2" s="1"/>
  <c r="R46" i="3"/>
  <c r="C10" i="2" s="1"/>
  <c r="Q46" i="3"/>
  <c r="B10" i="2" s="1"/>
  <c r="S45" i="3"/>
  <c r="D9" i="2" s="1"/>
  <c r="R45" i="3"/>
  <c r="C9" i="2" s="1"/>
  <c r="Q45" i="3"/>
  <c r="B9" i="2" s="1"/>
  <c r="S44" i="3"/>
  <c r="D8" i="2" s="1"/>
  <c r="R44" i="3"/>
  <c r="C8" i="2" s="1"/>
  <c r="Q44" i="3"/>
  <c r="B8" i="2" s="1"/>
  <c r="P74" i="3"/>
  <c r="O74" i="3"/>
  <c r="P73" i="3"/>
  <c r="O73" i="3"/>
  <c r="P72" i="3"/>
  <c r="O72" i="3"/>
  <c r="P71" i="3"/>
  <c r="O71" i="3"/>
  <c r="P70" i="3"/>
  <c r="O70" i="3"/>
  <c r="P69" i="3"/>
  <c r="O69" i="3"/>
  <c r="P68" i="3"/>
  <c r="O68" i="3"/>
  <c r="P67" i="3"/>
  <c r="O67" i="3"/>
  <c r="P65" i="3"/>
  <c r="O65" i="3"/>
  <c r="P64" i="3"/>
  <c r="O64" i="3"/>
  <c r="P63" i="3"/>
  <c r="O63" i="3"/>
  <c r="P62" i="3"/>
  <c r="O62" i="3"/>
  <c r="P61" i="3"/>
  <c r="O61" i="3"/>
  <c r="P59" i="3"/>
  <c r="O59" i="3"/>
  <c r="P58" i="3"/>
  <c r="O58" i="3"/>
  <c r="P56" i="3"/>
  <c r="O56" i="3"/>
  <c r="P55" i="3"/>
  <c r="O55" i="3"/>
  <c r="P54" i="3"/>
  <c r="O54" i="3"/>
  <c r="P53" i="3"/>
  <c r="O53" i="3"/>
  <c r="P52" i="3"/>
  <c r="P51" i="3"/>
  <c r="O51" i="3"/>
  <c r="P50" i="3"/>
  <c r="O50" i="3"/>
  <c r="P49" i="3"/>
  <c r="O49" i="3"/>
  <c r="P48" i="3"/>
  <c r="O48" i="3"/>
  <c r="P47" i="3"/>
  <c r="O47" i="3"/>
  <c r="P46" i="3"/>
  <c r="O46" i="3"/>
  <c r="P45" i="3"/>
  <c r="O45" i="3"/>
  <c r="P44" i="3"/>
  <c r="O44" i="3"/>
  <c r="K74" i="3"/>
  <c r="J74" i="3"/>
  <c r="K73" i="3"/>
  <c r="J73" i="3"/>
  <c r="K72" i="3"/>
  <c r="J72" i="3"/>
  <c r="K71" i="3"/>
  <c r="J71" i="3"/>
  <c r="K70" i="3"/>
  <c r="J70" i="3"/>
  <c r="K69" i="3"/>
  <c r="J69" i="3"/>
  <c r="K68" i="3"/>
  <c r="J68" i="3"/>
  <c r="K67" i="3"/>
  <c r="J67" i="3"/>
  <c r="K66" i="3"/>
  <c r="J66" i="3"/>
  <c r="K65" i="3"/>
  <c r="J65" i="3"/>
  <c r="K64" i="3"/>
  <c r="J64" i="3"/>
  <c r="K63" i="3"/>
  <c r="J63" i="3"/>
  <c r="K62" i="3"/>
  <c r="J62" i="3"/>
  <c r="K61" i="3"/>
  <c r="J61" i="3"/>
  <c r="K59" i="3"/>
  <c r="J59" i="3"/>
  <c r="K58" i="3"/>
  <c r="J58" i="3"/>
  <c r="K56" i="3"/>
  <c r="J56" i="3"/>
  <c r="K55" i="3"/>
  <c r="J55" i="3"/>
  <c r="K54" i="3"/>
  <c r="J54" i="3"/>
  <c r="K53" i="3"/>
  <c r="J53" i="3"/>
  <c r="K52" i="3"/>
  <c r="K51" i="3"/>
  <c r="J51" i="3"/>
  <c r="K50" i="3"/>
  <c r="J50" i="3"/>
  <c r="K49" i="3"/>
  <c r="J49" i="3"/>
  <c r="K48" i="3"/>
  <c r="J48" i="3"/>
  <c r="K47" i="3"/>
  <c r="J47" i="3"/>
  <c r="K46" i="3"/>
  <c r="J46" i="3"/>
  <c r="K45" i="3"/>
  <c r="J45" i="3"/>
  <c r="K44" i="3"/>
  <c r="J44" i="3"/>
  <c r="F74" i="3"/>
  <c r="E74" i="3"/>
  <c r="F73" i="3"/>
  <c r="E73" i="3"/>
  <c r="F72" i="3"/>
  <c r="E72" i="3"/>
  <c r="F71" i="3"/>
  <c r="E71" i="3"/>
  <c r="F70" i="3"/>
  <c r="E70" i="3"/>
  <c r="F69" i="3"/>
  <c r="E69" i="3"/>
  <c r="F68" i="3"/>
  <c r="E68" i="3"/>
  <c r="F67" i="3"/>
  <c r="E67" i="3"/>
  <c r="F66" i="3"/>
  <c r="E66" i="3"/>
  <c r="F65" i="3"/>
  <c r="E65" i="3"/>
  <c r="F64" i="3"/>
  <c r="E64" i="3"/>
  <c r="F63" i="3"/>
  <c r="E63" i="3"/>
  <c r="F62" i="3"/>
  <c r="E62" i="3"/>
  <c r="F61" i="3"/>
  <c r="E61" i="3"/>
  <c r="F59" i="3"/>
  <c r="E59" i="3"/>
  <c r="F58" i="3"/>
  <c r="E58" i="3"/>
  <c r="F56" i="3"/>
  <c r="E56" i="3"/>
  <c r="F55" i="3"/>
  <c r="E55" i="3"/>
  <c r="F54" i="3"/>
  <c r="E54" i="3"/>
  <c r="F53" i="3"/>
  <c r="E53" i="3"/>
  <c r="F52" i="3"/>
  <c r="F51" i="3"/>
  <c r="E51" i="3"/>
  <c r="F50" i="3"/>
  <c r="E50" i="3"/>
  <c r="F49" i="3"/>
  <c r="E49" i="3"/>
  <c r="F48" i="3"/>
  <c r="E48" i="3"/>
  <c r="F47" i="3"/>
  <c r="E47" i="3"/>
  <c r="F46" i="3"/>
  <c r="E46" i="3"/>
  <c r="F45" i="3"/>
  <c r="E45" i="3"/>
  <c r="F44" i="3"/>
  <c r="E44" i="3"/>
  <c r="U38" i="3"/>
  <c r="T38" i="3"/>
  <c r="U37" i="3"/>
  <c r="T37" i="3"/>
  <c r="U36" i="3"/>
  <c r="T36" i="3"/>
  <c r="U35" i="3"/>
  <c r="T35" i="3"/>
  <c r="U34" i="3"/>
  <c r="T34" i="3"/>
  <c r="U33" i="3"/>
  <c r="T33" i="3"/>
  <c r="U32" i="3"/>
  <c r="T32" i="3"/>
  <c r="U31" i="3"/>
  <c r="T31" i="3"/>
  <c r="U29" i="3"/>
  <c r="T29" i="3"/>
  <c r="U28" i="3"/>
  <c r="T28" i="3"/>
  <c r="U27" i="3"/>
  <c r="T27" i="3"/>
  <c r="U26" i="3"/>
  <c r="T26" i="3"/>
  <c r="U25" i="3"/>
  <c r="T25" i="3"/>
  <c r="U23" i="3"/>
  <c r="T23" i="3"/>
  <c r="U22" i="3"/>
  <c r="T22" i="3"/>
  <c r="U20" i="3"/>
  <c r="T20" i="3"/>
  <c r="U19" i="3"/>
  <c r="T19" i="3"/>
  <c r="U18" i="3"/>
  <c r="T18" i="3"/>
  <c r="U17" i="3"/>
  <c r="T17" i="3"/>
  <c r="U16" i="3"/>
  <c r="U15" i="3"/>
  <c r="T15" i="3"/>
  <c r="U14" i="3"/>
  <c r="T14" i="3"/>
  <c r="U13" i="3"/>
  <c r="T13" i="3"/>
  <c r="U12" i="3"/>
  <c r="T12" i="3"/>
  <c r="U11" i="3"/>
  <c r="T11" i="3"/>
  <c r="U10" i="3"/>
  <c r="T10" i="3"/>
  <c r="U9" i="3"/>
  <c r="T9" i="3"/>
  <c r="U8" i="3"/>
  <c r="T8" i="3"/>
  <c r="P38" i="3"/>
  <c r="O38" i="3"/>
  <c r="P37" i="3"/>
  <c r="O37" i="3"/>
  <c r="P36" i="3"/>
  <c r="O36" i="3"/>
  <c r="P35" i="3"/>
  <c r="O35" i="3"/>
  <c r="P34" i="3"/>
  <c r="O34" i="3"/>
  <c r="P33" i="3"/>
  <c r="O33" i="3"/>
  <c r="P32" i="3"/>
  <c r="O32" i="3"/>
  <c r="O31" i="3"/>
  <c r="P30" i="3"/>
  <c r="O30" i="3"/>
  <c r="P29" i="3"/>
  <c r="O29" i="3"/>
  <c r="P28" i="3"/>
  <c r="O28" i="3"/>
  <c r="P27" i="3"/>
  <c r="O27" i="3"/>
  <c r="P26" i="3"/>
  <c r="O26" i="3"/>
  <c r="P25" i="3"/>
  <c r="O25" i="3"/>
  <c r="P23" i="3"/>
  <c r="O23" i="3"/>
  <c r="P22" i="3"/>
  <c r="O22" i="3"/>
  <c r="P20" i="3"/>
  <c r="O20" i="3"/>
  <c r="P18" i="3"/>
  <c r="O18" i="3"/>
  <c r="P17" i="3"/>
  <c r="O17" i="3"/>
  <c r="P16" i="3"/>
  <c r="P15" i="3"/>
  <c r="O15" i="3"/>
  <c r="P14" i="3"/>
  <c r="O14" i="3"/>
  <c r="P13" i="3"/>
  <c r="O13" i="3"/>
  <c r="P12" i="3"/>
  <c r="O12" i="3"/>
  <c r="P11" i="3"/>
  <c r="O11" i="3"/>
  <c r="P10" i="3"/>
  <c r="O10" i="3"/>
  <c r="P9" i="3"/>
  <c r="O9" i="3"/>
  <c r="P8" i="3"/>
  <c r="O8" i="3"/>
  <c r="K38" i="3"/>
  <c r="J38" i="3"/>
  <c r="K37" i="3"/>
  <c r="J37" i="3"/>
  <c r="K36" i="3"/>
  <c r="J36" i="3"/>
  <c r="K35" i="3"/>
  <c r="J35" i="3"/>
  <c r="K34" i="3"/>
  <c r="J34" i="3"/>
  <c r="K33" i="3"/>
  <c r="J33" i="3"/>
  <c r="K32" i="3"/>
  <c r="J32" i="3"/>
  <c r="K31" i="3"/>
  <c r="J31" i="3"/>
  <c r="K29" i="3"/>
  <c r="J29" i="3"/>
  <c r="K28" i="3"/>
  <c r="J28" i="3"/>
  <c r="K27" i="3"/>
  <c r="J27" i="3"/>
  <c r="K26" i="3"/>
  <c r="J26" i="3"/>
  <c r="K25" i="3"/>
  <c r="J25" i="3"/>
  <c r="K23" i="3"/>
  <c r="J23" i="3"/>
  <c r="K22" i="3"/>
  <c r="J22" i="3"/>
  <c r="K20" i="3"/>
  <c r="J20" i="3"/>
  <c r="K19" i="3"/>
  <c r="J19" i="3"/>
  <c r="K18" i="3"/>
  <c r="J18" i="3"/>
  <c r="K17" i="3"/>
  <c r="J17" i="3"/>
  <c r="K16" i="3"/>
  <c r="K15" i="3"/>
  <c r="J15" i="3"/>
  <c r="K14" i="3"/>
  <c r="J14" i="3"/>
  <c r="K13" i="3"/>
  <c r="J13" i="3"/>
  <c r="K12" i="3"/>
  <c r="J12" i="3"/>
  <c r="K11" i="3"/>
  <c r="J11" i="3"/>
  <c r="K10" i="3"/>
  <c r="J10" i="3"/>
  <c r="K9" i="3"/>
  <c r="J9" i="3"/>
  <c r="K8" i="3"/>
  <c r="J8" i="3"/>
  <c r="F38" i="3"/>
  <c r="E38" i="3"/>
  <c r="F37" i="3"/>
  <c r="E37" i="3"/>
  <c r="F36" i="3"/>
  <c r="E36" i="3"/>
  <c r="F35" i="3"/>
  <c r="E35" i="3"/>
  <c r="F34" i="3"/>
  <c r="E34" i="3"/>
  <c r="F33" i="3"/>
  <c r="E33" i="3"/>
  <c r="F32" i="3"/>
  <c r="E32" i="3"/>
  <c r="F31" i="3"/>
  <c r="E31" i="3"/>
  <c r="F29" i="3"/>
  <c r="E29" i="3"/>
  <c r="F28" i="3"/>
  <c r="E28" i="3"/>
  <c r="F27" i="3"/>
  <c r="E27" i="3"/>
  <c r="F26" i="3"/>
  <c r="E26" i="3"/>
  <c r="F25" i="3"/>
  <c r="E25" i="3"/>
  <c r="F23" i="3"/>
  <c r="E23" i="3"/>
  <c r="F22" i="3"/>
  <c r="E22" i="3"/>
  <c r="F20" i="3"/>
  <c r="E20" i="3"/>
  <c r="F19" i="3"/>
  <c r="E19" i="3"/>
  <c r="F18" i="3"/>
  <c r="E18" i="3"/>
  <c r="F17" i="3"/>
  <c r="F16" i="3"/>
  <c r="F15" i="3"/>
  <c r="E15" i="3"/>
  <c r="F14" i="3"/>
  <c r="E14" i="3"/>
  <c r="F13" i="3"/>
  <c r="E13" i="3"/>
  <c r="F12" i="3"/>
  <c r="E12" i="3"/>
  <c r="F11" i="3"/>
  <c r="E11" i="3"/>
  <c r="F10" i="3"/>
  <c r="E10" i="3"/>
  <c r="F9" i="3"/>
  <c r="E9" i="3"/>
  <c r="F8" i="3"/>
  <c r="E8" i="3"/>
  <c r="C37" i="2" l="1"/>
  <c r="T73" i="3"/>
  <c r="E37" i="2" s="1"/>
  <c r="D7" i="2"/>
  <c r="S75" i="3"/>
  <c r="C40" i="5"/>
  <c r="B40" i="5"/>
  <c r="D17" i="2"/>
  <c r="U53" i="3"/>
  <c r="F17" i="2" s="1"/>
  <c r="U68" i="3"/>
  <c r="F32" i="2" s="1"/>
  <c r="T67" i="3"/>
  <c r="E31" i="2" s="1"/>
  <c r="T68" i="3"/>
  <c r="E32" i="2" s="1"/>
  <c r="T58" i="3"/>
  <c r="E22" i="2" s="1"/>
  <c r="U72" i="3"/>
  <c r="F36" i="2" s="1"/>
  <c r="U73" i="3"/>
  <c r="F37" i="2" s="1"/>
  <c r="U65" i="3"/>
  <c r="F29" i="2" s="1"/>
  <c r="T63" i="3"/>
  <c r="E27" i="2" s="1"/>
  <c r="U64" i="3"/>
  <c r="F28" i="2" s="1"/>
  <c r="T61" i="3"/>
  <c r="E25" i="2" s="1"/>
  <c r="U44" i="3"/>
  <c r="F8" i="2" s="1"/>
  <c r="T53" i="3"/>
  <c r="E17" i="2" s="1"/>
  <c r="T46" i="3"/>
  <c r="E10" i="2" s="1"/>
  <c r="T54" i="3"/>
  <c r="E18" i="2" s="1"/>
  <c r="T45" i="3"/>
  <c r="E9" i="2" s="1"/>
  <c r="T56" i="3"/>
  <c r="E20" i="2" s="1"/>
  <c r="T50" i="3"/>
  <c r="E14" i="2" s="1"/>
  <c r="T62" i="3"/>
  <c r="E26" i="2" s="1"/>
  <c r="U63" i="3"/>
  <c r="F27" i="2" s="1"/>
  <c r="T64" i="3"/>
  <c r="E28" i="2" s="1"/>
  <c r="T72" i="3"/>
  <c r="E36" i="2" s="1"/>
  <c r="T65" i="3"/>
  <c r="E29" i="2" s="1"/>
  <c r="T70" i="3"/>
  <c r="E34" i="2" s="1"/>
  <c r="U71" i="3"/>
  <c r="F35" i="2" s="1"/>
  <c r="T74" i="3"/>
  <c r="E38" i="2" s="1"/>
  <c r="U69" i="3"/>
  <c r="F33" i="2" s="1"/>
  <c r="T71" i="3"/>
  <c r="E35" i="2" s="1"/>
  <c r="U74" i="3"/>
  <c r="F38" i="2" s="1"/>
  <c r="U62" i="3"/>
  <c r="F26" i="2" s="1"/>
  <c r="U70" i="3"/>
  <c r="F34" i="2" s="1"/>
  <c r="T69" i="3"/>
  <c r="E33" i="2" s="1"/>
  <c r="U67" i="3"/>
  <c r="F31" i="2" s="1"/>
  <c r="U61" i="3"/>
  <c r="F25" i="2" s="1"/>
  <c r="U58" i="3"/>
  <c r="F22" i="2" s="1"/>
  <c r="T59" i="3"/>
  <c r="E23" i="2" s="1"/>
  <c r="U59" i="3"/>
  <c r="F23" i="2" s="1"/>
  <c r="U54" i="3"/>
  <c r="F18" i="2" s="1"/>
  <c r="U47" i="3"/>
  <c r="F11" i="2" s="1"/>
  <c r="T49" i="3"/>
  <c r="E13" i="2" s="1"/>
  <c r="U49" i="3"/>
  <c r="F13" i="2" s="1"/>
  <c r="T51" i="3"/>
  <c r="E15" i="2" s="1"/>
  <c r="U51" i="3"/>
  <c r="F15" i="2" s="1"/>
  <c r="U50" i="3"/>
  <c r="F14" i="2" s="1"/>
  <c r="U46" i="3"/>
  <c r="F10" i="2" s="1"/>
  <c r="U55" i="3"/>
  <c r="F19" i="2" s="1"/>
  <c r="T44" i="3"/>
  <c r="E8" i="2" s="1"/>
  <c r="T52" i="3"/>
  <c r="E16" i="2" s="1"/>
  <c r="U52" i="3"/>
  <c r="F16" i="2" s="1"/>
  <c r="T55" i="3"/>
  <c r="E19" i="2" s="1"/>
  <c r="T47" i="3"/>
  <c r="E11" i="2" s="1"/>
  <c r="T48" i="3"/>
  <c r="E12" i="2" s="1"/>
  <c r="U48" i="3"/>
  <c r="F12" i="2" s="1"/>
  <c r="U56" i="3"/>
  <c r="F20" i="2" s="1"/>
  <c r="U45" i="3"/>
  <c r="F9" i="2" s="1"/>
  <c r="D39" i="4"/>
  <c r="D39" i="2"/>
  <c r="C7" i="3" l="1"/>
  <c r="B7" i="3"/>
  <c r="C30" i="3"/>
  <c r="B30" i="3"/>
  <c r="C24" i="3"/>
  <c r="B24" i="3"/>
  <c r="E24" i="3" l="1"/>
  <c r="F24" i="3"/>
  <c r="E30" i="3"/>
  <c r="F30" i="3"/>
  <c r="F7" i="3"/>
  <c r="E7" i="3"/>
  <c r="Q27" i="71"/>
  <c r="Q26" i="71"/>
  <c r="Q24" i="71"/>
  <c r="Q23" i="71"/>
  <c r="Q22" i="71"/>
  <c r="Q21" i="71"/>
  <c r="Q20" i="71"/>
  <c r="Q19" i="71"/>
  <c r="B12" i="9" l="1"/>
  <c r="T24" i="71"/>
  <c r="E12" i="9" s="1"/>
  <c r="B9" i="9"/>
  <c r="T21" i="71"/>
  <c r="B15" i="9"/>
  <c r="T27" i="71"/>
  <c r="E15" i="9" s="1"/>
  <c r="B10" i="9"/>
  <c r="T22" i="71"/>
  <c r="E10" i="9" s="1"/>
  <c r="B11" i="9"/>
  <c r="T23" i="71"/>
  <c r="E11" i="9" s="1"/>
  <c r="B14" i="9"/>
  <c r="T26" i="71"/>
  <c r="E14" i="9" s="1"/>
  <c r="B7" i="9"/>
  <c r="T19" i="71"/>
  <c r="E7" i="9" s="1"/>
  <c r="B8" i="9"/>
  <c r="T20" i="71"/>
  <c r="E8" i="9" s="1"/>
  <c r="F14" i="9"/>
  <c r="F15" i="9"/>
  <c r="F10" i="9"/>
  <c r="F9" i="9"/>
  <c r="E9" i="9"/>
  <c r="F8" i="9"/>
  <c r="F11" i="9"/>
  <c r="F12" i="9"/>
  <c r="E13" i="9" l="1"/>
  <c r="H45" i="11"/>
  <c r="G45" i="11"/>
  <c r="C45" i="11"/>
  <c r="B45" i="11"/>
  <c r="R44" i="11"/>
  <c r="Q44" i="11"/>
  <c r="R43" i="11"/>
  <c r="Q43" i="11"/>
  <c r="R42" i="11"/>
  <c r="Q42" i="11"/>
  <c r="R41" i="11"/>
  <c r="U41" i="11" s="1"/>
  <c r="Q41" i="11"/>
  <c r="R40" i="11"/>
  <c r="Q40" i="11"/>
  <c r="R39" i="11"/>
  <c r="Q39" i="11"/>
  <c r="B17" i="10" s="1"/>
  <c r="R38" i="11"/>
  <c r="Q38" i="11"/>
  <c r="R37" i="11"/>
  <c r="Q37" i="11"/>
  <c r="B15" i="10" s="1"/>
  <c r="R36" i="11"/>
  <c r="Q36" i="11"/>
  <c r="B14" i="10" s="1"/>
  <c r="R35" i="11"/>
  <c r="Q35" i="11"/>
  <c r="B13" i="10" s="1"/>
  <c r="R34" i="11"/>
  <c r="Q34" i="11"/>
  <c r="R33" i="11"/>
  <c r="Q33" i="11"/>
  <c r="R32" i="11"/>
  <c r="Q32" i="11"/>
  <c r="R31" i="11"/>
  <c r="Q31" i="11"/>
  <c r="B9" i="10" s="1"/>
  <c r="R30" i="11"/>
  <c r="Q30" i="11"/>
  <c r="B8" i="10" s="1"/>
  <c r="R29" i="11"/>
  <c r="Q29" i="11"/>
  <c r="B7" i="10" s="1"/>
  <c r="R28" i="11"/>
  <c r="Q28" i="11"/>
  <c r="B6" i="10" s="1"/>
  <c r="R27" i="11"/>
  <c r="R23" i="11"/>
  <c r="Q23" i="11"/>
  <c r="M23" i="11"/>
  <c r="L23" i="11"/>
  <c r="H23" i="11"/>
  <c r="G23" i="11"/>
  <c r="C23" i="11"/>
  <c r="B23" i="11"/>
  <c r="T43" i="11" l="1"/>
  <c r="T40" i="11"/>
  <c r="E18" i="10" s="1"/>
  <c r="B18" i="10"/>
  <c r="U36" i="11"/>
  <c r="F14" i="10" s="1"/>
  <c r="C14" i="10"/>
  <c r="T38" i="11"/>
  <c r="E16" i="10" s="1"/>
  <c r="B16" i="10"/>
  <c r="U38" i="11"/>
  <c r="F16" i="10" s="1"/>
  <c r="C16" i="10"/>
  <c r="U27" i="11"/>
  <c r="F5" i="10" s="1"/>
  <c r="C5" i="10"/>
  <c r="U40" i="11"/>
  <c r="F18" i="10" s="1"/>
  <c r="C18" i="10"/>
  <c r="T41" i="11"/>
  <c r="E19" i="10" s="1"/>
  <c r="B19" i="10"/>
  <c r="C19" i="10"/>
  <c r="F19" i="10"/>
  <c r="T42" i="11"/>
  <c r="E20" i="10" s="1"/>
  <c r="B20" i="10"/>
  <c r="U42" i="11"/>
  <c r="F20" i="10" s="1"/>
  <c r="C20" i="10"/>
  <c r="U31" i="11"/>
  <c r="F9" i="10" s="1"/>
  <c r="C9" i="10"/>
  <c r="T32" i="11"/>
  <c r="E10" i="10" s="1"/>
  <c r="B10" i="10"/>
  <c r="U32" i="11"/>
  <c r="F10" i="10" s="1"/>
  <c r="C10" i="10"/>
  <c r="T33" i="11"/>
  <c r="E11" i="10" s="1"/>
  <c r="B11" i="10"/>
  <c r="U33" i="11"/>
  <c r="F11" i="10" s="1"/>
  <c r="C11" i="10"/>
  <c r="U37" i="11"/>
  <c r="F15" i="10" s="1"/>
  <c r="C15" i="10"/>
  <c r="U39" i="11"/>
  <c r="F17" i="10" s="1"/>
  <c r="C17" i="10"/>
  <c r="U28" i="11"/>
  <c r="F6" i="10" s="1"/>
  <c r="C6" i="10"/>
  <c r="U29" i="11"/>
  <c r="F7" i="10" s="1"/>
  <c r="C7" i="10"/>
  <c r="U30" i="11"/>
  <c r="F8" i="10" s="1"/>
  <c r="C8" i="10"/>
  <c r="E21" i="10"/>
  <c r="B21" i="10"/>
  <c r="U43" i="11"/>
  <c r="F21" i="10" s="1"/>
  <c r="C21" i="10"/>
  <c r="T44" i="11"/>
  <c r="E22" i="10" s="1"/>
  <c r="B22" i="10"/>
  <c r="U44" i="11"/>
  <c r="F22" i="10" s="1"/>
  <c r="C22" i="10"/>
  <c r="U34" i="11"/>
  <c r="F12" i="10" s="1"/>
  <c r="C12" i="10"/>
  <c r="U35" i="11"/>
  <c r="F13" i="10" s="1"/>
  <c r="C13" i="10"/>
  <c r="T34" i="11"/>
  <c r="E12" i="10" s="1"/>
  <c r="B12" i="10"/>
  <c r="T28" i="11"/>
  <c r="E6" i="10" s="1"/>
  <c r="K45" i="11"/>
  <c r="J45" i="11"/>
  <c r="T37" i="11"/>
  <c r="E15" i="10" s="1"/>
  <c r="T36" i="11"/>
  <c r="E14" i="10" s="1"/>
  <c r="T29" i="11"/>
  <c r="E7" i="10" s="1"/>
  <c r="T35" i="11"/>
  <c r="E13" i="10" s="1"/>
  <c r="T39" i="11"/>
  <c r="E17" i="10" s="1"/>
  <c r="T30" i="11"/>
  <c r="E8" i="10" s="1"/>
  <c r="T27" i="11"/>
  <c r="E5" i="10" s="1"/>
  <c r="T31" i="11"/>
  <c r="E9" i="10" s="1"/>
  <c r="F45" i="11"/>
  <c r="E45" i="11"/>
  <c r="F23" i="11"/>
  <c r="E23" i="11"/>
  <c r="K23" i="11"/>
  <c r="J23" i="11"/>
  <c r="P23" i="11"/>
  <c r="O23" i="11"/>
  <c r="T23" i="11"/>
  <c r="U23" i="11"/>
  <c r="Q45" i="11"/>
  <c r="R45" i="11"/>
  <c r="U45" i="11" s="1"/>
  <c r="F23" i="10" l="1"/>
  <c r="C23" i="10"/>
  <c r="T45" i="11"/>
  <c r="E23" i="10" s="1"/>
  <c r="B23" i="10"/>
  <c r="AL11" i="67"/>
  <c r="C11" i="69" s="1"/>
  <c r="AL10" i="67"/>
  <c r="C10" i="69" s="1"/>
  <c r="AL9" i="67"/>
  <c r="C9" i="69" s="1"/>
  <c r="AL8" i="67"/>
  <c r="D19" i="6"/>
  <c r="R37" i="7"/>
  <c r="C19" i="6" s="1"/>
  <c r="I36" i="7"/>
  <c r="H36" i="7"/>
  <c r="D17" i="6"/>
  <c r="R35" i="7"/>
  <c r="C17" i="6" s="1"/>
  <c r="D16" i="6"/>
  <c r="R34" i="7"/>
  <c r="C16" i="6" s="1"/>
  <c r="D15" i="6"/>
  <c r="R33" i="7"/>
  <c r="C15" i="6" s="1"/>
  <c r="D14" i="6"/>
  <c r="R32" i="7"/>
  <c r="C14" i="6" s="1"/>
  <c r="S31" i="7"/>
  <c r="M31" i="7"/>
  <c r="H31" i="7"/>
  <c r="D12" i="6"/>
  <c r="R30" i="7"/>
  <c r="C12" i="6" s="1"/>
  <c r="D11" i="6"/>
  <c r="R29" i="7"/>
  <c r="C11" i="6" s="1"/>
  <c r="D10" i="6"/>
  <c r="R28" i="7"/>
  <c r="C10" i="6" s="1"/>
  <c r="D9" i="6"/>
  <c r="R27" i="7"/>
  <c r="C9" i="6" s="1"/>
  <c r="H26" i="7"/>
  <c r="K26" i="7" s="1"/>
  <c r="C26" i="7"/>
  <c r="D7" i="6"/>
  <c r="R25" i="7"/>
  <c r="C7" i="6" s="1"/>
  <c r="I18" i="7"/>
  <c r="H18" i="7"/>
  <c r="D18" i="7"/>
  <c r="C18" i="7"/>
  <c r="H13" i="7"/>
  <c r="D13" i="7"/>
  <c r="I8" i="7"/>
  <c r="H8" i="7"/>
  <c r="D8" i="7"/>
  <c r="S26" i="7" s="1"/>
  <c r="C8" i="7"/>
  <c r="C36" i="4"/>
  <c r="B36" i="4"/>
  <c r="C34" i="4"/>
  <c r="B34" i="4"/>
  <c r="C29" i="4"/>
  <c r="B29" i="4"/>
  <c r="C28" i="4"/>
  <c r="B28" i="4"/>
  <c r="C27" i="4"/>
  <c r="B27" i="4"/>
  <c r="C26" i="4"/>
  <c r="B26" i="4"/>
  <c r="B25" i="4"/>
  <c r="G61" i="5"/>
  <c r="B23" i="4"/>
  <c r="C22" i="4"/>
  <c r="B22" i="4"/>
  <c r="M58" i="5"/>
  <c r="L58" i="5"/>
  <c r="C58" i="5"/>
  <c r="B58" i="5"/>
  <c r="C20" i="4"/>
  <c r="B20" i="4"/>
  <c r="C19" i="4"/>
  <c r="B19" i="4"/>
  <c r="C18" i="4"/>
  <c r="B18" i="4"/>
  <c r="C17" i="4"/>
  <c r="B17" i="4"/>
  <c r="C16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B8" i="4"/>
  <c r="M44" i="5"/>
  <c r="L44" i="5"/>
  <c r="H44" i="5"/>
  <c r="G44" i="5"/>
  <c r="C44" i="5"/>
  <c r="B44" i="5"/>
  <c r="F39" i="5"/>
  <c r="E39" i="5"/>
  <c r="F38" i="5"/>
  <c r="E38" i="5"/>
  <c r="F37" i="5"/>
  <c r="E37" i="5"/>
  <c r="F36" i="5"/>
  <c r="E36" i="5"/>
  <c r="F35" i="5"/>
  <c r="E35" i="5"/>
  <c r="F34" i="5"/>
  <c r="E34" i="5"/>
  <c r="F33" i="5"/>
  <c r="E33" i="5"/>
  <c r="F32" i="5"/>
  <c r="E32" i="5"/>
  <c r="F31" i="5"/>
  <c r="D31" i="4" s="1"/>
  <c r="E31" i="5"/>
  <c r="Q30" i="5"/>
  <c r="G30" i="5"/>
  <c r="F29" i="5"/>
  <c r="E29" i="5"/>
  <c r="F28" i="5"/>
  <c r="F27" i="5"/>
  <c r="E27" i="5"/>
  <c r="F26" i="5"/>
  <c r="E26" i="5"/>
  <c r="F25" i="5"/>
  <c r="E25" i="5"/>
  <c r="D25" i="4" s="1"/>
  <c r="Q24" i="5"/>
  <c r="L24" i="5"/>
  <c r="G24" i="5"/>
  <c r="D23" i="4"/>
  <c r="F23" i="5"/>
  <c r="E23" i="5"/>
  <c r="F22" i="5"/>
  <c r="E22" i="5"/>
  <c r="R21" i="5"/>
  <c r="Q21" i="5"/>
  <c r="M21" i="5"/>
  <c r="L21" i="5"/>
  <c r="H21" i="5"/>
  <c r="R58" i="5" s="1"/>
  <c r="G21" i="5"/>
  <c r="Q58" i="5" s="1"/>
  <c r="D21" i="5"/>
  <c r="S58" i="5" s="1"/>
  <c r="D21" i="4" s="1"/>
  <c r="F20" i="5"/>
  <c r="E20" i="5"/>
  <c r="F19" i="5"/>
  <c r="E19" i="5"/>
  <c r="F18" i="5"/>
  <c r="E18" i="5"/>
  <c r="F17" i="5"/>
  <c r="E17" i="5"/>
  <c r="F16" i="5"/>
  <c r="F15" i="5"/>
  <c r="E15" i="5"/>
  <c r="F14" i="5"/>
  <c r="E14" i="5"/>
  <c r="F13" i="5"/>
  <c r="E13" i="5"/>
  <c r="F12" i="5"/>
  <c r="E12" i="5"/>
  <c r="F11" i="5"/>
  <c r="E11" i="5"/>
  <c r="F10" i="5"/>
  <c r="E10" i="5"/>
  <c r="F9" i="5"/>
  <c r="E9" i="5"/>
  <c r="F8" i="5"/>
  <c r="E8" i="5"/>
  <c r="R7" i="5"/>
  <c r="Q7" i="5"/>
  <c r="M7" i="5"/>
  <c r="L7" i="5"/>
  <c r="G7" i="5"/>
  <c r="D7" i="5"/>
  <c r="S44" i="5" s="1"/>
  <c r="H60" i="3"/>
  <c r="C60" i="3"/>
  <c r="B60" i="3"/>
  <c r="M57" i="3"/>
  <c r="L57" i="3"/>
  <c r="H57" i="3"/>
  <c r="G57" i="3"/>
  <c r="C57" i="3"/>
  <c r="B57" i="3"/>
  <c r="M43" i="3"/>
  <c r="L43" i="3"/>
  <c r="H43" i="3"/>
  <c r="G43" i="3"/>
  <c r="C43" i="3"/>
  <c r="B43" i="3"/>
  <c r="Q30" i="3"/>
  <c r="H30" i="3"/>
  <c r="G30" i="3"/>
  <c r="R24" i="3"/>
  <c r="Q24" i="3"/>
  <c r="H24" i="3"/>
  <c r="G24" i="3"/>
  <c r="R21" i="3"/>
  <c r="Q21" i="3"/>
  <c r="M21" i="3"/>
  <c r="H21" i="3"/>
  <c r="G21" i="3"/>
  <c r="C21" i="3"/>
  <c r="C39" i="3" s="1"/>
  <c r="B21" i="3"/>
  <c r="B39" i="3" s="1"/>
  <c r="Q7" i="3"/>
  <c r="M7" i="3"/>
  <c r="L7" i="3"/>
  <c r="H7" i="3"/>
  <c r="G7" i="3"/>
  <c r="Q67" i="5" l="1"/>
  <c r="R44" i="5"/>
  <c r="Q61" i="5"/>
  <c r="B24" i="4" s="1"/>
  <c r="J7" i="5"/>
  <c r="Q44" i="5"/>
  <c r="B7" i="4" s="1"/>
  <c r="S36" i="7"/>
  <c r="D18" i="6" s="1"/>
  <c r="D20" i="4"/>
  <c r="U24" i="5"/>
  <c r="T24" i="5"/>
  <c r="J24" i="5"/>
  <c r="K24" i="5"/>
  <c r="C25" i="4"/>
  <c r="U30" i="5"/>
  <c r="T30" i="5"/>
  <c r="T74" i="5"/>
  <c r="E37" i="4" s="1"/>
  <c r="U74" i="5"/>
  <c r="F37" i="4" s="1"/>
  <c r="C37" i="4"/>
  <c r="U21" i="5"/>
  <c r="T21" i="5"/>
  <c r="T75" i="5"/>
  <c r="E38" i="4" s="1"/>
  <c r="B38" i="4"/>
  <c r="D30" i="4"/>
  <c r="J30" i="5"/>
  <c r="K30" i="5"/>
  <c r="T76" i="5"/>
  <c r="E39" i="4" s="1"/>
  <c r="B39" i="4"/>
  <c r="AL7" i="67"/>
  <c r="C8" i="69"/>
  <c r="P58" i="5"/>
  <c r="O58" i="5"/>
  <c r="P44" i="5"/>
  <c r="O44" i="5"/>
  <c r="L13" i="7"/>
  <c r="K13" i="7"/>
  <c r="G18" i="7"/>
  <c r="F18" i="7"/>
  <c r="L18" i="7"/>
  <c r="K18" i="7"/>
  <c r="L8" i="7"/>
  <c r="K8" i="7"/>
  <c r="Q31" i="7"/>
  <c r="P31" i="7"/>
  <c r="P26" i="7"/>
  <c r="Q26" i="7"/>
  <c r="P36" i="7"/>
  <c r="Q36" i="7"/>
  <c r="G8" i="7"/>
  <c r="F8" i="7"/>
  <c r="F13" i="7"/>
  <c r="G13" i="7"/>
  <c r="T7" i="5"/>
  <c r="U7" i="5"/>
  <c r="K24" i="3"/>
  <c r="J24" i="3"/>
  <c r="P66" i="3"/>
  <c r="O66" i="3"/>
  <c r="P60" i="3"/>
  <c r="O60" i="3"/>
  <c r="P57" i="3"/>
  <c r="O57" i="3"/>
  <c r="K30" i="3"/>
  <c r="J30" i="3"/>
  <c r="J7" i="3"/>
  <c r="K7" i="3"/>
  <c r="O43" i="3"/>
  <c r="P43" i="3"/>
  <c r="E39" i="3"/>
  <c r="F39" i="3"/>
  <c r="K21" i="3"/>
  <c r="J21" i="3"/>
  <c r="Q66" i="3"/>
  <c r="B30" i="2" s="1"/>
  <c r="L36" i="7"/>
  <c r="K36" i="7"/>
  <c r="K31" i="7"/>
  <c r="L31" i="7"/>
  <c r="L26" i="7"/>
  <c r="J61" i="5"/>
  <c r="K61" i="5"/>
  <c r="J44" i="5"/>
  <c r="K44" i="5"/>
  <c r="K60" i="3"/>
  <c r="K57" i="3"/>
  <c r="J57" i="3"/>
  <c r="J43" i="3"/>
  <c r="K43" i="3"/>
  <c r="G31" i="7"/>
  <c r="F31" i="7"/>
  <c r="F26" i="7"/>
  <c r="G26" i="7"/>
  <c r="U60" i="5"/>
  <c r="F23" i="4" s="1"/>
  <c r="F58" i="5"/>
  <c r="E58" i="5"/>
  <c r="F44" i="5"/>
  <c r="E44" i="5"/>
  <c r="E60" i="3"/>
  <c r="F60" i="3"/>
  <c r="F57" i="3"/>
  <c r="E57" i="3"/>
  <c r="E43" i="3"/>
  <c r="F43" i="3"/>
  <c r="Q43" i="3"/>
  <c r="B7" i="2" s="1"/>
  <c r="R66" i="3"/>
  <c r="C30" i="2" s="1"/>
  <c r="U30" i="3"/>
  <c r="T30" i="3"/>
  <c r="U24" i="3"/>
  <c r="T24" i="3"/>
  <c r="U21" i="3"/>
  <c r="T21" i="3"/>
  <c r="U7" i="3"/>
  <c r="T7" i="3"/>
  <c r="AP11" i="67"/>
  <c r="G11" i="69" s="1"/>
  <c r="AO11" i="67"/>
  <c r="F11" i="69" s="1"/>
  <c r="AP8" i="67"/>
  <c r="G8" i="69" s="1"/>
  <c r="AO8" i="67"/>
  <c r="F8" i="69" s="1"/>
  <c r="AP9" i="67"/>
  <c r="G9" i="69" s="1"/>
  <c r="AO9" i="67"/>
  <c r="F9" i="69" s="1"/>
  <c r="AP10" i="67"/>
  <c r="G10" i="69" s="1"/>
  <c r="AO10" i="67"/>
  <c r="F10" i="69" s="1"/>
  <c r="V30" i="7"/>
  <c r="G12" i="6" s="1"/>
  <c r="U30" i="7"/>
  <c r="F12" i="6" s="1"/>
  <c r="U27" i="7"/>
  <c r="F9" i="6" s="1"/>
  <c r="V27" i="7"/>
  <c r="G9" i="6" s="1"/>
  <c r="V33" i="7"/>
  <c r="G15" i="6" s="1"/>
  <c r="U33" i="7"/>
  <c r="F15" i="6" s="1"/>
  <c r="V35" i="7"/>
  <c r="G17" i="6" s="1"/>
  <c r="U35" i="7"/>
  <c r="F17" i="6" s="1"/>
  <c r="U28" i="7"/>
  <c r="F10" i="6" s="1"/>
  <c r="V28" i="7"/>
  <c r="G10" i="6" s="1"/>
  <c r="U32" i="7"/>
  <c r="F14" i="6" s="1"/>
  <c r="V32" i="7"/>
  <c r="G14" i="6" s="1"/>
  <c r="V34" i="7"/>
  <c r="G16" i="6" s="1"/>
  <c r="U34" i="7"/>
  <c r="F16" i="6" s="1"/>
  <c r="U29" i="7"/>
  <c r="F11" i="6" s="1"/>
  <c r="V29" i="7"/>
  <c r="G11" i="6" s="1"/>
  <c r="U37" i="7"/>
  <c r="F19" i="6" s="1"/>
  <c r="V37" i="7"/>
  <c r="G19" i="6" s="1"/>
  <c r="V25" i="7"/>
  <c r="G7" i="6" s="1"/>
  <c r="U25" i="7"/>
  <c r="F7" i="6" s="1"/>
  <c r="Q57" i="3"/>
  <c r="B21" i="2" s="1"/>
  <c r="L39" i="3"/>
  <c r="P24" i="3"/>
  <c r="R60" i="3"/>
  <c r="C24" i="2" s="1"/>
  <c r="O24" i="3"/>
  <c r="O21" i="3"/>
  <c r="P21" i="3"/>
  <c r="R57" i="3"/>
  <c r="C21" i="2" s="1"/>
  <c r="M39" i="3"/>
  <c r="P7" i="3"/>
  <c r="O7" i="3"/>
  <c r="R43" i="3"/>
  <c r="C7" i="2" s="1"/>
  <c r="P24" i="5"/>
  <c r="O24" i="5"/>
  <c r="T60" i="5"/>
  <c r="E23" i="4" s="1"/>
  <c r="O21" i="5"/>
  <c r="P21" i="5"/>
  <c r="P7" i="5"/>
  <c r="O7" i="5"/>
  <c r="J21" i="5"/>
  <c r="K21" i="5"/>
  <c r="U75" i="5"/>
  <c r="F38" i="4" s="1"/>
  <c r="U68" i="5"/>
  <c r="F31" i="4" s="1"/>
  <c r="E32" i="4"/>
  <c r="U69" i="5"/>
  <c r="F32" i="4" s="1"/>
  <c r="U73" i="5"/>
  <c r="F36" i="4" s="1"/>
  <c r="T73" i="5"/>
  <c r="E36" i="4" s="1"/>
  <c r="U70" i="5"/>
  <c r="F33" i="4" s="1"/>
  <c r="T71" i="5"/>
  <c r="E34" i="4" s="1"/>
  <c r="U71" i="5"/>
  <c r="F34" i="4" s="1"/>
  <c r="U76" i="5"/>
  <c r="F39" i="4" s="1"/>
  <c r="T72" i="5"/>
  <c r="E35" i="4" s="1"/>
  <c r="U72" i="5"/>
  <c r="F35" i="4" s="1"/>
  <c r="T65" i="5"/>
  <c r="E28" i="4" s="1"/>
  <c r="U65" i="5"/>
  <c r="F28" i="4" s="1"/>
  <c r="T64" i="5"/>
  <c r="E27" i="4" s="1"/>
  <c r="U64" i="5"/>
  <c r="F27" i="4" s="1"/>
  <c r="T63" i="5"/>
  <c r="E26" i="4" s="1"/>
  <c r="U63" i="5"/>
  <c r="F26" i="4" s="1"/>
  <c r="T66" i="5"/>
  <c r="E29" i="4" s="1"/>
  <c r="T62" i="5"/>
  <c r="E25" i="4" s="1"/>
  <c r="U62" i="5"/>
  <c r="F25" i="4" s="1"/>
  <c r="T59" i="5"/>
  <c r="E22" i="4" s="1"/>
  <c r="U59" i="5"/>
  <c r="F22" i="4" s="1"/>
  <c r="T45" i="5"/>
  <c r="E8" i="4" s="1"/>
  <c r="U45" i="5"/>
  <c r="F8" i="4" s="1"/>
  <c r="T48" i="5"/>
  <c r="E11" i="4" s="1"/>
  <c r="U48" i="5"/>
  <c r="F11" i="4" s="1"/>
  <c r="T47" i="5"/>
  <c r="E10" i="4" s="1"/>
  <c r="U47" i="5"/>
  <c r="F10" i="4" s="1"/>
  <c r="T49" i="5"/>
  <c r="E12" i="4" s="1"/>
  <c r="U49" i="5"/>
  <c r="F12" i="4" s="1"/>
  <c r="U57" i="5"/>
  <c r="F20" i="4" s="1"/>
  <c r="T57" i="5"/>
  <c r="E20" i="4" s="1"/>
  <c r="T51" i="5"/>
  <c r="E14" i="4" s="1"/>
  <c r="U51" i="5"/>
  <c r="F14" i="4" s="1"/>
  <c r="T56" i="5"/>
  <c r="E19" i="4" s="1"/>
  <c r="U56" i="5"/>
  <c r="F19" i="4" s="1"/>
  <c r="T52" i="5"/>
  <c r="E15" i="4" s="1"/>
  <c r="U52" i="5"/>
  <c r="F15" i="4" s="1"/>
  <c r="T55" i="5"/>
  <c r="E18" i="4" s="1"/>
  <c r="U55" i="5"/>
  <c r="F18" i="4" s="1"/>
  <c r="T46" i="5"/>
  <c r="E9" i="4" s="1"/>
  <c r="U46" i="5"/>
  <c r="F9" i="4" s="1"/>
  <c r="T50" i="5"/>
  <c r="E13" i="4" s="1"/>
  <c r="U50" i="5"/>
  <c r="F13" i="4" s="1"/>
  <c r="T53" i="5"/>
  <c r="E16" i="4" s="1"/>
  <c r="U53" i="5"/>
  <c r="F16" i="4" s="1"/>
  <c r="T54" i="5"/>
  <c r="E17" i="4" s="1"/>
  <c r="U54" i="5"/>
  <c r="F17" i="4" s="1"/>
  <c r="G77" i="5"/>
  <c r="E21" i="5"/>
  <c r="E24" i="5"/>
  <c r="C21" i="4"/>
  <c r="F7" i="5"/>
  <c r="F21" i="5"/>
  <c r="B21" i="4"/>
  <c r="F30" i="5"/>
  <c r="R40" i="5"/>
  <c r="E7" i="5"/>
  <c r="G40" i="5"/>
  <c r="F24" i="5"/>
  <c r="R31" i="7"/>
  <c r="C13" i="6" s="1"/>
  <c r="B30" i="4"/>
  <c r="E30" i="5"/>
  <c r="B77" i="5"/>
  <c r="H75" i="3"/>
  <c r="H40" i="5"/>
  <c r="R26" i="7"/>
  <c r="C8" i="6" s="1"/>
  <c r="G60" i="3"/>
  <c r="J60" i="3" s="1"/>
  <c r="G39" i="3"/>
  <c r="L75" i="3"/>
  <c r="D13" i="6"/>
  <c r="H39" i="3"/>
  <c r="C30" i="4"/>
  <c r="M40" i="5"/>
  <c r="H77" i="5"/>
  <c r="L77" i="5"/>
  <c r="R39" i="3"/>
  <c r="C75" i="3"/>
  <c r="G34" i="2"/>
  <c r="D8" i="6"/>
  <c r="R36" i="7"/>
  <c r="C18" i="6" s="1"/>
  <c r="L40" i="5"/>
  <c r="M77" i="5"/>
  <c r="E40" i="5"/>
  <c r="C77" i="5"/>
  <c r="D40" i="5"/>
  <c r="S77" i="5" s="1"/>
  <c r="C24" i="4"/>
  <c r="Q40" i="5"/>
  <c r="M75" i="3"/>
  <c r="B75" i="3"/>
  <c r="E21" i="3"/>
  <c r="F21" i="3"/>
  <c r="Q39" i="3"/>
  <c r="R77" i="5" l="1"/>
  <c r="Q77" i="5"/>
  <c r="D29" i="4"/>
  <c r="D24" i="4"/>
  <c r="U66" i="5"/>
  <c r="F29" i="4" s="1"/>
  <c r="C7" i="4"/>
  <c r="D7" i="4"/>
  <c r="O77" i="5"/>
  <c r="P77" i="5"/>
  <c r="U40" i="5"/>
  <c r="T40" i="5"/>
  <c r="P75" i="3"/>
  <c r="O75" i="3"/>
  <c r="K39" i="3"/>
  <c r="J39" i="3"/>
  <c r="K77" i="5"/>
  <c r="J77" i="5"/>
  <c r="Q60" i="3"/>
  <c r="K75" i="3"/>
  <c r="E77" i="5"/>
  <c r="F77" i="5"/>
  <c r="E75" i="3"/>
  <c r="F75" i="3"/>
  <c r="U66" i="3"/>
  <c r="F30" i="2" s="1"/>
  <c r="T66" i="3"/>
  <c r="E30" i="2" s="1"/>
  <c r="U39" i="3"/>
  <c r="T39" i="3"/>
  <c r="AO7" i="67"/>
  <c r="AP7" i="67"/>
  <c r="V26" i="7"/>
  <c r="G8" i="6" s="1"/>
  <c r="U26" i="7"/>
  <c r="F8" i="6" s="1"/>
  <c r="U36" i="7"/>
  <c r="F18" i="6" s="1"/>
  <c r="V36" i="7"/>
  <c r="G18" i="6" s="1"/>
  <c r="U31" i="7"/>
  <c r="F13" i="6" s="1"/>
  <c r="V31" i="7"/>
  <c r="G13" i="6" s="1"/>
  <c r="U60" i="3"/>
  <c r="F24" i="2" s="1"/>
  <c r="T57" i="3"/>
  <c r="E21" i="2" s="1"/>
  <c r="U57" i="3"/>
  <c r="F21" i="2" s="1"/>
  <c r="T43" i="3"/>
  <c r="E7" i="2" s="1"/>
  <c r="U43" i="3"/>
  <c r="F7" i="2" s="1"/>
  <c r="R75" i="3"/>
  <c r="C39" i="2" s="1"/>
  <c r="P39" i="3"/>
  <c r="O39" i="3"/>
  <c r="O40" i="5"/>
  <c r="P40" i="5"/>
  <c r="K40" i="5"/>
  <c r="J40" i="5"/>
  <c r="T67" i="5"/>
  <c r="E30" i="4" s="1"/>
  <c r="U67" i="5"/>
  <c r="F30" i="4" s="1"/>
  <c r="T61" i="5"/>
  <c r="E24" i="4" s="1"/>
  <c r="U61" i="5"/>
  <c r="F24" i="4" s="1"/>
  <c r="T58" i="5"/>
  <c r="E21" i="4" s="1"/>
  <c r="U58" i="5"/>
  <c r="F21" i="4" s="1"/>
  <c r="T44" i="5"/>
  <c r="E7" i="4" s="1"/>
  <c r="U44" i="5"/>
  <c r="F7" i="4" s="1"/>
  <c r="G10" i="2"/>
  <c r="G32" i="2"/>
  <c r="G16" i="2"/>
  <c r="G29" i="2"/>
  <c r="G35" i="2"/>
  <c r="G18" i="2"/>
  <c r="G75" i="3"/>
  <c r="J75" i="3" s="1"/>
  <c r="G24" i="2"/>
  <c r="G15" i="2"/>
  <c r="F40" i="5"/>
  <c r="G8" i="2"/>
  <c r="G39" i="2"/>
  <c r="G38" i="2"/>
  <c r="G30" i="2"/>
  <c r="G37" i="2"/>
  <c r="G33" i="2"/>
  <c r="G31" i="2"/>
  <c r="G25" i="2"/>
  <c r="G28" i="2"/>
  <c r="G27" i="2"/>
  <c r="G13" i="2"/>
  <c r="G9" i="2"/>
  <c r="G23" i="2"/>
  <c r="G17" i="2"/>
  <c r="G11" i="2"/>
  <c r="G22" i="2"/>
  <c r="G19" i="2"/>
  <c r="G21" i="2"/>
  <c r="G20" i="2"/>
  <c r="G36" i="2"/>
  <c r="G26" i="2"/>
  <c r="G12" i="2"/>
  <c r="G14" i="2"/>
  <c r="C40" i="4"/>
  <c r="U77" i="5" l="1"/>
  <c r="F40" i="4" s="1"/>
  <c r="D40" i="4"/>
  <c r="B40" i="4"/>
  <c r="T77" i="5"/>
  <c r="E40" i="4" s="1"/>
  <c r="Q75" i="3"/>
  <c r="B39" i="2" s="1"/>
  <c r="B24" i="2"/>
  <c r="T60" i="3"/>
  <c r="E24" i="2" s="1"/>
  <c r="U75" i="3"/>
  <c r="F39" i="2" s="1"/>
  <c r="T75" i="3" l="1"/>
  <c r="E39" i="2" s="1"/>
  <c r="R5" i="96"/>
  <c r="M5" i="96"/>
  <c r="C12" i="96"/>
  <c r="H12" i="96"/>
  <c r="R12" i="96"/>
  <c r="H5" i="96"/>
  <c r="C5" i="96"/>
  <c r="M12" i="96"/>
  <c r="G12" i="96"/>
  <c r="B12" i="96"/>
  <c r="Q5" i="96"/>
  <c r="L12" i="96"/>
  <c r="Q12" i="96"/>
  <c r="L5" i="96"/>
  <c r="B5" i="96"/>
  <c r="G5" i="96"/>
  <c r="N5" i="96"/>
  <c r="I5" i="96"/>
  <c r="N12" i="96"/>
  <c r="S5" i="96"/>
  <c r="D12" i="96"/>
  <c r="S12" i="96"/>
  <c r="I12" i="96"/>
  <c r="D5" i="96"/>
</calcChain>
</file>

<file path=xl/sharedStrings.xml><?xml version="1.0" encoding="utf-8"?>
<sst xmlns="http://schemas.openxmlformats.org/spreadsheetml/2006/main" count="2622" uniqueCount="647">
  <si>
    <t>k|d'v s[lif afnLn] 9fs]sf] e"–If]q</t>
  </si>
  <si>
    <t>-x]S6/df_</t>
  </si>
  <si>
    <t>afnLsf] gfd</t>
  </si>
  <si>
    <t>;du|</t>
  </si>
  <si>
    <t>b'O{ jif{ cl3</t>
  </si>
  <si>
    <t>ut cjlw</t>
  </si>
  <si>
    <t>;dLIff cjlw</t>
  </si>
  <si>
    <t xml:space="preserve">ut cjlwsf] k|ltzt kl/jt{g             </t>
  </si>
  <si>
    <t xml:space="preserve">;dLIff cjlwsf] k|ltzt kl/jt{g             </t>
  </si>
  <si>
    <t>vfB tyf cGo afnL</t>
  </si>
  <si>
    <t xml:space="preserve">    wfg  </t>
  </si>
  <si>
    <t xml:space="preserve">    ds}</t>
  </si>
  <si>
    <r>
      <t xml:space="preserve">    </t>
    </r>
    <r>
      <rPr>
        <sz val="12"/>
        <rFont val="Preeti"/>
      </rPr>
      <t>ux'F</t>
    </r>
  </si>
  <si>
    <t xml:space="preserve">    sf]bf]</t>
  </si>
  <si>
    <t xml:space="preserve">    hf}+</t>
  </si>
  <si>
    <t xml:space="preserve">    kmfk/</t>
  </si>
  <si>
    <t xml:space="preserve">    cfn'</t>
  </si>
  <si>
    <t xml:space="preserve">    pv'</t>
  </si>
  <si>
    <t xml:space="preserve">    ;gkf6</t>
  </si>
  <si>
    <t xml:space="preserve">    ;'tL{</t>
  </si>
  <si>
    <t xml:space="preserve">    e6df;</t>
  </si>
  <si>
    <t xml:space="preserve">    bnxg</t>
  </si>
  <si>
    <t xml:space="preserve">    t]nxg</t>
  </si>
  <si>
    <t>t/sf/L tyf afujfgL</t>
  </si>
  <si>
    <t xml:space="preserve">    t/sf/L</t>
  </si>
  <si>
    <t xml:space="preserve">    afujfgL</t>
  </si>
  <si>
    <t xml:space="preserve">    ;'Gtnf</t>
  </si>
  <si>
    <t xml:space="preserve">    cfFk</t>
  </si>
  <si>
    <t xml:space="preserve">    s]/f</t>
  </si>
  <si>
    <t xml:space="preserve">    :ofp</t>
  </si>
  <si>
    <t xml:space="preserve">    cGo kmnkm"n</t>
  </si>
  <si>
    <t xml:space="preserve">    lrof </t>
  </si>
  <si>
    <t xml:space="preserve">    skmL </t>
  </si>
  <si>
    <t>;|f]t M s[lif ljsf; lgb]{zgfno, s[lif 1fg s]Gb| .</t>
  </si>
  <si>
    <t xml:space="preserve"> -x]S6/df_</t>
  </si>
  <si>
    <t>hDdf</t>
  </si>
  <si>
    <t>k|d'v s[lif afnLsf] pTkfbg</t>
  </si>
  <si>
    <t>-d]= 6gdf_</t>
  </si>
  <si>
    <t xml:space="preserve"> -d]= 6gdf_</t>
  </si>
  <si>
    <t>k|d'v kz'k+5L, df5f tyf jghGo pTkfbg</t>
  </si>
  <si>
    <t xml:space="preserve"> ljj/0f</t>
  </si>
  <si>
    <t>PsfO</t>
  </si>
  <si>
    <t>kz'hGo pTkfbg</t>
  </si>
  <si>
    <t xml:space="preserve">  b"w</t>
  </si>
  <si>
    <t>xhf/ ln6/</t>
  </si>
  <si>
    <t xml:space="preserve">  df;'</t>
  </si>
  <si>
    <t>d]=6g</t>
  </si>
  <si>
    <t>e};L÷/fFuf]</t>
  </si>
  <si>
    <t>v;L÷af]sf÷e]+8f</t>
  </si>
  <si>
    <t>;+'u'/÷a+u'/</t>
  </si>
  <si>
    <t>s'v'/f÷xfF;</t>
  </si>
  <si>
    <r>
      <t xml:space="preserve"> </t>
    </r>
    <r>
      <rPr>
        <b/>
        <sz val="12"/>
        <rFont val="Preeti"/>
      </rPr>
      <t>c08f</t>
    </r>
  </si>
  <si>
    <t>xhf/ uf]6f</t>
  </si>
  <si>
    <t>s'v'/f</t>
  </si>
  <si>
    <t>xfF;</t>
  </si>
  <si>
    <t xml:space="preserve">  pmg pTkfbg</t>
  </si>
  <si>
    <t>s]=hL=</t>
  </si>
  <si>
    <t xml:space="preserve">  5fnf pTkfbg</t>
  </si>
  <si>
    <t>xhf/ ju{ ld6/</t>
  </si>
  <si>
    <t>df5fkfngM</t>
  </si>
  <si>
    <r>
      <t xml:space="preserve">  </t>
    </r>
    <r>
      <rPr>
        <sz val="12"/>
        <rFont val="Preeti"/>
      </rPr>
      <t>df5f pTkfbg</t>
    </r>
  </si>
  <si>
    <t>jghGo</t>
  </si>
  <si>
    <t xml:space="preserve">  sf7</t>
  </si>
  <si>
    <t>So'ljs lkm6</t>
  </si>
  <si>
    <t xml:space="preserve">  bfp/f</t>
  </si>
  <si>
    <t>r§f</t>
  </si>
  <si>
    <t xml:space="preserve">  cf}iflwhGo j:t'</t>
  </si>
  <si>
    <t>l;+rfO{</t>
  </si>
  <si>
    <t>l;FrfOsf] k|sf/</t>
  </si>
  <si>
    <t>s'nf]</t>
  </si>
  <si>
    <t>gx/</t>
  </si>
  <si>
    <t>kf]v/L</t>
  </si>
  <si>
    <t>af]l/Ë</t>
  </si>
  <si>
    <t>yf]kf</t>
  </si>
  <si>
    <t>cGo ======</t>
  </si>
  <si>
    <t>s'n l;Flrt If]qkmn</t>
  </si>
  <si>
    <t>s'n v]tLof]Uo If]qkmn</t>
  </si>
  <si>
    <t>v]tL ul/Psf] If]qkmn</t>
  </si>
  <si>
    <t>;|f]tM lgb]{zgfno, hn&gt;f]t tyf l;+rfO{ ljsf; l8lehg sfof{no .</t>
  </si>
  <si>
    <t>ljj/0f</t>
  </si>
  <si>
    <t>cGg afnL</t>
  </si>
  <si>
    <t>t/sf/L afnL</t>
  </si>
  <si>
    <t>lrof÷skmL</t>
  </si>
  <si>
    <t>;"lt{</t>
  </si>
  <si>
    <t>;gkf6</t>
  </si>
  <si>
    <t>cGo gub] afnL</t>
  </si>
  <si>
    <t>kmnkm'n tyf k'ikv]tL</t>
  </si>
  <si>
    <t>zLt e08f/0f</t>
  </si>
  <si>
    <t>dnvfb tyf ls6gf;s</t>
  </si>
  <si>
    <t>kz'kfng÷kz' awzfnf</t>
  </si>
  <si>
    <t>k+IfLkfng</t>
  </si>
  <si>
    <t>dfx'/Lkfng</t>
  </si>
  <si>
    <t>cGo s[lif tyf s[lifhGo ;]jf</t>
  </si>
  <si>
    <t xml:space="preserve">jg  </t>
  </si>
  <si>
    <t>df5fkfng ;DaGwL</t>
  </si>
  <si>
    <t>;|f]t M cWoog If]qsf a}+s tyf ljQLo ;+:yfx? .</t>
  </si>
  <si>
    <t>* Outstanding</t>
  </si>
  <si>
    <t xml:space="preserve">ut cjlwsf] k|ltzt kl/jt{g     </t>
  </si>
  <si>
    <t>cGo</t>
  </si>
  <si>
    <t>cf}Bf]lus pTkfbg</t>
  </si>
  <si>
    <t>ko{6g</t>
  </si>
  <si>
    <t>xf]6n z}ofsf] ;+Vof</t>
  </si>
  <si>
    <t>ko{6s cfudg ;+Vof</t>
  </si>
  <si>
    <t>tflnsf !)</t>
  </si>
  <si>
    <t>;fj{hlgs lgdf{0f tyf l/on:6]6</t>
  </si>
  <si>
    <t>lgIf]k tyf shf{</t>
  </si>
  <si>
    <t>-? bz nfvdf_</t>
  </si>
  <si>
    <t>cGo ljQLo ljj/0f</t>
  </si>
  <si>
    <t>Ohfhtkqk|fKt dlgr]~h/ tyf ljb]zL d'b|f ;6xL Ph]G;L</t>
  </si>
  <si>
    <t>km08 6«fG;km/</t>
  </si>
  <si>
    <t>ut cjlwsf] k|ltzt kl/jt{g</t>
  </si>
  <si>
    <t>;dLIff cjlwsf] k|ltzt kl/jt{g</t>
  </si>
  <si>
    <t>;|f]t M cWoog If]qsf a}+s tyf ljQLo ;+:yfx?</t>
  </si>
  <si>
    <t>ef/tLo d'b|f vl/b laqmL ljj/0f</t>
  </si>
  <si>
    <t>oftfoft ;]jf</t>
  </si>
  <si>
    <t>;~rf/ ;'ljwf</t>
  </si>
  <si>
    <t>n'lDagL k|b]z</t>
  </si>
  <si>
    <t>dx pTkfbg</t>
  </si>
  <si>
    <t>tflnsf !-s_</t>
  </si>
  <si>
    <t>tflnsf !-v_</t>
  </si>
  <si>
    <t>tflnsf @-s_</t>
  </si>
  <si>
    <t>tflnsf @-v_</t>
  </si>
  <si>
    <t>tflnsf #-s_</t>
  </si>
  <si>
    <t>tflnsf $-s_</t>
  </si>
  <si>
    <t>tflnsf %-s_</t>
  </si>
  <si>
    <t>tflnsf ^-s_</t>
  </si>
  <si>
    <t>;|f]t M ko{6g ljefu,  g]kfn ko{6g af]8{</t>
  </si>
  <si>
    <t>afudtL k|b]z</t>
  </si>
  <si>
    <t>u08sL k|b]z</t>
  </si>
  <si>
    <t>s0ff{nL k|b]z</t>
  </si>
  <si>
    <t>;'b'/klZrd k|b]z</t>
  </si>
  <si>
    <t>l;FrfO{</t>
  </si>
  <si>
    <t>tflnsfx?</t>
  </si>
  <si>
    <t>qm=;+=</t>
  </si>
  <si>
    <t>tflnsf g+=</t>
  </si>
  <si>
    <t>k|d'v s[lif afnLn] 9fs]sf] e"–If]q-k|b]zut_</t>
  </si>
  <si>
    <t>k|d'v pBf]ux?sf] Ifdtf pkof]u</t>
  </si>
  <si>
    <t>a}+s tyf ljQLo ;+:yfsf zfvfx?</t>
  </si>
  <si>
    <t>k|d'v pBf]ux?sf] Ifdtf pkof]u -k|b]zut_</t>
  </si>
  <si>
    <t>ef/tLo d'b|f vl/b / laqmL ljj/0f -k|b]zut_</t>
  </si>
  <si>
    <t>1(b)</t>
  </si>
  <si>
    <t>1(a)</t>
  </si>
  <si>
    <t>2(a)</t>
  </si>
  <si>
    <t>2(b)</t>
  </si>
  <si>
    <t>k|d'v s[lif afnLsf] pTkfbg -k|b]zut_</t>
  </si>
  <si>
    <t>;fj{hlgs lgdf{0f tyf l/on:6]6 -k|b]zut_</t>
  </si>
  <si>
    <t>cGo ljQLo ljj/0f -k|b]zut_</t>
  </si>
  <si>
    <t>3(a)</t>
  </si>
  <si>
    <t>3(b)</t>
  </si>
  <si>
    <t>4(a)</t>
  </si>
  <si>
    <t>4(b)</t>
  </si>
  <si>
    <t>5(a)</t>
  </si>
  <si>
    <t>5(b)</t>
  </si>
  <si>
    <t>s[lif shf{</t>
  </si>
  <si>
    <t>s[lif shf{ -k|b]zut_</t>
  </si>
  <si>
    <t>6(a)</t>
  </si>
  <si>
    <t>6(b)</t>
  </si>
  <si>
    <t>7(a)</t>
  </si>
  <si>
    <t>7(b)</t>
  </si>
  <si>
    <t>8(a)</t>
  </si>
  <si>
    <t>8(b)</t>
  </si>
  <si>
    <t>If]qut shf{</t>
  </si>
  <si>
    <t>If]qut shf{ -k|b]zut_</t>
  </si>
  <si>
    <t>gd"gf 5gf}6df k/]sf art tyf C0f ;xsf/L ;+:yfsf] ljj/0f</t>
  </si>
  <si>
    <t>18(a)</t>
  </si>
  <si>
    <t>18(b)</t>
  </si>
  <si>
    <t xml:space="preserve">oftfoft ;]jf-k|b]zut_ </t>
  </si>
  <si>
    <t>19(a)</t>
  </si>
  <si>
    <t>19(b)</t>
  </si>
  <si>
    <t>k|d'v s[lif afnLn] 9fs]sf] e"–If]q -k|b]zut_</t>
  </si>
  <si>
    <t>l;FrfO{ -k|b]zut_</t>
  </si>
  <si>
    <t>cf}Bf]lus pTkfbg -k|b]zut_</t>
  </si>
  <si>
    <t xml:space="preserve">gd"gf 5gf}6df k/]sf art tyf C0f ;xsf/L ;+:yfsf] ljj/0f -k|b]zut_ </t>
  </si>
  <si>
    <t xml:space="preserve">kmnkm"n </t>
  </si>
  <si>
    <t xml:space="preserve">   n;'g</t>
  </si>
  <si>
    <t xml:space="preserve">   Kofh</t>
  </si>
  <si>
    <t xml:space="preserve">   cb'jf</t>
  </si>
  <si>
    <t xml:space="preserve">   cn}+rL</t>
  </si>
  <si>
    <t xml:space="preserve">   a];f/</t>
  </si>
  <si>
    <t xml:space="preserve">   cGo d;nf</t>
  </si>
  <si>
    <t xml:space="preserve">  cGo d;nf</t>
  </si>
  <si>
    <t xml:space="preserve"> d;nf </t>
  </si>
  <si>
    <t xml:space="preserve">  d;nf </t>
  </si>
  <si>
    <t xml:space="preserve">d;nf </t>
  </si>
  <si>
    <t xml:space="preserve">  lrof </t>
  </si>
  <si>
    <t xml:space="preserve">  skmL </t>
  </si>
  <si>
    <t xml:space="preserve">t/sf/L </t>
  </si>
  <si>
    <t xml:space="preserve">    n;'g</t>
  </si>
  <si>
    <t xml:space="preserve">    Kofh</t>
  </si>
  <si>
    <t xml:space="preserve">    cb'jf</t>
  </si>
  <si>
    <t xml:space="preserve">    cn}+rL</t>
  </si>
  <si>
    <t xml:space="preserve">    a];f/</t>
  </si>
  <si>
    <t xml:space="preserve">    cGo d;nf</t>
  </si>
  <si>
    <t xml:space="preserve"> lrof </t>
  </si>
  <si>
    <t xml:space="preserve"> skmL </t>
  </si>
  <si>
    <t>kmnkm"n</t>
  </si>
  <si>
    <r>
      <rPr>
        <sz val="11"/>
        <color theme="1"/>
        <rFont val="Times"/>
        <family val="1"/>
      </rPr>
      <t xml:space="preserve">* </t>
    </r>
    <r>
      <rPr>
        <sz val="11"/>
        <color theme="1"/>
        <rFont val="Preeti"/>
      </rPr>
      <t xml:space="preserve">cGo pTkfbg eP ;f]sf] ljj/0f pNn]v ug]{ . </t>
    </r>
  </si>
  <si>
    <t>;|f]t  M kz'k+IfL tyf dT:o lgb]{zgfno, e]6]/Lg/L c:ktfn tyf kz' ;]jf lj1 s]Gb .</t>
  </si>
  <si>
    <t>;|f]t  M kz'k+IfL tyf dT:o lgb]{zgfno, e]6]/Lg/L c:ktfn tyf kz' ;]jf lj1 s]Gb, .</t>
  </si>
  <si>
    <t xml:space="preserve">jghGo pTkfbg  </t>
  </si>
  <si>
    <r>
      <t xml:space="preserve">  cGo pTkfbg</t>
    </r>
    <r>
      <rPr>
        <sz val="12"/>
        <rFont val="Century"/>
        <family val="1"/>
      </rPr>
      <t>*</t>
    </r>
  </si>
  <si>
    <r>
      <rPr>
        <sz val="12"/>
        <rFont val="Century"/>
        <family val="1"/>
      </rPr>
      <t>*</t>
    </r>
    <r>
      <rPr>
        <sz val="12"/>
        <rFont val="Preeti"/>
      </rPr>
      <t xml:space="preserve"> cGo pTkfbg eP ;f]sf] ljj/0f pNn]v ug]{ . </t>
    </r>
  </si>
  <si>
    <t xml:space="preserve">;|f]t  M l8lehg jg sfof{no . </t>
  </si>
  <si>
    <t>;'b"/klZrd k|b]z</t>
  </si>
  <si>
    <t>aLp</t>
  </si>
  <si>
    <t>s[lif ;fdfu|L e08f/0f</t>
  </si>
  <si>
    <t>sf]7f÷z}of ljlqm ;+Vof</t>
  </si>
  <si>
    <t>k|ToIf /f]huf/L ;+Vof</t>
  </si>
  <si>
    <t>-s_ k"?if ;+Vof</t>
  </si>
  <si>
    <t>-v_ dlxnf ;+Vof</t>
  </si>
  <si>
    <t xml:space="preserve">       ef/t</t>
  </si>
  <si>
    <t xml:space="preserve">       rLg</t>
  </si>
  <si>
    <t xml:space="preserve">       t];|f] d'n's</t>
  </si>
  <si>
    <t>xjfO{ ;]jf sDkgL ;+Vof -;du|_</t>
  </si>
  <si>
    <t xml:space="preserve">       cfGtl/s</t>
  </si>
  <si>
    <t xml:space="preserve">       cGt/f{li6«o</t>
  </si>
  <si>
    <t>dw]z k|b]z</t>
  </si>
  <si>
    <t>/fli6«o tyf k|b]zut cy{tGqdf k|efj kfg]{] cfof]hgfsf] ljj/0f</t>
  </si>
  <si>
    <t>k|d'v kz'kG5L tyf df5f pTkfbg</t>
  </si>
  <si>
    <t>k|d'v kz'kG5L tyf df5f pTkfbg -k|b]zut_</t>
  </si>
  <si>
    <t>jghGo pTkfbg -k|b]zut_</t>
  </si>
  <si>
    <t>9(a)</t>
  </si>
  <si>
    <t>9(b)</t>
  </si>
  <si>
    <t>11(a)</t>
  </si>
  <si>
    <t>11(b)</t>
  </si>
  <si>
    <t>14(a)</t>
  </si>
  <si>
    <t>14(b)</t>
  </si>
  <si>
    <t>jfXo If]q</t>
  </si>
  <si>
    <t xml:space="preserve"> ;+3Lo ;/sf/L ljQ </t>
  </si>
  <si>
    <t>xjfO{ ;]jf sDkgLsf] l;6 Ifdtf  -k|ltlbg_</t>
  </si>
  <si>
    <t xml:space="preserve">cf=j= @)&amp;*÷&amp;(  -;fpg–k';_        </t>
  </si>
  <si>
    <t xml:space="preserve">cf=j= @)&amp;(÷*)
-;fpg–k';_        </t>
  </si>
  <si>
    <t xml:space="preserve">      bnxg</t>
  </si>
  <si>
    <t xml:space="preserve"> t]nxg</t>
  </si>
  <si>
    <t xml:space="preserve">   t]nxg</t>
  </si>
  <si>
    <t xml:space="preserve"> bnxg</t>
  </si>
  <si>
    <t>sf]zL k|b]z</t>
  </si>
  <si>
    <t xml:space="preserve"> l;l~rt If]qkmn -x]S6/df_</t>
  </si>
  <si>
    <r>
      <t>s[lif shf{</t>
    </r>
    <r>
      <rPr>
        <b/>
        <sz val="14"/>
        <rFont val="Times New Roman"/>
        <family val="1"/>
      </rPr>
      <t>*</t>
    </r>
    <r>
      <rPr>
        <b/>
        <sz val="14"/>
        <rFont val="Preeti"/>
      </rPr>
      <t xml:space="preserve"> -bz nfvdf_</t>
    </r>
  </si>
  <si>
    <t xml:space="preserve">afudtL k|b]z </t>
  </si>
  <si>
    <t xml:space="preserve">                                                                         l;+rfO{ -k|b]zut_</t>
  </si>
  <si>
    <t xml:space="preserve">                                                                         tflnsf %-v_</t>
  </si>
  <si>
    <t xml:space="preserve">                                                                                               k|d'v kz'k+5L, df5f tyf jghGo pTkfbg-k|b]zut_</t>
  </si>
  <si>
    <t xml:space="preserve">                                                                                                                     tflnsf #-v_</t>
  </si>
  <si>
    <t xml:space="preserve">                                              jghGo pTkfbg  </t>
  </si>
  <si>
    <t xml:space="preserve">                                                    tflnsf $-v_</t>
  </si>
  <si>
    <r>
      <t xml:space="preserve">                                                                                                           s[lif shf{-k|b]zut_</t>
    </r>
    <r>
      <rPr>
        <b/>
        <sz val="14"/>
        <rFont val="Times New Roman"/>
        <family val="1"/>
      </rPr>
      <t>*</t>
    </r>
    <r>
      <rPr>
        <b/>
        <sz val="14"/>
        <rFont val="Preeti"/>
      </rPr>
      <t xml:space="preserve"> -bz nfvdf_</t>
    </r>
  </si>
  <si>
    <t xml:space="preserve">                                                                                                                   tflnsf ^-v_</t>
  </si>
  <si>
    <t xml:space="preserve"> ko{6g</t>
  </si>
  <si>
    <r>
      <t xml:space="preserve">    </t>
    </r>
    <r>
      <rPr>
        <sz val="13"/>
        <rFont val="Preeti"/>
      </rPr>
      <t>ux'F</t>
    </r>
  </si>
  <si>
    <r>
      <t xml:space="preserve"> </t>
    </r>
    <r>
      <rPr>
        <b/>
        <sz val="13"/>
        <rFont val="Preeti"/>
      </rPr>
      <t>c08f</t>
    </r>
  </si>
  <si>
    <r>
      <t xml:space="preserve">  </t>
    </r>
    <r>
      <rPr>
        <sz val="13"/>
        <rFont val="Preeti"/>
      </rPr>
      <t>df5f pTkfbg</t>
    </r>
  </si>
  <si>
    <r>
      <t xml:space="preserve">  cGo pTkfbg</t>
    </r>
    <r>
      <rPr>
        <sz val="13"/>
        <rFont val="Century"/>
        <family val="1"/>
      </rPr>
      <t>*</t>
    </r>
  </si>
  <si>
    <r>
      <rPr>
        <sz val="14"/>
        <rFont val="Century"/>
        <family val="1"/>
      </rPr>
      <t>*</t>
    </r>
    <r>
      <rPr>
        <sz val="14"/>
        <rFont val="Preeti"/>
      </rPr>
      <t xml:space="preserve"> cGo pTkfbg eP ;f]sf] ljj/0f pNn]v ug]{ . </t>
    </r>
  </si>
  <si>
    <t>u09sL k|b]z</t>
  </si>
  <si>
    <t>gf]6 M ljleGg ;|f]tx?af6 tTsflng cj:yfsf] tYofÍ ;+sng ul/Psf] sf/0f k|sflzt tYofÍ cBfjlws tYofÍ eGbf km/s x'g;Sg] .</t>
  </si>
  <si>
    <t xml:space="preserve">cf=j= @)*)÷*!
-;fpg–k';_        </t>
  </si>
  <si>
    <t>k|b]z</t>
  </si>
  <si>
    <t>tflnsf &amp;-s_</t>
  </si>
  <si>
    <t>k|d'v pBf]usf] Ifdtf pkof]u</t>
  </si>
  <si>
    <t>qm=;=</t>
  </si>
  <si>
    <t>pTkflbt j:t'sf] gfd</t>
  </si>
  <si>
    <t>O{sfO</t>
  </si>
  <si>
    <t>;dLIff cjlwsf] pTkfbg
-s_</t>
  </si>
  <si>
    <t>;dLIff cjlwsf] pTkfbg Ifdtf
-v_</t>
  </si>
  <si>
    <t>ut cjlwsf] Ifdtf pkof]u -Ü_</t>
  </si>
  <si>
    <t>;dLIff cjlwsf] Ifdtf pkof]u -Ü_
-s÷v_ × !))</t>
  </si>
  <si>
    <t>jg:ktL l3p tyf t]n</t>
  </si>
  <si>
    <t>jg:ktL l3p</t>
  </si>
  <si>
    <t xml:space="preserve">d]=6g </t>
  </si>
  <si>
    <t>tf]/Lsf] t]n</t>
  </si>
  <si>
    <t>e6df;sf] t]n</t>
  </si>
  <si>
    <t>b'Uw kbfy{</t>
  </si>
  <si>
    <t>k|zf]lwt b"w</t>
  </si>
  <si>
    <t>cGg tyf kz' bfgf</t>
  </si>
  <si>
    <t xml:space="preserve">rfdn </t>
  </si>
  <si>
    <t>d]= 6g</t>
  </si>
  <si>
    <t>ux'+sf] lk7f]</t>
  </si>
  <si>
    <t>kz'bfgf</t>
  </si>
  <si>
    <t>cGo vfB kbfy{</t>
  </si>
  <si>
    <t xml:space="preserve">lj:s'6 </t>
  </si>
  <si>
    <t xml:space="preserve">kfp/f]6L </t>
  </si>
  <si>
    <t>lrgL</t>
  </si>
  <si>
    <t>rsn]6</t>
  </si>
  <si>
    <t>rfprfp</t>
  </si>
  <si>
    <t>k|zf]lwt lrof</t>
  </si>
  <si>
    <t>k]o kbfy{</t>
  </si>
  <si>
    <t>dlb/f</t>
  </si>
  <si>
    <t>ljo/</t>
  </si>
  <si>
    <t>xNsf k]o kbfy{</t>
  </si>
  <si>
    <t>;'tL{hGo j:t'</t>
  </si>
  <si>
    <t>r'/f]6</t>
  </si>
  <si>
    <t>b; nfv lvNnL</t>
  </si>
  <si>
    <t>nQf sk8f</t>
  </si>
  <si>
    <t>wfuf]</t>
  </si>
  <si>
    <t>l;Gy]l6s sk8f</t>
  </si>
  <si>
    <t>xhf/ ld6/</t>
  </si>
  <si>
    <t>;'lt sk8f</t>
  </si>
  <si>
    <t>9fsfsf sk8f</t>
  </si>
  <si>
    <t>klZdgf</t>
  </si>
  <si>
    <t>yfg</t>
  </si>
  <si>
    <t>ufd]{06</t>
  </si>
  <si>
    <t xml:space="preserve">cGo </t>
  </si>
  <si>
    <t>u+n}rf, /f8LkfvL tyf h'6sf ;fdfg</t>
  </si>
  <si>
    <t>un}+rf</t>
  </si>
  <si>
    <t xml:space="preserve">xhf/ ju{ ld6/ </t>
  </si>
  <si>
    <t>/f8L kfvL</t>
  </si>
  <si>
    <t>h'6sf ;fdfg</t>
  </si>
  <si>
    <t>xhf/ yfg</t>
  </si>
  <si>
    <t>5fnf / 5fnfsf] ;fdfg</t>
  </si>
  <si>
    <t>k|zf]lwt 5fnf</t>
  </si>
  <si>
    <t>sRrf 5fnf</t>
  </si>
  <si>
    <t>xhf/ ju{ km'6</t>
  </si>
  <si>
    <t>sf7 tyf sf7sf] ;fdfg</t>
  </si>
  <si>
    <t>lr/]sf] sf7</t>
  </si>
  <si>
    <t>KnfO{p8</t>
  </si>
  <si>
    <t xml:space="preserve">kmlg{r/ </t>
  </si>
  <si>
    <t>sfuh tyf sfuhsf pTkfbg</t>
  </si>
  <si>
    <t>sfuh</t>
  </si>
  <si>
    <t>cfwf/e"t /;fog</t>
  </si>
  <si>
    <t>/f]lhg</t>
  </si>
  <si>
    <t>No'a cfon</t>
  </si>
  <si>
    <t>cGo /f;folgs kbfy{</t>
  </si>
  <si>
    <r>
      <t xml:space="preserve">/+u </t>
    </r>
    <r>
      <rPr>
        <sz val="12"/>
        <rFont val="Times New Roman"/>
        <family val="1"/>
      </rPr>
      <t>(Paints)</t>
    </r>
  </si>
  <si>
    <t>Tablet</t>
  </si>
  <si>
    <t>Capsule</t>
  </si>
  <si>
    <t>Ointment</t>
  </si>
  <si>
    <t>xhf/ 6\o'a</t>
  </si>
  <si>
    <t>Dry Syrup</t>
  </si>
  <si>
    <t>xhf/ af]tn</t>
  </si>
  <si>
    <t>Liquid</t>
  </si>
  <si>
    <t>;fa'g</t>
  </si>
  <si>
    <t>Knfli6shGo pTkfbg</t>
  </si>
  <si>
    <t>Knfli6ssf ;fdfg</t>
  </si>
  <si>
    <t>d]==6g</t>
  </si>
  <si>
    <t>kf]lnlyg kfOk</t>
  </si>
  <si>
    <t>u}/wft' vlghhGo pTkfbg</t>
  </si>
  <si>
    <t>O{+6f</t>
  </si>
  <si>
    <t>b; nfv uf]6f</t>
  </si>
  <si>
    <t>l;d]06</t>
  </si>
  <si>
    <t>s+qmL6</t>
  </si>
  <si>
    <t>x\o'd kfO{k</t>
  </si>
  <si>
    <t>km]la|s]6]8 wft'sf ;fdfg</t>
  </si>
  <si>
    <t>kmnfdsf] 58 tyf klQ tyf ;fdfgx?</t>
  </si>
  <si>
    <t>l:6nhGo pTkfbg</t>
  </si>
  <si>
    <t>lh=cfO{ tf/</t>
  </si>
  <si>
    <t>lh=cfO{=kfO{k</t>
  </si>
  <si>
    <t>wft'sf pks/0f</t>
  </si>
  <si>
    <t>3/]n' wft'sf ;fdfg</t>
  </si>
  <si>
    <t>cfNd'lgod pTkfbg</t>
  </si>
  <si>
    <t>lah'nLsf pks/0f</t>
  </si>
  <si>
    <t>lah'nLsf tf/ / s]a'n</t>
  </si>
  <si>
    <t>6fG;kmd{{/</t>
  </si>
  <si>
    <t>MVA</t>
  </si>
  <si>
    <t>/j/hGo pTkfbg</t>
  </si>
  <si>
    <t>6fo/ tyf 6\o"j</t>
  </si>
  <si>
    <t>;]6</t>
  </si>
  <si>
    <t>h'Qf÷rKkn</t>
  </si>
  <si>
    <t>5fnfsf] h'Qf</t>
  </si>
  <si>
    <t>hf]/</t>
  </si>
  <si>
    <t>sk8fsf] h'Qf</t>
  </si>
  <si>
    <t>rKkn</t>
  </si>
  <si>
    <t>hnljB't</t>
  </si>
  <si>
    <t>ljh'nL</t>
  </si>
  <si>
    <t>cf};t Ifdtf pkof]u</t>
  </si>
  <si>
    <t xml:space="preserve">      tflnsf &amp;-v_</t>
  </si>
  <si>
    <t xml:space="preserve"> k|d'v pBf]usf] Ifdtf pkof]u-k|b]zut_</t>
  </si>
  <si>
    <t>lk7f]</t>
  </si>
  <si>
    <t xml:space="preserve"> 5fnf / 5fnfsf] ;fdfg</t>
  </si>
  <si>
    <t>xhf/ So'= lkm6</t>
  </si>
  <si>
    <t>cfwf/e't /;fog</t>
  </si>
  <si>
    <t>cGo /;folgs kbfy{</t>
  </si>
  <si>
    <r>
      <t xml:space="preserve">/+u </t>
    </r>
    <r>
      <rPr>
        <sz val="10"/>
        <rFont val="Times New Roman"/>
        <family val="1"/>
      </rPr>
      <t>(Paints)</t>
    </r>
  </si>
  <si>
    <t>kmnfdsf] 58, klQ tyf ;fdfgx?</t>
  </si>
  <si>
    <t>luufjf6 cfj/</t>
  </si>
  <si>
    <t>tflnsf *-s_</t>
  </si>
  <si>
    <t>cf=j= @)&amp;*÷&amp;(
-;fpg–k';_</t>
  </si>
  <si>
    <t>cf=j= @)&amp;(÷*)
-;fpg–k';_</t>
  </si>
  <si>
    <t>cf=j= @)*)÷*!
-;fpg–k';_</t>
  </si>
  <si>
    <t>un}+rf, /f8LkfvL tyf h'6sf ;fdfg</t>
  </si>
  <si>
    <t>kmlg{r/</t>
  </si>
  <si>
    <t xml:space="preserve">sfuh </t>
  </si>
  <si>
    <t>kmnfdsf] 58 tyf klQ</t>
  </si>
  <si>
    <t>;|f]t M cWoog If]qsf pBf]ux? .</t>
  </si>
  <si>
    <t>tflnsf *-v_</t>
  </si>
  <si>
    <t>cf}Bf]lus pTkfbg-k|b]zut_</t>
  </si>
  <si>
    <t xml:space="preserve"> un}+rf</t>
  </si>
  <si>
    <r>
      <t xml:space="preserve">/+u </t>
    </r>
    <r>
      <rPr>
        <sz val="13"/>
        <rFont val="Times New Roman"/>
        <family val="1"/>
      </rPr>
      <t>(Paints)</t>
    </r>
  </si>
  <si>
    <t>tflnsf (-s_</t>
  </si>
  <si>
    <r>
      <t>If]qut shf{</t>
    </r>
    <r>
      <rPr>
        <b/>
        <sz val="14"/>
        <rFont val="Times New Roman"/>
        <family val="1"/>
      </rPr>
      <t>*</t>
    </r>
    <r>
      <rPr>
        <b/>
        <sz val="14"/>
        <rFont val="Preeti"/>
      </rPr>
      <t>-bz nfvdf_</t>
    </r>
  </si>
  <si>
    <t>s[lif / jg ;DaGwL</t>
  </si>
  <si>
    <t>vfgL ;DaGwL</t>
  </si>
  <si>
    <t>s[lif, jg tyf k]o kbfy{ pTkfbg ;DaGwL</t>
  </si>
  <si>
    <t>u}/vfB j:t' pTKffbg ;DaGwL</t>
  </si>
  <si>
    <t xml:space="preserve">lgdf{0f </t>
  </si>
  <si>
    <t>ljB't, Uof; tyf kfgL</t>
  </si>
  <si>
    <t xml:space="preserve">wft'sf pTkfbg, d]l;g/L tyf O{n]S6«f]lgs </t>
  </si>
  <si>
    <t>oftfoft, e08f/0f / ;+rf/</t>
  </si>
  <si>
    <t>yf]s tyf v'b|f ljqm]tf</t>
  </si>
  <si>
    <t>ljQ, aLdf tyf crn ;DklQ</t>
  </si>
  <si>
    <t>cGo ;]jf</t>
  </si>
  <si>
    <t>:jf:Yo / cGo ;fdflhs sfo{ ;DaGwL</t>
  </si>
  <si>
    <t>lzIff</t>
  </si>
  <si>
    <t>l/on :6]6</t>
  </si>
  <si>
    <t>pkef]Uo shf{</t>
  </si>
  <si>
    <t>tflnsf (-v_</t>
  </si>
  <si>
    <r>
      <t xml:space="preserve"> If]qut shf{-k|b]zut_</t>
    </r>
    <r>
      <rPr>
        <b/>
        <sz val="14"/>
        <rFont val="Times New Roman"/>
        <family val="1"/>
      </rPr>
      <t>*</t>
    </r>
    <r>
      <rPr>
        <b/>
        <sz val="14"/>
        <rFont val="Preeti"/>
      </rPr>
      <t>-bz nfvdf_</t>
    </r>
  </si>
  <si>
    <t xml:space="preserve">dw]z k|b]z </t>
  </si>
  <si>
    <t>sf]zL</t>
  </si>
  <si>
    <t>afudtL</t>
  </si>
  <si>
    <t>u08sL</t>
  </si>
  <si>
    <t>n'lDagL</t>
  </si>
  <si>
    <t>s0ff{nL</t>
  </si>
  <si>
    <t>xf]6n z}ofsf] ;+Vof -jflif{s Ifdtf_</t>
  </si>
  <si>
    <t>cs'k]G;L b/</t>
  </si>
  <si>
    <t>tflnsf !!-s_</t>
  </si>
  <si>
    <r>
      <t>3/hUuf /lhi6«]zg ;+Vof</t>
    </r>
    <r>
      <rPr>
        <sz val="11"/>
        <rFont val="Times New Roman"/>
        <family val="1"/>
      </rPr>
      <t>**</t>
    </r>
  </si>
  <si>
    <t>3/÷ejg :yfoL gS;f kf; ;+Vof</t>
  </si>
  <si>
    <r>
      <t>3/hUuf /lhi6«]zg /fh:j</t>
    </r>
    <r>
      <rPr>
        <sz val="12"/>
        <rFont val="Preeti"/>
      </rPr>
      <t xml:space="preserve">          -?= bz nfvdf_</t>
    </r>
  </si>
  <si>
    <t>;|f]t M lhNnf dfnkf]t sfof{no tyf dxfgu/kflnsf÷pk–dxfgu/kflnsf÷gu/kflnsf sfof{no .</t>
  </si>
  <si>
    <t>tflnsf !!-v_</t>
  </si>
  <si>
    <t xml:space="preserve">tflnsf !@ </t>
  </si>
  <si>
    <t>a}+s tyf ljQLo ;+:yfsf zfvf</t>
  </si>
  <si>
    <t>-@)*) k'; d;fGt;DDf_</t>
  </si>
  <si>
    <t>k|sf/</t>
  </si>
  <si>
    <t>jfl0fHo a}+s</t>
  </si>
  <si>
    <t>ljsf; a}+s</t>
  </si>
  <si>
    <t>ljQ sDkgL</t>
  </si>
  <si>
    <t>n3' ljQ ljsf; a}+s</t>
  </si>
  <si>
    <t>k"jf{wf/ ljsf; a}+s</t>
  </si>
  <si>
    <t>tflnsf !#</t>
  </si>
  <si>
    <t>-?= bz nfvdf_</t>
  </si>
  <si>
    <t>lgIf]k</t>
  </si>
  <si>
    <t>shf{</t>
  </si>
  <si>
    <t xml:space="preserve"> k|ltzt kl/jt{g             </t>
  </si>
  <si>
    <t>ut cjlwsf]</t>
  </si>
  <si>
    <t>;dLIff cjlwsf]</t>
  </si>
  <si>
    <t>tflnsf !$-s_</t>
  </si>
  <si>
    <t>cGo ljlQo ljj/0f</t>
  </si>
  <si>
    <t>s'n lgIf]k</t>
  </si>
  <si>
    <t xml:space="preserve">    rNtL</t>
  </si>
  <si>
    <t xml:space="preserve">    art</t>
  </si>
  <si>
    <t xml:space="preserve">    d'4tL</t>
  </si>
  <si>
    <t xml:space="preserve">    cGo</t>
  </si>
  <si>
    <t>lgIf]kstf{sf] ;+Vof</t>
  </si>
  <si>
    <t>s'n shf{</t>
  </si>
  <si>
    <t>ljkGg ju{ shf{</t>
  </si>
  <si>
    <t>k'g/shf{</t>
  </si>
  <si>
    <t>;x'lnotk"0f{ shf{</t>
  </si>
  <si>
    <t>C0fLx?sf] ;+Vof</t>
  </si>
  <si>
    <t>Pl6Pd ;+Vof</t>
  </si>
  <si>
    <t>a}+s zfvf ;+Vof</t>
  </si>
  <si>
    <t>tflnsf !$-v_</t>
  </si>
  <si>
    <t>tflnsf !%</t>
  </si>
  <si>
    <t>dlgr]~h/</t>
  </si>
  <si>
    <t>xf]6]n÷l/;f]]6{</t>
  </si>
  <si>
    <t>6«fen Ph]G;L</t>
  </si>
  <si>
    <t>6«]lsª</t>
  </si>
  <si>
    <t xml:space="preserve">dw]z </t>
  </si>
  <si>
    <t>;'b"/klZrd</t>
  </si>
  <si>
    <t>;|f]t M g]kfn /fi6« a}+s</t>
  </si>
  <si>
    <t>tflnsf !^</t>
  </si>
  <si>
    <t>-?= s/f]8df_</t>
  </si>
  <si>
    <t xml:space="preserve">lnld6 </t>
  </si>
  <si>
    <t>/sd</t>
  </si>
  <si>
    <t>k|ltzt kl/jt{g</t>
  </si>
  <si>
    <t>tflnsf !*-s_</t>
  </si>
  <si>
    <t>ef=?= vl/b</t>
  </si>
  <si>
    <t>ef=? laqmL</t>
  </si>
  <si>
    <t>s]Gb|Lo sfof{no tyf cGo sfof{noaf6 k|fKt</t>
  </si>
  <si>
    <t>s]Gb|Lo sfof{no tyf cGo sfof{nodf k|]lift</t>
  </si>
  <si>
    <t>tflnsf !*-v_</t>
  </si>
  <si>
    <t>ef/tLo d'b|f vl/b laqmL ljj/0f-k|b]zut_</t>
  </si>
  <si>
    <t xml:space="preserve"> sf]zL k|b]z</t>
  </si>
  <si>
    <t xml:space="preserve"> afudtL k|b]z</t>
  </si>
  <si>
    <t xml:space="preserve"> n'lDagL k|b]z</t>
  </si>
  <si>
    <t>tflnsf !(-s_</t>
  </si>
  <si>
    <t>gd"gf 5gf}6df k/]sf art tyf C0f ;xsf/L ;+:yfsf] ljj/0f -?=bz nfvdf_</t>
  </si>
  <si>
    <t xml:space="preserve">s'n k"FhL </t>
  </si>
  <si>
    <t>s'n art</t>
  </si>
  <si>
    <t>s'n C0f</t>
  </si>
  <si>
    <t>;b:o ;+Vof</t>
  </si>
  <si>
    <t>sd{rf/L ;+Vof</t>
  </si>
  <si>
    <t>;+:yf ;+Vof</t>
  </si>
  <si>
    <t>;|f]tM gd'gf 5gf}6df k/]sf ;xsf/L ;+:yfx? .</t>
  </si>
  <si>
    <t>tflnsf !(-v_</t>
  </si>
  <si>
    <t>gd"gf 5gf}6df k/]sf art tyf C0f ;xsf/L ;+:yfsf] ljj/0f -k|b]zut_ -?=bznfvdf_</t>
  </si>
  <si>
    <t>afUfdtL k|b]z</t>
  </si>
  <si>
    <t>s'n k"FhL</t>
  </si>
  <si>
    <t>&gt;f]tM ;xsf/L ljefu</t>
  </si>
  <si>
    <t>tflnsf @@-s_</t>
  </si>
  <si>
    <t>oftfoftsf ;fwgsf] s'n ;+Vof</t>
  </si>
  <si>
    <t>df]6/;fO{sn</t>
  </si>
  <si>
    <t>cGo =======</t>
  </si>
  <si>
    <t>;|f]t M oftfoft k"jf{wf/ lgb]{zgfno, sfof{no, l8lehg ;8s sfof{no .</t>
  </si>
  <si>
    <t>tflnsf @@-v_</t>
  </si>
  <si>
    <t>oftfoft ;]jf-k|b]zut_</t>
  </si>
  <si>
    <t>tflnsf @#</t>
  </si>
  <si>
    <t>;~rf/</t>
  </si>
  <si>
    <t>cf=j= @)&amp;*÷&amp;(
k'; d;fGt;Dd</t>
  </si>
  <si>
    <t>cf=j= @)&amp;(÷*)
k'; d;fGt;Dd</t>
  </si>
  <si>
    <t>cf=j= @)*)÷*!
k'; d;fGt;Dd</t>
  </si>
  <si>
    <t xml:space="preserve">ut cjlwsf] k|ltzt kl/jt{g    </t>
  </si>
  <si>
    <t xml:space="preserve">;dLIff cjlwsf] k|ltzt kl/jt{g      </t>
  </si>
  <si>
    <t>6]lnkmf]g ;]jf</t>
  </si>
  <si>
    <r>
      <t xml:space="preserve">:yfO{ </t>
    </r>
    <r>
      <rPr>
        <sz val="10"/>
        <rFont val="Times New Roman"/>
        <family val="1"/>
      </rPr>
      <t>(Fixed)</t>
    </r>
  </si>
  <si>
    <t>df]afO{n</t>
  </si>
  <si>
    <t>O{G6/g]6 ;]jf</t>
  </si>
  <si>
    <t>Fixed Broadband (Wired)</t>
  </si>
  <si>
    <t>Fixed Broadband (Wireless)</t>
  </si>
  <si>
    <t>Mobile Broadband</t>
  </si>
  <si>
    <t>tflnsf @$</t>
  </si>
  <si>
    <t>afXo If]q -? Nffvdf_</t>
  </si>
  <si>
    <t xml:space="preserve">;dLIff cjlwsf] k|ltzt kl/jt{g    </t>
  </si>
  <si>
    <t>!= s'n lgof{t</t>
  </si>
  <si>
    <t>ef/t</t>
  </si>
  <si>
    <t>rLg</t>
  </si>
  <si>
    <t>cGo d'n's</t>
  </si>
  <si>
    <t>@= s'n cfoft</t>
  </si>
  <si>
    <t>#= s'n Aofkf/ ;Gt'ng</t>
  </si>
  <si>
    <t>$= s'n a}}b]lzs Aofkf/</t>
  </si>
  <si>
    <t>%= s'n a}}b]lzs /f]]]huf/L ;+Vof</t>
  </si>
  <si>
    <t>^= ljk|]if0f cfk|jfx</t>
  </si>
  <si>
    <t>&amp;= s'n k|ToIf a}b]lzs nufgL</t>
  </si>
  <si>
    <t xml:space="preserve">;|f]t M g]kfn /fi6« a}+s tyf cGo lgsfo . </t>
  </si>
  <si>
    <t>tflnsf @%</t>
  </si>
  <si>
    <t xml:space="preserve"> ;+3Lo ;/sf/L ljQ -/sd ?=bz nfvdf_</t>
  </si>
  <si>
    <t>zLif{s</t>
  </si>
  <si>
    <t>pk–zLif{s</t>
  </si>
  <si>
    <t>vr{</t>
  </si>
  <si>
    <t>rfn'</t>
  </si>
  <si>
    <t>kF'hLut</t>
  </si>
  <si>
    <t>ljQLo</t>
  </si>
  <si>
    <t>/fhZj</t>
  </si>
  <si>
    <t>s/</t>
  </si>
  <si>
    <t>u}/–s/</t>
  </si>
  <si>
    <t>cg'bfg tyf x:tfGt/0f</t>
  </si>
  <si>
    <t>;dfgLs/0f</t>
  </si>
  <si>
    <t>;dk"/s</t>
  </si>
  <si>
    <t>ljz]if</t>
  </si>
  <si>
    <t>;zt{</t>
  </si>
  <si>
    <t xml:space="preserve"> </t>
  </si>
  <si>
    <t xml:space="preserve"> C0f</t>
  </si>
  <si>
    <t>cfGtl/s</t>
  </si>
  <si>
    <t>afXo</t>
  </si>
  <si>
    <t>;|f]t M g]kfn ;/sf/, cy{ dGqfno÷k|b]z ;/sf/, cfly{s dfldnf tyf of]hgf dGqfno .</t>
  </si>
  <si>
    <t>gf]6M PsLs[t k|ltj]bgdf ;+3Lo ;/sf/L ljQ cj:yf tyf k|fb]lzs k|ltj]bgdf k|b]z ;/sf/sf] ;/sf/L ljQsf] cj:yf pNn]v ug'{kg]{5 .</t>
  </si>
  <si>
    <r>
      <t xml:space="preserve">;|f]t M g]kfn b"/;~rf/ k|flws/0f </t>
    </r>
    <r>
      <rPr>
        <i/>
        <sz val="10"/>
        <rFont val="Times New Roman"/>
        <family val="1"/>
      </rPr>
      <t>(Cumulative Data)</t>
    </r>
    <r>
      <rPr>
        <i/>
        <sz val="10"/>
        <rFont val="Preeti"/>
      </rPr>
      <t xml:space="preserve">. </t>
    </r>
  </si>
  <si>
    <t>tflnsf @^</t>
  </si>
  <si>
    <t xml:space="preserve">k|b]z M </t>
  </si>
  <si>
    <r>
      <t>cfof]hgfsf] lsl;d M</t>
    </r>
    <r>
      <rPr>
        <sz val="14"/>
        <rFont val="Preeti"/>
      </rPr>
      <t xml:space="preserve"> /fli6«o uf}/jsf] cfof]hgf÷s]Gb|Lo cfof]hgf÷k|b]zsf] cfof]hgf÷cGo =======</t>
    </r>
  </si>
  <si>
    <t>cfof]hgf /x]sf] d'Vo :yfg M</t>
  </si>
  <si>
    <t xml:space="preserve">cfof]hgfn] k|efj kfg]{ If]q÷k|b]zx? M </t>
  </si>
  <si>
    <t xml:space="preserve">ldlt @)&amp;* c;f/ @! ut] ;DdfggLo k|wfgdGqLaf6 ;d'b\‍3f6g ePsf] . </t>
  </si>
  <si>
    <t>करिव १०%</t>
  </si>
  <si>
    <t>करिव १६.५५%</t>
  </si>
  <si>
    <t>;Ddflgt ;jf]{Rr cbfntsf] ldlt @)&amp;(÷)@÷!@ sf] k/dfb]z cg';f/ bf]&gt;f] cGt/fli6«o ljdfg:yn lgdf{0fsf] nflu cWoog u/L k|ltj]bg k]z ug{ ldlt @)&amp;(÷)$÷@^ sf] g]kfn ;/sf/ dlGqkl/ifb\sf] lg0f{o adf]lhd u7g ePsf] lj1 ;d"xsf] cfWoog k|ltj]bg ldlt @)&amp;(÷)%÷@( df g]kfn ;/sf/nfO{ k]z ePsf]df @)*)÷)&amp;÷@# ut]sf] dGqL kl/ifb\sf] lg0f{o cg';f/ cfof]hgfsf] lgdf{0f sfo{ c3L a9fOg] .</t>
  </si>
  <si>
    <t>cfof]hgfsf] gfd</t>
  </si>
  <si>
    <t>cf=j= @)*)÷)*! df ljlgof]lht ah]6 -?= s/f]8df_</t>
  </si>
  <si>
    <t>cf=j= @)*)÷)*! sf] ^ dlxgfsf] k|ult</t>
  </si>
  <si>
    <t>cfof]hgfsf] z'? ePb]lv cf=j= @)*)÷)*! sf] k'if d;fGt ;Ddsf] ;dli6ut k|ult</t>
  </si>
  <si>
    <t xml:space="preserve">s}lkmPt </t>
  </si>
  <si>
    <t>vr{ ePsf] ah]6 -?= s/f]8df_</t>
  </si>
  <si>
    <t>ef}lts k|ult Ü</t>
  </si>
  <si>
    <t>ljlto k|ult Ü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</si>
  <si>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Preeti"/>
      </rPr>
      <t> </t>
    </r>
  </si>
  <si>
    <t>l;S6f l;+rfO{ cfof]hgf</t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</si>
  <si>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Preeti"/>
      </rPr>
      <t> </t>
    </r>
  </si>
  <si>
    <t>aaO{ l;+rfO{ cfof]hgf</t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</si>
  <si>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Preeti"/>
      </rPr>
      <t> </t>
    </r>
  </si>
  <si>
    <t>/fgL hd/f s'nl/of cfof]hgf</t>
  </si>
  <si>
    <r>
      <t>4.</t>
    </r>
    <r>
      <rPr>
        <sz val="7"/>
        <color theme="1"/>
        <rFont val="Times New Roman"/>
        <family val="1"/>
      </rPr>
      <t xml:space="preserve">    </t>
    </r>
    <r>
      <rPr>
        <sz val="14"/>
        <color theme="1"/>
        <rFont val="Preeti"/>
      </rPr>
      <t> </t>
    </r>
  </si>
  <si>
    <t>;'gsf]zL dl/g 8fOe;{g cfof]hgf</t>
  </si>
  <si>
    <r>
      <t>5.</t>
    </r>
    <r>
      <rPr>
        <sz val="7"/>
        <color theme="1"/>
        <rFont val="Times New Roman"/>
        <family val="1"/>
      </rPr>
      <t xml:space="preserve">    </t>
    </r>
    <r>
      <rPr>
        <sz val="14"/>
        <color theme="1"/>
        <rFont val="Preeti"/>
      </rPr>
      <t> </t>
    </r>
  </si>
  <si>
    <t>dxfsfnL l;+rfO{ cfof]hgf</t>
  </si>
  <si>
    <r>
      <t>6.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Preeti"/>
      </rPr>
      <t> </t>
    </r>
  </si>
  <si>
    <t>e]/L aaO{ 8fOe;{g ax'p2]ZoLo cfof]hgf</t>
  </si>
  <si>
    <r>
      <t>7.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Preeti"/>
      </rPr>
      <t> </t>
    </r>
  </si>
  <si>
    <t>dflyNnf] tfdfsf]zL hnljB't\ cfof]hgf</t>
  </si>
  <si>
    <r>
      <t>8.</t>
    </r>
    <r>
      <rPr>
        <sz val="7"/>
        <color theme="1"/>
        <rFont val="Times New Roman"/>
        <family val="1"/>
      </rPr>
      <t xml:space="preserve">    </t>
    </r>
    <r>
      <rPr>
        <sz val="14"/>
        <color theme="1"/>
        <rFont val="Preeti"/>
      </rPr>
      <t> </t>
    </r>
  </si>
  <si>
    <t>a'9L u08sL hnljB't\ cfof]hgf</t>
  </si>
  <si>
    <r>
      <rPr>
        <sz val="10"/>
        <color theme="1"/>
        <rFont val="Times New Roman"/>
        <family val="1"/>
      </rPr>
      <t xml:space="preserve"> LBMIS</t>
    </r>
    <r>
      <rPr>
        <sz val="12"/>
        <color theme="1"/>
        <rFont val="Preeti"/>
      </rPr>
      <t xml:space="preserve"> cg';f/ gkfn ;/sf/af6 ? ! cj{ ljlgof]hg ul/Psf] / ut cf=j=sf] df}Hbft /sd @@ s/f]8 u/L hDdf ! cj{ @@ s/f]8 ?k}of /x]sf] / xfn;Dd ljlgof]lht /sd k|fKt  gePsf] .</t>
    </r>
  </si>
  <si>
    <t>करिव १८%</t>
  </si>
  <si>
    <t>cfof]hgf lgdf{0fsf] tof/L eO/x]sf] .</t>
  </si>
  <si>
    <r>
      <t>9.</t>
    </r>
    <r>
      <rPr>
        <sz val="7"/>
        <color theme="1"/>
        <rFont val="Times New Roman"/>
        <family val="1"/>
      </rPr>
      <t xml:space="preserve">    </t>
    </r>
    <r>
      <rPr>
        <sz val="14"/>
        <color theme="1"/>
        <rFont val="Preeti"/>
      </rPr>
      <t> </t>
    </r>
  </si>
  <si>
    <t>ldn]lgod Rofn]~h Psfp06 g]kfn -PDfl;P–g]kfn_, ljB't\ k|;f/0f cfof]hgf / ;8s dd{t cfof]hgf</t>
  </si>
  <si>
    <r>
      <t>10.</t>
    </r>
    <r>
      <rPr>
        <sz val="7"/>
        <color theme="1"/>
        <rFont val="Times New Roman"/>
        <family val="1"/>
      </rPr>
      <t xml:space="preserve">  </t>
    </r>
    <r>
      <rPr>
        <sz val="14"/>
        <color theme="1"/>
        <rFont val="Preeti"/>
      </rPr>
      <t> </t>
    </r>
  </si>
  <si>
    <t>klZrd ;]tL hnljB't\ cfof]hgf</t>
  </si>
  <si>
    <r>
      <t>nufgL af]8{ / ljsf;stf{aLr ePsf] ;dembf/Lkq cg';f/ xfn ljsf;stf{</t>
    </r>
    <r>
      <rPr>
        <sz val="11"/>
        <color theme="1"/>
        <rFont val="Times New Roman"/>
        <family val="1"/>
      </rPr>
      <t xml:space="preserve"> NHPC Limited</t>
    </r>
    <r>
      <rPr>
        <sz val="12"/>
        <color theme="1"/>
        <rFont val="Preeti"/>
      </rPr>
      <t xml:space="preserve"> n] o; kl/of]hgfsf] lj:t[t kl/of]hgf cWoog sfo{ ul//x]sf] .</t>
    </r>
  </si>
  <si>
    <r>
      <t>11.</t>
    </r>
    <r>
      <rPr>
        <sz val="7"/>
        <color theme="1"/>
        <rFont val="Times New Roman"/>
        <family val="1"/>
      </rPr>
      <t xml:space="preserve">   </t>
    </r>
    <r>
      <rPr>
        <sz val="14"/>
        <color theme="1"/>
        <rFont val="Preeti"/>
      </rPr>
      <t> </t>
    </r>
  </si>
  <si>
    <t>uf}td a'4 cGt/fli6«o ljdfg:yn</t>
  </si>
  <si>
    <r>
      <rPr>
        <sz val="11"/>
        <color theme="1"/>
        <rFont val="Times New Roman"/>
        <family val="1"/>
      </rPr>
      <t>December 31, 2021</t>
    </r>
    <r>
      <rPr>
        <sz val="12"/>
        <color theme="1"/>
        <rFont val="Preeti"/>
      </rPr>
      <t xml:space="preserve"> df lgdf{0f ;DkGg ePsf] / </t>
    </r>
    <r>
      <rPr>
        <sz val="10"/>
        <color theme="1"/>
        <rFont val="Times New Roman"/>
        <family val="1"/>
      </rPr>
      <t>May 16, 2022</t>
    </r>
    <r>
      <rPr>
        <sz val="12"/>
        <color theme="1"/>
        <rFont val="Preeti"/>
      </rPr>
      <t xml:space="preserve"> b]lv ljdfg:yn Aoj;foLs ?kdf ;+rfngdf cfPsf] .</t>
    </r>
  </si>
  <si>
    <r>
      <t>12.</t>
    </r>
    <r>
      <rPr>
        <sz val="7"/>
        <color theme="1"/>
        <rFont val="Times New Roman"/>
        <family val="1"/>
      </rPr>
      <t xml:space="preserve">   </t>
    </r>
    <r>
      <rPr>
        <sz val="14"/>
        <color theme="1"/>
        <rFont val="Preeti"/>
      </rPr>
      <t> </t>
    </r>
  </si>
  <si>
    <t>kf]v/f If]qLo cGt/fli6«o ljdfg:yn cfof]hgf</t>
  </si>
  <si>
    <r>
      <t>13.</t>
    </r>
    <r>
      <rPr>
        <sz val="7"/>
        <color theme="1"/>
        <rFont val="Times New Roman"/>
        <family val="1"/>
      </rPr>
      <t xml:space="preserve">   </t>
    </r>
    <r>
      <rPr>
        <sz val="14"/>
        <color theme="1"/>
        <rFont val="Preeti"/>
      </rPr>
      <t> </t>
    </r>
  </si>
  <si>
    <t>bf];|f] cGt/fli6«o ljdfg:yn cfof]hgf</t>
  </si>
  <si>
    <t>g]kfn ;/sf/sf] ah]6 dfq</t>
  </si>
  <si>
    <r>
      <t>14.</t>
    </r>
    <r>
      <rPr>
        <sz val="7"/>
        <color theme="1"/>
        <rFont val="Times New Roman"/>
        <family val="1"/>
      </rPr>
      <t xml:space="preserve">  </t>
    </r>
    <r>
      <rPr>
        <sz val="14"/>
        <color theme="1"/>
        <rFont val="Preeti"/>
      </rPr>
      <t> </t>
    </r>
  </si>
  <si>
    <t>/]n d]6«f]/]n tyf df]gf]/]n ljsf; cfof]hgf</t>
  </si>
  <si>
    <r>
      <t>15.</t>
    </r>
    <r>
      <rPr>
        <sz val="7"/>
        <color theme="1"/>
        <rFont val="Times New Roman"/>
        <family val="1"/>
      </rPr>
      <t xml:space="preserve">  </t>
    </r>
    <r>
      <rPr>
        <sz val="14"/>
        <color theme="1"/>
        <rFont val="Preeti"/>
      </rPr>
      <t> </t>
    </r>
  </si>
  <si>
    <t>x'nfsL /fhdfu{ cfof]hgf</t>
  </si>
  <si>
    <r>
      <t>16.</t>
    </r>
    <r>
      <rPr>
        <sz val="7"/>
        <color theme="1"/>
        <rFont val="Times New Roman"/>
        <family val="1"/>
      </rPr>
      <t xml:space="preserve">   </t>
    </r>
    <r>
      <rPr>
        <sz val="14"/>
        <color theme="1"/>
        <rFont val="Preeti"/>
      </rPr>
      <t> </t>
    </r>
  </si>
  <si>
    <t>k'iknfn -dWo–kxf8L_ /fhdfu{ cfof]hgf lgb]{zgfno</t>
  </si>
  <si>
    <r>
      <t>17.</t>
    </r>
    <r>
      <rPr>
        <sz val="7"/>
        <color theme="1"/>
        <rFont val="Times New Roman"/>
        <family val="1"/>
      </rPr>
      <t xml:space="preserve">  </t>
    </r>
    <r>
      <rPr>
        <sz val="14"/>
        <color theme="1"/>
        <rFont val="Preeti"/>
      </rPr>
      <t> </t>
    </r>
  </si>
  <si>
    <t xml:space="preserve">sf]zL sf]l/8f]/ </t>
  </si>
  <si>
    <t>pQ/ blIf0f -sf]zL_ ;8s of]hgf, ;+v'jf;ef</t>
  </si>
  <si>
    <t>vfFbaf/L–lsdfyf+sf -RofDtfË–3f]‹Kkf v08_ ;8s g]kfnL ;]gftkm{</t>
  </si>
  <si>
    <r>
      <t>18.</t>
    </r>
    <r>
      <rPr>
        <sz val="7"/>
        <color theme="1"/>
        <rFont val="Times New Roman"/>
        <family val="1"/>
      </rPr>
      <t xml:space="preserve">  </t>
    </r>
    <r>
      <rPr>
        <sz val="14"/>
        <color theme="1"/>
        <rFont val="Preeti"/>
      </rPr>
      <t> </t>
    </r>
  </si>
  <si>
    <t xml:space="preserve">sflnu08sL sf]l/8f]/ </t>
  </si>
  <si>
    <t>u}8fsf]6– /fDbL– dfn9'Ëf ;8s of]hgf, kfNkf</t>
  </si>
  <si>
    <t>j]gL–hf]d;f]d–sf]/nf ;8s of]hgf</t>
  </si>
  <si>
    <r>
      <t>19.</t>
    </r>
    <r>
      <rPr>
        <sz val="7"/>
        <color theme="1"/>
        <rFont val="Times New Roman"/>
        <family val="1"/>
      </rPr>
      <t xml:space="preserve">  </t>
    </r>
    <r>
      <rPr>
        <sz val="14"/>
        <color theme="1"/>
        <rFont val="Preeti"/>
      </rPr>
      <t> </t>
    </r>
  </si>
  <si>
    <t>s0ff{nL sf]l/8f]/</t>
  </si>
  <si>
    <t xml:space="preserve">v'nfn' ;ln;Nnf ;8s of]hgf sf]N6L, afh'/f </t>
  </si>
  <si>
    <t xml:space="preserve">of]hgf @)*) kf}if ^ ut] :yfkgf ePsf sf/0f Go"g k|ult b]lvPsf] . </t>
  </si>
  <si>
    <t>lxN;f– l;ldsf]6 ;8s of]hgf -s0ff{nL sf]l/8f]/ pQ/ v08_, x'Dnf</t>
  </si>
  <si>
    <t>nflnau/–b'lNns'Ggf /  3f6kf/Lrf}/–a›LufpF–e'Ssfvf]nf v08 ;8s, g]kfnL ;]gf tkm{</t>
  </si>
  <si>
    <r>
      <t>20.</t>
    </r>
    <r>
      <rPr>
        <sz val="7"/>
        <color theme="1"/>
        <rFont val="Times New Roman"/>
        <family val="1"/>
      </rPr>
      <t xml:space="preserve">  </t>
    </r>
    <r>
      <rPr>
        <sz val="14"/>
        <color theme="1"/>
        <rFont val="Preeti"/>
      </rPr>
      <t> </t>
    </r>
  </si>
  <si>
    <t>sf7df8f}+ t/fO{–dw]; b|'tdfu{ ;8s cfof]hgf</t>
  </si>
  <si>
    <r>
      <t>21.</t>
    </r>
    <r>
      <rPr>
        <sz val="7"/>
        <color theme="1"/>
        <rFont val="Times New Roman"/>
        <family val="1"/>
      </rPr>
      <t xml:space="preserve">   </t>
    </r>
    <r>
      <rPr>
        <sz val="14"/>
        <color theme="1"/>
        <rFont val="Preeti"/>
      </rPr>
      <t> </t>
    </r>
  </si>
  <si>
    <t>d]nDrL vfg]kfgL cfof]hgf</t>
  </si>
  <si>
    <r>
      <t>22.</t>
    </r>
    <r>
      <rPr>
        <sz val="7"/>
        <color theme="1"/>
        <rFont val="Times New Roman"/>
        <family val="1"/>
      </rPr>
      <t xml:space="preserve">  </t>
    </r>
    <r>
      <rPr>
        <sz val="14"/>
        <color theme="1"/>
        <rFont val="Preeti"/>
      </rPr>
      <t> </t>
    </r>
  </si>
  <si>
    <t>kz'ktL If]q ljsf; sf]if</t>
  </si>
  <si>
    <r>
      <t>23.</t>
    </r>
    <r>
      <rPr>
        <sz val="7"/>
        <color theme="1"/>
        <rFont val="Times New Roman"/>
        <family val="1"/>
      </rPr>
      <t xml:space="preserve">   </t>
    </r>
    <r>
      <rPr>
        <sz val="14"/>
        <color theme="1"/>
        <rFont val="Preeti"/>
      </rPr>
      <t> </t>
    </r>
  </si>
  <si>
    <t xml:space="preserve">n'lDagL u'?of]hgf / a[xQ/ n'lDagL If]q </t>
  </si>
  <si>
    <r>
      <t>24.</t>
    </r>
    <r>
      <rPr>
        <sz val="7"/>
        <color theme="1"/>
        <rFont val="Times New Roman"/>
        <family val="1"/>
      </rPr>
      <t xml:space="preserve">  </t>
    </r>
    <r>
      <rPr>
        <sz val="14"/>
        <color theme="1"/>
        <rFont val="Preeti"/>
      </rPr>
      <t> </t>
    </r>
  </si>
  <si>
    <t>/fi6«klt r'/] ;+/If0f sfo{qmd</t>
  </si>
  <si>
    <r>
      <t>;|f]t M cy{ dGqfno, /fli6«o of]hgf cfof]u, /fli6«o uf}/jsf cfof]hgfx? .</t>
    </r>
    <r>
      <rPr>
        <i/>
        <sz val="14"/>
        <color theme="1"/>
        <rFont val="Preeti"/>
      </rPr>
      <t xml:space="preserve"> </t>
    </r>
  </si>
  <si>
    <t>cfly{s jif{</t>
  </si>
  <si>
    <t>If]qkmn</t>
  </si>
  <si>
    <t>pTkfbg</t>
  </si>
  <si>
    <t>pTkfbsTj</t>
  </si>
  <si>
    <t>-xhf/ x]S6/df_</t>
  </si>
  <si>
    <t>-xhf/ d]l6«s 6gdf_</t>
  </si>
  <si>
    <t>-d]=6g k|lt x]S6/_</t>
  </si>
  <si>
    <t>2071/72</t>
  </si>
  <si>
    <t>2072/73</t>
  </si>
  <si>
    <t>2073/74</t>
  </si>
  <si>
    <t>2074/75</t>
  </si>
  <si>
    <t>2075/76</t>
  </si>
  <si>
    <t>2076/77</t>
  </si>
  <si>
    <t>2077/78</t>
  </si>
  <si>
    <t>2078/79</t>
  </si>
  <si>
    <t xml:space="preserve">2079/80 </t>
  </si>
  <si>
    <t>2080/81</t>
  </si>
  <si>
    <t>17(a)</t>
  </si>
  <si>
    <t>17(b)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</si>
</sst>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-* #,##0.00_-;\-* #,##0.00_-;_-* &quot;-&quot;??_-;_-@_-"/>
    <numFmt numFmtId="165" formatCode="0;\-0;;@"/>
    <numFmt numFmtId="166" formatCode="0.0;\-0.0;;@"/>
    <numFmt numFmtId="167" formatCode="0.00;\-0.00;;@"/>
    <numFmt numFmtId="168" formatCode="0.0"/>
    <numFmt numFmtId="169" formatCode="0.00\ ;\ \-\ 0.00\ ;;\ @"/>
    <numFmt numFmtId="170" formatCode="0.0%"/>
    <numFmt numFmtId="171" formatCode="_(* #,##0.0_);_(* \(#,##0.0\);_(* &quot;-&quot;??_);_(@_)"/>
    <numFmt numFmtId="172" formatCode="_(* #,##0_);_(* \(#,##0\);_(* &quot;-&quot;??_);_(@_)"/>
    <numFmt numFmtId="173" formatCode="#,##0.0"/>
    <numFmt numFmtId="174" formatCode="[$-4000439]0.##"/>
    <numFmt numFmtId="175" formatCode="0.0_);\(0.0\)"/>
  </numFmts>
  <fonts count="9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Preeti"/>
    </font>
    <font>
      <sz val="11"/>
      <color theme="1"/>
      <name val="Preeti"/>
    </font>
    <font>
      <b/>
      <sz val="12"/>
      <name val="Preeti"/>
    </font>
    <font>
      <sz val="12"/>
      <name val="Preeti"/>
    </font>
    <font>
      <b/>
      <sz val="10"/>
      <name val="Fontasy Himali"/>
      <family val="5"/>
    </font>
    <font>
      <sz val="10"/>
      <name val="Fontasy Himali"/>
      <family val="5"/>
    </font>
    <font>
      <i/>
      <sz val="12"/>
      <name val="Preeti"/>
    </font>
    <font>
      <sz val="10"/>
      <name val="Preeti"/>
    </font>
    <font>
      <sz val="14"/>
      <name val="Preeti"/>
    </font>
    <font>
      <b/>
      <sz val="10"/>
      <name val="Arial"/>
      <family val="2"/>
    </font>
    <font>
      <sz val="10"/>
      <color theme="1"/>
      <name val="Fontasy Himali"/>
      <family val="5"/>
    </font>
    <font>
      <b/>
      <sz val="14"/>
      <color theme="1"/>
      <name val="Preeti"/>
    </font>
    <font>
      <sz val="11"/>
      <name val="Preeti"/>
    </font>
    <font>
      <b/>
      <sz val="11"/>
      <name val="Preeti"/>
    </font>
    <font>
      <b/>
      <i/>
      <sz val="12"/>
      <name val="Preeti"/>
    </font>
    <font>
      <sz val="11"/>
      <name val="Arial"/>
      <family val="2"/>
    </font>
    <font>
      <b/>
      <sz val="14"/>
      <name val="Times New Roman"/>
      <family val="1"/>
    </font>
    <font>
      <sz val="9"/>
      <name val="Fontasy Himali"/>
      <family val="5"/>
    </font>
    <font>
      <sz val="10"/>
      <name val="Times New Roman"/>
      <family val="1"/>
    </font>
    <font>
      <sz val="14"/>
      <color theme="1"/>
      <name val="Preeti"/>
    </font>
    <font>
      <sz val="12"/>
      <color theme="1"/>
      <name val="Preeti"/>
    </font>
    <font>
      <b/>
      <sz val="13"/>
      <name val="Preeti"/>
    </font>
    <font>
      <u/>
      <sz val="10"/>
      <color indexed="12"/>
      <name val="Arial"/>
      <family val="2"/>
    </font>
    <font>
      <sz val="11"/>
      <color theme="1"/>
      <name val="Fontasy Himali"/>
      <family val="5"/>
    </font>
    <font>
      <sz val="11"/>
      <color theme="1"/>
      <name val="Arial"/>
      <family val="2"/>
    </font>
    <font>
      <sz val="10"/>
      <name val="Arial"/>
      <family val="2"/>
    </font>
    <font>
      <b/>
      <sz val="14"/>
      <color rgb="FF0070C0"/>
      <name val="Preeti"/>
    </font>
    <font>
      <b/>
      <sz val="13"/>
      <color rgb="FF0070C0"/>
      <name val="Preeti"/>
    </font>
    <font>
      <sz val="11"/>
      <name val="Fontasy Himali"/>
      <family val="5"/>
    </font>
    <font>
      <sz val="11"/>
      <color theme="1"/>
      <name val="Times"/>
      <family val="1"/>
    </font>
    <font>
      <sz val="22"/>
      <name val="Arial"/>
      <family val="2"/>
    </font>
    <font>
      <sz val="24"/>
      <name val="Arial"/>
      <family val="2"/>
    </font>
    <font>
      <sz val="12"/>
      <name val="Arial"/>
      <family val="2"/>
    </font>
    <font>
      <sz val="12"/>
      <name val="Century"/>
      <family val="1"/>
    </font>
    <font>
      <i/>
      <sz val="10"/>
      <name val="Preeti"/>
    </font>
    <font>
      <b/>
      <sz val="11"/>
      <name val="Fontasy Himali"/>
      <family val="5"/>
    </font>
    <font>
      <sz val="12"/>
      <color theme="1"/>
      <name val="Calibri"/>
      <family val="2"/>
      <scheme val="minor"/>
    </font>
    <font>
      <u/>
      <sz val="12.65"/>
      <color theme="10"/>
      <name val="Calibri"/>
      <family val="2"/>
    </font>
    <font>
      <sz val="13"/>
      <name val="Preeti"/>
    </font>
    <font>
      <i/>
      <sz val="13"/>
      <name val="Preeti"/>
    </font>
    <font>
      <b/>
      <i/>
      <sz val="13"/>
      <name val="Preeti"/>
    </font>
    <font>
      <sz val="13"/>
      <name val="Arial"/>
      <family val="2"/>
    </font>
    <font>
      <sz val="13"/>
      <color theme="1"/>
      <name val="Calibri"/>
      <family val="2"/>
      <scheme val="minor"/>
    </font>
    <font>
      <b/>
      <sz val="18"/>
      <name val="Preeti"/>
    </font>
    <font>
      <b/>
      <sz val="16"/>
      <name val="Preeti"/>
    </font>
    <font>
      <sz val="13"/>
      <name val="Century"/>
      <family val="1"/>
    </font>
    <font>
      <sz val="14"/>
      <name val="Century"/>
      <family val="1"/>
    </font>
    <font>
      <b/>
      <sz val="11"/>
      <color theme="1"/>
      <name val="Fontasy Himali"/>
      <family val="5"/>
    </font>
    <font>
      <sz val="10"/>
      <color theme="1"/>
      <name val="Calibri"/>
      <family val="2"/>
      <scheme val="minor"/>
    </font>
    <font>
      <sz val="10"/>
      <color theme="1"/>
      <name val="Preeti"/>
    </font>
    <font>
      <sz val="10"/>
      <name val="Arial"/>
      <family val="2"/>
    </font>
    <font>
      <sz val="12"/>
      <name val="Helv"/>
      <family val="2"/>
    </font>
    <font>
      <b/>
      <sz val="14"/>
      <name val="Fontasy Himali"/>
      <family val="5"/>
    </font>
    <font>
      <sz val="11"/>
      <color rgb="FFFF0000"/>
      <name val="Calibri"/>
      <family val="2"/>
      <scheme val="minor"/>
    </font>
    <font>
      <sz val="12"/>
      <name val="Times New Roman"/>
      <family val="1"/>
    </font>
    <font>
      <sz val="12"/>
      <name val="Times"/>
      <family val="1"/>
    </font>
    <font>
      <b/>
      <sz val="12"/>
      <color theme="1"/>
      <name val="Preeti"/>
    </font>
    <font>
      <b/>
      <sz val="10"/>
      <name val="Preeti"/>
    </font>
    <font>
      <b/>
      <sz val="10"/>
      <color theme="1"/>
      <name val="Preeti"/>
    </font>
    <font>
      <b/>
      <sz val="10"/>
      <color theme="1"/>
      <name val="Fontasy Himali"/>
      <family val="5"/>
    </font>
    <font>
      <sz val="12"/>
      <color theme="1"/>
      <name val="Fontasy Himali"/>
      <family val="5"/>
    </font>
    <font>
      <sz val="13"/>
      <name val="Times New Roman"/>
      <family val="1"/>
    </font>
    <font>
      <b/>
      <sz val="9"/>
      <name val="Fontasy Himali"/>
      <family val="5"/>
    </font>
    <font>
      <sz val="9"/>
      <color theme="1"/>
      <name val="Fontasy Himali"/>
      <family val="5"/>
    </font>
    <font>
      <b/>
      <sz val="11"/>
      <color theme="1"/>
      <name val="Preeti"/>
    </font>
    <font>
      <sz val="10"/>
      <color rgb="FFFF0000"/>
      <name val="Fontasy Himali"/>
      <family val="5"/>
    </font>
    <font>
      <sz val="11"/>
      <name val="Times New Roman"/>
      <family val="1"/>
    </font>
    <font>
      <vertAlign val="superscript"/>
      <sz val="12"/>
      <name val="Times New Roman"/>
      <family val="1"/>
    </font>
    <font>
      <sz val="11"/>
      <name val="Calibri"/>
      <family val="2"/>
      <scheme val="minor"/>
    </font>
    <font>
      <sz val="13"/>
      <color theme="1"/>
      <name val="Preeti"/>
    </font>
    <font>
      <sz val="10"/>
      <name val="FONTASY_HIMALI_TT"/>
      <family val="5"/>
    </font>
    <font>
      <b/>
      <sz val="14"/>
      <name val="FONTASY_HIMALI_TT"/>
      <family val="5"/>
    </font>
    <font>
      <b/>
      <sz val="10"/>
      <name val="FONTASY_ HIMALI_ TT"/>
      <family val="5"/>
    </font>
    <font>
      <b/>
      <sz val="12"/>
      <color theme="0"/>
      <name val="Preeti"/>
    </font>
    <font>
      <i/>
      <sz val="10"/>
      <name val="Arial"/>
      <family val="2"/>
    </font>
    <font>
      <sz val="10"/>
      <color rgb="FFFF0000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4"/>
      <color theme="1"/>
      <name val="Kalimati"/>
      <charset val="1"/>
    </font>
    <font>
      <sz val="9.5"/>
      <color theme="1"/>
      <name val="Fontasy Himali"/>
      <family val="5"/>
    </font>
    <font>
      <i/>
      <sz val="10"/>
      <name val="Times New Roman"/>
      <family val="1"/>
    </font>
    <font>
      <sz val="7"/>
      <color theme="1"/>
      <name val="Times New Roman"/>
      <family val="1"/>
    </font>
    <font>
      <sz val="9"/>
      <color rgb="FF000000"/>
      <name val="Fontasy Himali"/>
      <family val="5"/>
    </font>
    <font>
      <sz val="12"/>
      <color rgb="FF000000"/>
      <name val="Preeti"/>
    </font>
    <font>
      <sz val="12"/>
      <color theme="1"/>
      <name val="Preeti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Fontasy Himali"/>
      <family val="5"/>
    </font>
    <font>
      <sz val="11"/>
      <color rgb="FF000000"/>
      <name val="Preeti"/>
    </font>
    <font>
      <i/>
      <sz val="12"/>
      <color theme="1"/>
      <name val="Preeti"/>
    </font>
    <font>
      <i/>
      <sz val="14"/>
      <color theme="1"/>
      <name val="Preeti"/>
    </font>
    <font>
      <b/>
      <sz val="14"/>
      <color rgb="FF000000"/>
      <name val="Preeti"/>
    </font>
    <font>
      <b/>
      <sz val="12"/>
      <color rgb="FF000000"/>
      <name val="Preeti"/>
    </font>
    <font>
      <sz val="10"/>
      <color rgb="FF000000"/>
      <name val="Fontasy Himali"/>
      <family val="5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D9F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2E74B5"/>
      </left>
      <right style="medium">
        <color rgb="FF2E74B5"/>
      </right>
      <top style="medium">
        <color rgb="FF2E74B5"/>
      </top>
      <bottom/>
      <diagonal/>
    </border>
    <border>
      <left style="medium">
        <color rgb="FF2E74B5"/>
      </left>
      <right style="medium">
        <color rgb="FF2E74B5"/>
      </right>
      <top/>
      <bottom style="medium">
        <color rgb="FF2E74B5"/>
      </bottom>
      <diagonal/>
    </border>
    <border>
      <left/>
      <right style="medium">
        <color rgb="FF2E74B5"/>
      </right>
      <top style="medium">
        <color rgb="FF2E74B5"/>
      </top>
      <bottom/>
      <diagonal/>
    </border>
    <border>
      <left/>
      <right style="medium">
        <color rgb="FF2E74B5"/>
      </right>
      <top/>
      <bottom style="medium">
        <color rgb="FF2E74B5"/>
      </bottom>
      <diagonal/>
    </border>
  </borders>
  <cellStyleXfs count="288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8" fillId="0" borderId="0"/>
    <xf numFmtId="0" fontId="29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0" fillId="0" borderId="0"/>
    <xf numFmtId="0" fontId="1" fillId="0" borderId="0"/>
    <xf numFmtId="0" fontId="3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43" fontId="55" fillId="0" borderId="0" applyFont="0" applyFill="0" applyBorder="0" applyAlignment="0" applyProtection="0"/>
    <xf numFmtId="0" fontId="54" fillId="0" borderId="0"/>
    <xf numFmtId="0" fontId="54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665">
    <xf numFmtId="0" fontId="0" fillId="0" borderId="0" xfId="0"/>
    <xf numFmtId="0" fontId="4" fillId="0" borderId="0" xfId="1" applyFont="1"/>
    <xf numFmtId="0" fontId="5" fillId="0" borderId="0" xfId="0" applyFont="1" applyAlignment="1">
      <alignment horizontal="right"/>
    </xf>
    <xf numFmtId="0" fontId="7" fillId="3" borderId="1" xfId="1" applyFont="1" applyFill="1" applyBorder="1" applyAlignment="1">
      <alignment horizontal="center" vertical="center"/>
    </xf>
    <xf numFmtId="0" fontId="5" fillId="0" borderId="0" xfId="0" applyFont="1"/>
    <xf numFmtId="165" fontId="8" fillId="4" borderId="1" xfId="1" applyNumberFormat="1" applyFont="1" applyFill="1" applyBorder="1"/>
    <xf numFmtId="166" fontId="8" fillId="0" borderId="1" xfId="1" applyNumberFormat="1" applyFont="1" applyBorder="1" applyAlignment="1">
      <alignment horizontal="right" vertical="center"/>
    </xf>
    <xf numFmtId="0" fontId="11" fillId="0" borderId="0" xfId="1" quotePrefix="1" applyFont="1" applyAlignment="1">
      <alignment horizontal="right"/>
    </xf>
    <xf numFmtId="165" fontId="16" fillId="0" borderId="1" xfId="1" applyNumberFormat="1" applyFont="1" applyBorder="1" applyAlignment="1">
      <alignment horizontal="center"/>
    </xf>
    <xf numFmtId="165" fontId="9" fillId="0" borderId="1" xfId="1" applyNumberFormat="1" applyFont="1" applyBorder="1" applyAlignment="1" applyProtection="1">
      <alignment horizontal="right"/>
      <protection locked="0"/>
    </xf>
    <xf numFmtId="166" fontId="9" fillId="0" borderId="1" xfId="1" applyNumberFormat="1" applyFont="1" applyBorder="1" applyAlignment="1">
      <alignment horizontal="right"/>
    </xf>
    <xf numFmtId="165" fontId="17" fillId="0" borderId="1" xfId="1" applyNumberFormat="1" applyFont="1" applyBorder="1" applyAlignment="1" applyProtection="1">
      <alignment horizontal="center"/>
      <protection locked="0"/>
    </xf>
    <xf numFmtId="165" fontId="8" fillId="0" borderId="1" xfId="1" applyNumberFormat="1" applyFont="1" applyBorder="1" applyAlignment="1" applyProtection="1">
      <alignment horizontal="right"/>
      <protection locked="0"/>
    </xf>
    <xf numFmtId="165" fontId="17" fillId="0" borderId="1" xfId="1" applyNumberFormat="1" applyFont="1" applyBorder="1" applyAlignment="1">
      <alignment horizontal="center"/>
    </xf>
    <xf numFmtId="167" fontId="7" fillId="0" borderId="1" xfId="1" applyNumberFormat="1" applyFont="1" applyBorder="1" applyAlignment="1">
      <alignment vertical="center"/>
    </xf>
    <xf numFmtId="168" fontId="0" fillId="0" borderId="0" xfId="0" applyNumberFormat="1"/>
    <xf numFmtId="2" fontId="4" fillId="0" borderId="0" xfId="1" applyNumberFormat="1" applyFont="1"/>
    <xf numFmtId="168" fontId="14" fillId="0" borderId="1" xfId="0" applyNumberFormat="1" applyFont="1" applyBorder="1"/>
    <xf numFmtId="0" fontId="2" fillId="0" borderId="0" xfId="0" applyFont="1"/>
    <xf numFmtId="0" fontId="6" fillId="0" borderId="1" xfId="1" applyFont="1" applyBorder="1"/>
    <xf numFmtId="167" fontId="9" fillId="0" borderId="1" xfId="1" applyNumberFormat="1" applyFont="1" applyBorder="1"/>
    <xf numFmtId="167" fontId="21" fillId="0" borderId="1" xfId="1" applyNumberFormat="1" applyFont="1" applyBorder="1" applyAlignment="1" applyProtection="1">
      <alignment horizontal="right"/>
      <protection locked="0"/>
    </xf>
    <xf numFmtId="0" fontId="23" fillId="0" borderId="0" xfId="0" applyFont="1"/>
    <xf numFmtId="2" fontId="9" fillId="0" borderId="1" xfId="2" applyNumberFormat="1" applyFont="1" applyBorder="1" applyAlignment="1" applyProtection="1">
      <alignment horizontal="right" wrapText="1"/>
      <protection locked="0"/>
    </xf>
    <xf numFmtId="2" fontId="27" fillId="0" borderId="1" xfId="0" applyNumberFormat="1" applyFont="1" applyBorder="1"/>
    <xf numFmtId="165" fontId="9" fillId="0" borderId="1" xfId="1" applyNumberFormat="1" applyFont="1" applyFill="1" applyBorder="1" applyAlignment="1" applyProtection="1">
      <alignment horizontal="right"/>
      <protection locked="0"/>
    </xf>
    <xf numFmtId="166" fontId="9" fillId="0" borderId="1" xfId="1" applyNumberFormat="1" applyFont="1" applyFill="1" applyBorder="1" applyAlignment="1">
      <alignment horizontal="right"/>
    </xf>
    <xf numFmtId="165" fontId="8" fillId="0" borderId="1" xfId="1" applyNumberFormat="1" applyFont="1" applyFill="1" applyBorder="1" applyAlignment="1">
      <alignment horizontal="right"/>
    </xf>
    <xf numFmtId="0" fontId="0" fillId="0" borderId="0" xfId="0" applyFill="1"/>
    <xf numFmtId="0" fontId="4" fillId="0" borderId="0" xfId="1" applyFont="1" applyFill="1" applyAlignment="1">
      <alignment horizontal="centerContinuous"/>
    </xf>
    <xf numFmtId="165" fontId="8" fillId="0" borderId="1" xfId="1" applyNumberFormat="1" applyFont="1" applyFill="1" applyBorder="1"/>
    <xf numFmtId="166" fontId="8" fillId="0" borderId="1" xfId="1" applyNumberFormat="1" applyFont="1" applyFill="1" applyBorder="1" applyAlignment="1">
      <alignment horizontal="right" vertical="center"/>
    </xf>
    <xf numFmtId="166" fontId="9" fillId="0" borderId="1" xfId="1" applyNumberFormat="1" applyFont="1" applyFill="1" applyBorder="1" applyAlignment="1">
      <alignment horizontal="right" vertical="center"/>
    </xf>
    <xf numFmtId="168" fontId="0" fillId="0" borderId="0" xfId="0" applyNumberFormat="1" applyFill="1"/>
    <xf numFmtId="0" fontId="3" fillId="0" borderId="0" xfId="1" applyFill="1"/>
    <xf numFmtId="0" fontId="2" fillId="0" borderId="0" xfId="0" applyFont="1" applyFill="1"/>
    <xf numFmtId="165" fontId="6" fillId="0" borderId="1" xfId="1" applyNumberFormat="1" applyFont="1" applyBorder="1" applyAlignment="1">
      <alignment vertical="top" wrapText="1"/>
    </xf>
    <xf numFmtId="165" fontId="6" fillId="0" borderId="1" xfId="1" applyNumberFormat="1" applyFont="1" applyBorder="1" applyAlignment="1" applyProtection="1">
      <alignment vertical="top" wrapText="1"/>
      <protection locked="0"/>
    </xf>
    <xf numFmtId="165" fontId="7" fillId="0" borderId="1" xfId="1" applyNumberFormat="1" applyFont="1" applyBorder="1" applyAlignment="1">
      <alignment horizontal="left" vertical="top" wrapText="1" indent="2"/>
    </xf>
    <xf numFmtId="165" fontId="18" fillId="0" borderId="1" xfId="1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165" fontId="7" fillId="0" borderId="1" xfId="1" applyNumberFormat="1" applyFont="1" applyBorder="1"/>
    <xf numFmtId="165" fontId="6" fillId="0" borderId="1" xfId="1" applyNumberFormat="1" applyFont="1" applyBorder="1"/>
    <xf numFmtId="167" fontId="7" fillId="3" borderId="1" xfId="1" applyNumberFormat="1" applyFont="1" applyFill="1" applyBorder="1" applyAlignment="1">
      <alignment vertical="center" wrapText="1"/>
    </xf>
    <xf numFmtId="167" fontId="7" fillId="0" borderId="1" xfId="1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0" fillId="0" borderId="5" xfId="0" applyFill="1" applyBorder="1"/>
    <xf numFmtId="0" fontId="0" fillId="0" borderId="5" xfId="0" applyBorder="1"/>
    <xf numFmtId="0" fontId="31" fillId="0" borderId="0" xfId="13" applyFont="1" applyAlignment="1">
      <alignment horizontal="center" vertical="top"/>
    </xf>
    <xf numFmtId="0" fontId="32" fillId="0" borderId="0" xfId="13" applyFont="1" applyAlignment="1">
      <alignment horizontal="center" vertical="center"/>
    </xf>
    <xf numFmtId="0" fontId="32" fillId="0" borderId="0" xfId="13" applyFont="1" applyFill="1" applyAlignment="1">
      <alignment horizontal="center" vertical="center"/>
    </xf>
    <xf numFmtId="0" fontId="27" fillId="0" borderId="0" xfId="0" applyFont="1" applyAlignment="1">
      <alignment horizontal="center"/>
    </xf>
    <xf numFmtId="0" fontId="12" fillId="0" borderId="0" xfId="13" applyFont="1" applyAlignment="1">
      <alignment vertical="center"/>
    </xf>
    <xf numFmtId="0" fontId="12" fillId="0" borderId="0" xfId="13" applyFont="1" applyFill="1" applyAlignment="1">
      <alignment vertical="center"/>
    </xf>
    <xf numFmtId="0" fontId="12" fillId="0" borderId="0" xfId="13" applyFont="1" applyAlignment="1">
      <alignment vertical="center" wrapText="1"/>
    </xf>
    <xf numFmtId="0" fontId="3" fillId="0" borderId="0" xfId="4" applyFill="1"/>
    <xf numFmtId="0" fontId="16" fillId="0" borderId="1" xfId="4" applyFont="1" applyFill="1" applyBorder="1" applyAlignment="1">
      <alignment horizontal="center"/>
    </xf>
    <xf numFmtId="0" fontId="38" fillId="0" borderId="0" xfId="4" applyFont="1" applyFill="1" applyAlignment="1">
      <alignment vertical="center"/>
    </xf>
    <xf numFmtId="0" fontId="7" fillId="0" borderId="1" xfId="1" applyFont="1" applyBorder="1"/>
    <xf numFmtId="0" fontId="7" fillId="2" borderId="1" xfId="1" applyFont="1" applyFill="1" applyBorder="1" applyAlignment="1">
      <alignment horizontal="center" vertical="center" wrapText="1"/>
    </xf>
    <xf numFmtId="0" fontId="24" fillId="0" borderId="0" xfId="0" applyFont="1"/>
    <xf numFmtId="2" fontId="0" fillId="0" borderId="0" xfId="0" applyNumberFormat="1"/>
    <xf numFmtId="0" fontId="0" fillId="0" borderId="0" xfId="0" applyFill="1" applyBorder="1"/>
    <xf numFmtId="2" fontId="14" fillId="0" borderId="1" xfId="0" applyNumberFormat="1" applyFont="1" applyFill="1" applyBorder="1"/>
    <xf numFmtId="167" fontId="21" fillId="0" borderId="1" xfId="1" applyNumberFormat="1" applyFont="1" applyFill="1" applyBorder="1" applyAlignment="1" applyProtection="1">
      <alignment horizontal="right"/>
      <protection locked="0"/>
    </xf>
    <xf numFmtId="0" fontId="4" fillId="0" borderId="0" xfId="1" applyFont="1" applyAlignment="1">
      <alignment horizontal="center"/>
    </xf>
    <xf numFmtId="0" fontId="4" fillId="0" borderId="0" xfId="1" applyFont="1" applyFill="1"/>
    <xf numFmtId="0" fontId="12" fillId="0" borderId="0" xfId="1" applyFont="1" applyFill="1"/>
    <xf numFmtId="165" fontId="9" fillId="0" borderId="1" xfId="1" applyNumberFormat="1" applyFont="1" applyFill="1" applyBorder="1" applyProtection="1">
      <protection locked="0"/>
    </xf>
    <xf numFmtId="165" fontId="8" fillId="0" borderId="1" xfId="1" applyNumberFormat="1" applyFont="1" applyFill="1" applyBorder="1" applyAlignment="1">
      <alignment vertical="center"/>
    </xf>
    <xf numFmtId="165" fontId="9" fillId="0" borderId="3" xfId="1" applyNumberFormat="1" applyFont="1" applyFill="1" applyBorder="1" applyAlignment="1" applyProtection="1">
      <alignment horizontal="right"/>
      <protection locked="0"/>
    </xf>
    <xf numFmtId="0" fontId="13" fillId="0" borderId="0" xfId="1" applyFont="1" applyFill="1"/>
    <xf numFmtId="165" fontId="13" fillId="0" borderId="0" xfId="1" applyNumberFormat="1" applyFont="1" applyFill="1"/>
    <xf numFmtId="0" fontId="34" fillId="0" borderId="0" xfId="0" applyFont="1" applyFill="1"/>
    <xf numFmtId="0" fontId="35" fillId="0" borderId="0" xfId="0" applyFont="1" applyFill="1"/>
    <xf numFmtId="0" fontId="4" fillId="0" borderId="0" xfId="0" applyFont="1" applyFill="1" applyBorder="1" applyAlignment="1">
      <alignment horizontal="center"/>
    </xf>
    <xf numFmtId="0" fontId="36" fillId="0" borderId="0" xfId="0" applyFont="1" applyFill="1"/>
    <xf numFmtId="0" fontId="4" fillId="0" borderId="0" xfId="4" applyFont="1" applyFill="1" applyBorder="1" applyAlignment="1">
      <alignment horizontal="center"/>
    </xf>
    <xf numFmtId="0" fontId="3" fillId="0" borderId="1" xfId="4" applyFill="1" applyBorder="1"/>
    <xf numFmtId="0" fontId="3" fillId="0" borderId="0" xfId="4" applyFill="1" applyBorder="1"/>
    <xf numFmtId="166" fontId="9" fillId="0" borderId="0" xfId="1" applyNumberFormat="1" applyFont="1" applyFill="1" applyBorder="1" applyAlignment="1">
      <alignment horizontal="right"/>
    </xf>
    <xf numFmtId="0" fontId="0" fillId="3" borderId="0" xfId="0" applyFill="1"/>
    <xf numFmtId="165" fontId="7" fillId="0" borderId="1" xfId="1" applyNumberFormat="1" applyFont="1" applyFill="1" applyBorder="1"/>
    <xf numFmtId="165" fontId="6" fillId="0" borderId="1" xfId="1" applyNumberFormat="1" applyFont="1" applyFill="1" applyBorder="1"/>
    <xf numFmtId="165" fontId="7" fillId="0" borderId="3" xfId="1" applyNumberFormat="1" applyFont="1" applyFill="1" applyBorder="1"/>
    <xf numFmtId="165" fontId="7" fillId="0" borderId="5" xfId="1" applyNumberFormat="1" applyFont="1" applyFill="1" applyBorder="1"/>
    <xf numFmtId="165" fontId="7" fillId="0" borderId="0" xfId="1" applyNumberFormat="1" applyFont="1" applyFill="1"/>
    <xf numFmtId="0" fontId="7" fillId="5" borderId="1" xfId="1" applyFont="1" applyFill="1" applyBorder="1" applyAlignment="1">
      <alignment horizontal="center" vertical="center"/>
    </xf>
    <xf numFmtId="165" fontId="39" fillId="0" borderId="1" xfId="1" applyNumberFormat="1" applyFont="1" applyFill="1" applyBorder="1"/>
    <xf numFmtId="166" fontId="39" fillId="0" borderId="1" xfId="1" applyNumberFormat="1" applyFont="1" applyFill="1" applyBorder="1" applyAlignment="1">
      <alignment horizontal="right" vertical="center"/>
    </xf>
    <xf numFmtId="165" fontId="32" fillId="0" borderId="1" xfId="1" applyNumberFormat="1" applyFont="1" applyFill="1" applyBorder="1" applyProtection="1">
      <protection locked="0"/>
    </xf>
    <xf numFmtId="166" fontId="32" fillId="0" borderId="1" xfId="1" applyNumberFormat="1" applyFont="1" applyFill="1" applyBorder="1" applyAlignment="1">
      <alignment horizontal="right" vertical="center"/>
    </xf>
    <xf numFmtId="165" fontId="27" fillId="0" borderId="1" xfId="1" applyNumberFormat="1" applyFont="1" applyFill="1" applyBorder="1" applyProtection="1">
      <protection locked="0"/>
    </xf>
    <xf numFmtId="165" fontId="39" fillId="0" borderId="1" xfId="1" applyNumberFormat="1" applyFont="1" applyFill="1" applyBorder="1" applyAlignment="1">
      <alignment vertical="center"/>
    </xf>
    <xf numFmtId="165" fontId="39" fillId="0" borderId="1" xfId="1" applyNumberFormat="1" applyFont="1" applyFill="1" applyBorder="1" applyProtection="1">
      <protection locked="0"/>
    </xf>
    <xf numFmtId="165" fontId="32" fillId="0" borderId="1" xfId="1" applyNumberFormat="1" applyFont="1" applyFill="1" applyBorder="1" applyAlignment="1" applyProtection="1">
      <alignment vertical="center"/>
      <protection locked="0"/>
    </xf>
    <xf numFmtId="165" fontId="19" fillId="0" borderId="1" xfId="1" applyNumberFormat="1" applyFont="1" applyFill="1" applyBorder="1" applyAlignment="1" applyProtection="1">
      <alignment vertical="center"/>
      <protection locked="0"/>
    </xf>
    <xf numFmtId="165" fontId="19" fillId="0" borderId="1" xfId="1" applyNumberFormat="1" applyFont="1" applyFill="1" applyBorder="1" applyProtection="1">
      <protection locked="0"/>
    </xf>
    <xf numFmtId="165" fontId="32" fillId="0" borderId="1" xfId="1" applyNumberFormat="1" applyFont="1" applyFill="1" applyBorder="1" applyAlignment="1" applyProtection="1">
      <alignment horizontal="right" vertical="center"/>
      <protection locked="0"/>
    </xf>
    <xf numFmtId="165" fontId="32" fillId="0" borderId="1" xfId="1" applyNumberFormat="1" applyFont="1" applyFill="1" applyBorder="1" applyAlignment="1" applyProtection="1">
      <alignment horizontal="right"/>
      <protection locked="0"/>
    </xf>
    <xf numFmtId="165" fontId="39" fillId="0" borderId="3" xfId="1" applyNumberFormat="1" applyFont="1" applyFill="1" applyBorder="1" applyAlignment="1" applyProtection="1">
      <alignment horizontal="right"/>
      <protection locked="0"/>
    </xf>
    <xf numFmtId="165" fontId="32" fillId="0" borderId="3" xfId="1" applyNumberFormat="1" applyFont="1" applyFill="1" applyBorder="1" applyAlignment="1" applyProtection="1">
      <alignment horizontal="right" vertical="center"/>
      <protection locked="0"/>
    </xf>
    <xf numFmtId="165" fontId="32" fillId="0" borderId="3" xfId="1" applyNumberFormat="1" applyFont="1" applyFill="1" applyBorder="1" applyAlignment="1" applyProtection="1">
      <alignment horizontal="right"/>
      <protection locked="0"/>
    </xf>
    <xf numFmtId="0" fontId="42" fillId="3" borderId="1" xfId="1" applyFont="1" applyFill="1" applyBorder="1" applyAlignment="1">
      <alignment horizontal="center" vertical="center"/>
    </xf>
    <xf numFmtId="0" fontId="42" fillId="3" borderId="1" xfId="1" applyFont="1" applyFill="1" applyBorder="1" applyAlignment="1">
      <alignment horizontal="center" vertical="center" wrapText="1"/>
    </xf>
    <xf numFmtId="0" fontId="25" fillId="0" borderId="1" xfId="1" applyFont="1" applyFill="1" applyBorder="1"/>
    <xf numFmtId="0" fontId="42" fillId="0" borderId="1" xfId="1" applyFont="1" applyFill="1" applyBorder="1"/>
    <xf numFmtId="0" fontId="43" fillId="0" borderId="1" xfId="1" applyFont="1" applyFill="1" applyBorder="1"/>
    <xf numFmtId="0" fontId="25" fillId="0" borderId="3" xfId="1" applyFont="1" applyFill="1" applyBorder="1"/>
    <xf numFmtId="0" fontId="42" fillId="0" borderId="5" xfId="1" applyFont="1" applyFill="1" applyBorder="1"/>
    <xf numFmtId="0" fontId="42" fillId="0" borderId="0" xfId="1" applyFont="1" applyFill="1"/>
    <xf numFmtId="0" fontId="42" fillId="5" borderId="1" xfId="1" applyFont="1" applyFill="1" applyBorder="1" applyAlignment="1">
      <alignment horizontal="center" vertical="center"/>
    </xf>
    <xf numFmtId="0" fontId="42" fillId="0" borderId="6" xfId="1" applyFont="1" applyFill="1" applyBorder="1"/>
    <xf numFmtId="166" fontId="32" fillId="0" borderId="3" xfId="1" applyNumberFormat="1" applyFont="1" applyFill="1" applyBorder="1" applyProtection="1">
      <protection locked="0"/>
    </xf>
    <xf numFmtId="165" fontId="32" fillId="0" borderId="3" xfId="1" applyNumberFormat="1" applyFont="1" applyFill="1" applyBorder="1" applyProtection="1">
      <protection locked="0"/>
    </xf>
    <xf numFmtId="165" fontId="39" fillId="0" borderId="7" xfId="4" applyNumberFormat="1" applyFont="1" applyFill="1" applyBorder="1" applyAlignment="1" applyProtection="1"/>
    <xf numFmtId="166" fontId="39" fillId="0" borderId="3" xfId="1" applyNumberFormat="1" applyFont="1" applyFill="1" applyBorder="1" applyAlignment="1">
      <alignment horizontal="right" vertical="center"/>
    </xf>
    <xf numFmtId="0" fontId="27" fillId="0" borderId="1" xfId="0" applyFont="1" applyFill="1" applyBorder="1"/>
    <xf numFmtId="0" fontId="39" fillId="0" borderId="1" xfId="9" applyFont="1" applyFill="1" applyBorder="1" applyAlignment="1"/>
    <xf numFmtId="165" fontId="25" fillId="0" borderId="1" xfId="1" applyNumberFormat="1" applyFont="1" applyFill="1" applyBorder="1" applyAlignment="1">
      <alignment vertical="top" wrapText="1"/>
    </xf>
    <xf numFmtId="165" fontId="25" fillId="0" borderId="1" xfId="1" applyNumberFormat="1" applyFont="1" applyFill="1" applyBorder="1" applyAlignment="1" applyProtection="1">
      <alignment vertical="top" wrapText="1"/>
      <protection locked="0"/>
    </xf>
    <xf numFmtId="165" fontId="42" fillId="0" borderId="1" xfId="1" applyNumberFormat="1" applyFont="1" applyFill="1" applyBorder="1" applyAlignment="1">
      <alignment horizontal="left" vertical="top" wrapText="1" indent="2"/>
    </xf>
    <xf numFmtId="165" fontId="44" fillId="0" borderId="1" xfId="1" applyNumberFormat="1" applyFont="1" applyFill="1" applyBorder="1" applyAlignment="1">
      <alignment vertical="top" wrapText="1"/>
    </xf>
    <xf numFmtId="165" fontId="42" fillId="0" borderId="1" xfId="1" applyNumberFormat="1" applyFont="1" applyFill="1" applyBorder="1" applyAlignment="1">
      <alignment vertical="top" wrapText="1"/>
    </xf>
    <xf numFmtId="165" fontId="45" fillId="0" borderId="5" xfId="1" applyNumberFormat="1" applyFont="1" applyFill="1" applyBorder="1"/>
    <xf numFmtId="165" fontId="42" fillId="0" borderId="1" xfId="1" applyNumberFormat="1" applyFont="1" applyFill="1" applyBorder="1" applyAlignment="1">
      <alignment horizontal="center"/>
    </xf>
    <xf numFmtId="165" fontId="25" fillId="0" borderId="1" xfId="1" applyNumberFormat="1" applyFont="1" applyFill="1" applyBorder="1" applyAlignment="1" applyProtection="1">
      <alignment horizontal="center"/>
      <protection locked="0"/>
    </xf>
    <xf numFmtId="165" fontId="25" fillId="0" borderId="1" xfId="1" applyNumberFormat="1" applyFont="1" applyFill="1" applyBorder="1" applyAlignment="1">
      <alignment horizontal="center"/>
    </xf>
    <xf numFmtId="0" fontId="46" fillId="0" borderId="0" xfId="0" applyFont="1" applyFill="1"/>
    <xf numFmtId="165" fontId="32" fillId="0" borderId="1" xfId="1" applyNumberFormat="1" applyFont="1" applyFill="1" applyBorder="1" applyAlignment="1">
      <alignment horizontal="right"/>
    </xf>
    <xf numFmtId="165" fontId="39" fillId="0" borderId="1" xfId="1" applyNumberFormat="1" applyFont="1" applyFill="1" applyBorder="1" applyAlignment="1" applyProtection="1">
      <alignment horizontal="right"/>
      <protection locked="0"/>
    </xf>
    <xf numFmtId="166" fontId="39" fillId="0" borderId="1" xfId="1" applyNumberFormat="1" applyFont="1" applyFill="1" applyBorder="1" applyAlignment="1">
      <alignment horizontal="right"/>
    </xf>
    <xf numFmtId="165" fontId="39" fillId="0" borderId="1" xfId="1" applyNumberFormat="1" applyFont="1" applyFill="1" applyBorder="1" applyAlignment="1">
      <alignment horizontal="right" vertical="center"/>
    </xf>
    <xf numFmtId="166" fontId="32" fillId="0" borderId="1" xfId="1" applyNumberFormat="1" applyFont="1" applyFill="1" applyBorder="1" applyAlignment="1">
      <alignment horizontal="right"/>
    </xf>
    <xf numFmtId="165" fontId="39" fillId="0" borderId="1" xfId="1" applyNumberFormat="1" applyFont="1" applyFill="1" applyBorder="1" applyAlignment="1">
      <alignment horizontal="right"/>
    </xf>
    <xf numFmtId="0" fontId="23" fillId="0" borderId="0" xfId="0" applyFont="1" applyFill="1"/>
    <xf numFmtId="0" fontId="7" fillId="5" borderId="1" xfId="4" applyFont="1" applyFill="1" applyBorder="1" applyAlignment="1">
      <alignment horizontal="center" vertical="center"/>
    </xf>
    <xf numFmtId="0" fontId="7" fillId="5" borderId="1" xfId="4" applyFont="1" applyFill="1" applyBorder="1" applyAlignment="1">
      <alignment horizontal="center"/>
    </xf>
    <xf numFmtId="0" fontId="6" fillId="0" borderId="1" xfId="4" applyFont="1" applyFill="1" applyBorder="1" applyAlignment="1">
      <alignment vertical="top" wrapText="1"/>
    </xf>
    <xf numFmtId="0" fontId="7" fillId="0" borderId="1" xfId="4" applyFont="1" applyFill="1" applyBorder="1" applyAlignment="1">
      <alignment vertical="top" wrapText="1"/>
    </xf>
    <xf numFmtId="0" fontId="42" fillId="5" borderId="1" xfId="0" applyFont="1" applyFill="1" applyBorder="1" applyAlignment="1">
      <alignment horizontal="center"/>
    </xf>
    <xf numFmtId="0" fontId="42" fillId="5" borderId="1" xfId="0" applyFont="1" applyFill="1" applyBorder="1" applyAlignment="1">
      <alignment horizontal="center" vertical="center"/>
    </xf>
    <xf numFmtId="168" fontId="27" fillId="0" borderId="1" xfId="0" applyNumberFormat="1" applyFont="1" applyFill="1" applyBorder="1"/>
    <xf numFmtId="0" fontId="7" fillId="0" borderId="1" xfId="0" applyFont="1" applyFill="1" applyBorder="1" applyAlignment="1">
      <alignment horizontal="center"/>
    </xf>
    <xf numFmtId="0" fontId="10" fillId="0" borderId="0" xfId="0" applyFont="1" applyFill="1" applyAlignment="1">
      <alignment vertical="center"/>
    </xf>
    <xf numFmtId="0" fontId="25" fillId="0" borderId="1" xfId="0" applyFont="1" applyFill="1" applyBorder="1" applyAlignment="1">
      <alignment vertical="top" wrapText="1"/>
    </xf>
    <xf numFmtId="0" fontId="42" fillId="0" borderId="1" xfId="0" applyFont="1" applyFill="1" applyBorder="1" applyAlignment="1">
      <alignment vertical="top" wrapText="1"/>
    </xf>
    <xf numFmtId="167" fontId="25" fillId="3" borderId="1" xfId="1" applyNumberFormat="1" applyFont="1" applyFill="1" applyBorder="1" applyAlignment="1">
      <alignment vertical="center" wrapText="1"/>
    </xf>
    <xf numFmtId="167" fontId="25" fillId="0" borderId="1" xfId="1" applyNumberFormat="1" applyFont="1" applyBorder="1" applyAlignment="1">
      <alignment vertical="center"/>
    </xf>
    <xf numFmtId="167" fontId="25" fillId="0" borderId="3" xfId="1" applyNumberFormat="1" applyFont="1" applyBorder="1" applyAlignment="1">
      <alignment vertical="center"/>
    </xf>
    <xf numFmtId="167" fontId="25" fillId="0" borderId="3" xfId="1" applyNumberFormat="1" applyFont="1" applyBorder="1" applyAlignment="1">
      <alignment horizontal="center" vertical="center"/>
    </xf>
    <xf numFmtId="2" fontId="27" fillId="0" borderId="1" xfId="0" applyNumberFormat="1" applyFont="1" applyFill="1" applyBorder="1"/>
    <xf numFmtId="166" fontId="32" fillId="0" borderId="1" xfId="1" applyNumberFormat="1" applyFont="1" applyBorder="1"/>
    <xf numFmtId="2" fontId="51" fillId="0" borderId="3" xfId="0" applyNumberFormat="1" applyFont="1" applyBorder="1"/>
    <xf numFmtId="166" fontId="39" fillId="0" borderId="1" xfId="1" applyNumberFormat="1" applyFont="1" applyBorder="1"/>
    <xf numFmtId="2" fontId="0" fillId="0" borderId="0" xfId="0" applyNumberFormat="1" applyFont="1"/>
    <xf numFmtId="2" fontId="27" fillId="0" borderId="0" xfId="0" applyNumberFormat="1" applyFont="1"/>
    <xf numFmtId="0" fontId="25" fillId="0" borderId="1" xfId="1" applyFont="1" applyBorder="1" applyAlignment="1">
      <alignment horizontal="left" vertical="center" wrapText="1"/>
    </xf>
    <xf numFmtId="0" fontId="42" fillId="3" borderId="1" xfId="1" applyFont="1" applyFill="1" applyBorder="1" applyAlignment="1">
      <alignment horizontal="center" vertical="center" wrapText="1"/>
    </xf>
    <xf numFmtId="0" fontId="42" fillId="3" borderId="1" xfId="1" applyFont="1" applyFill="1" applyBorder="1" applyAlignment="1">
      <alignment horizontal="center" vertical="center" wrapText="1"/>
    </xf>
    <xf numFmtId="0" fontId="42" fillId="3" borderId="1" xfId="1" applyFont="1" applyFill="1" applyBorder="1" applyAlignment="1">
      <alignment horizontal="center" vertical="center" wrapText="1"/>
    </xf>
    <xf numFmtId="0" fontId="27" fillId="0" borderId="0" xfId="0" applyFont="1" applyFill="1"/>
    <xf numFmtId="1" fontId="27" fillId="0" borderId="0" xfId="0" applyNumberFormat="1" applyFont="1" applyFill="1"/>
    <xf numFmtId="1" fontId="39" fillId="0" borderId="1" xfId="1" applyNumberFormat="1" applyFont="1" applyFill="1" applyBorder="1"/>
    <xf numFmtId="1" fontId="9" fillId="0" borderId="1" xfId="4" applyNumberFormat="1" applyFont="1" applyFill="1" applyBorder="1"/>
    <xf numFmtId="1" fontId="39" fillId="0" borderId="1" xfId="1" applyNumberFormat="1" applyFont="1" applyFill="1" applyBorder="1" applyAlignment="1">
      <alignment vertical="center"/>
    </xf>
    <xf numFmtId="1" fontId="39" fillId="0" borderId="1" xfId="1" applyNumberFormat="1" applyFont="1" applyFill="1" applyBorder="1" applyProtection="1">
      <protection locked="0"/>
    </xf>
    <xf numFmtId="165" fontId="9" fillId="0" borderId="1" xfId="0" applyNumberFormat="1" applyFont="1" applyFill="1" applyBorder="1"/>
    <xf numFmtId="1" fontId="39" fillId="0" borderId="1" xfId="1" applyNumberFormat="1" applyFont="1" applyFill="1" applyBorder="1" applyAlignment="1">
      <alignment horizontal="right" vertical="center"/>
    </xf>
    <xf numFmtId="0" fontId="25" fillId="3" borderId="1" xfId="1" applyFont="1" applyFill="1" applyBorder="1" applyAlignment="1">
      <alignment horizontal="center" vertical="center" wrapText="1"/>
    </xf>
    <xf numFmtId="165" fontId="32" fillId="0" borderId="7" xfId="4" applyNumberFormat="1" applyFont="1" applyFill="1" applyBorder="1" applyAlignment="1" applyProtection="1"/>
    <xf numFmtId="0" fontId="2" fillId="0" borderId="5" xfId="0" applyFont="1" applyFill="1" applyBorder="1"/>
    <xf numFmtId="0" fontId="25" fillId="5" borderId="1" xfId="1" applyFont="1" applyFill="1" applyBorder="1" applyAlignment="1">
      <alignment horizontal="center" vertical="center"/>
    </xf>
    <xf numFmtId="165" fontId="32" fillId="6" borderId="1" xfId="1" applyNumberFormat="1" applyFont="1" applyFill="1" applyBorder="1" applyAlignment="1" applyProtection="1">
      <alignment horizontal="right"/>
      <protection locked="0"/>
    </xf>
    <xf numFmtId="165" fontId="8" fillId="0" borderId="1" xfId="1" applyNumberFormat="1" applyFont="1" applyFill="1" applyBorder="1" applyAlignment="1" applyProtection="1">
      <alignment horizontal="right"/>
      <protection locked="0"/>
    </xf>
    <xf numFmtId="165" fontId="32" fillId="0" borderId="1" xfId="1" applyNumberFormat="1" applyFont="1" applyFill="1" applyBorder="1"/>
    <xf numFmtId="167" fontId="8" fillId="4" borderId="1" xfId="1" applyNumberFormat="1" applyFont="1" applyFill="1" applyBorder="1"/>
    <xf numFmtId="167" fontId="9" fillId="4" borderId="1" xfId="1" applyNumberFormat="1" applyFont="1" applyFill="1" applyBorder="1"/>
    <xf numFmtId="167" fontId="8" fillId="0" borderId="1" xfId="1" applyNumberFormat="1" applyFont="1" applyBorder="1" applyAlignment="1" applyProtection="1">
      <alignment horizontal="right"/>
      <protection locked="0"/>
    </xf>
    <xf numFmtId="167" fontId="9" fillId="0" borderId="1" xfId="1" applyNumberFormat="1" applyFont="1" applyBorder="1" applyAlignment="1" applyProtection="1">
      <alignment horizontal="right"/>
      <protection locked="0"/>
    </xf>
    <xf numFmtId="167" fontId="39" fillId="0" borderId="1" xfId="1" applyNumberFormat="1" applyFont="1" applyFill="1" applyBorder="1" applyAlignment="1">
      <alignment horizontal="right"/>
    </xf>
    <xf numFmtId="167" fontId="32" fillId="0" borderId="1" xfId="1" applyNumberFormat="1" applyFont="1" applyFill="1" applyBorder="1" applyAlignment="1">
      <alignment horizontal="right"/>
    </xf>
    <xf numFmtId="166" fontId="8" fillId="0" borderId="1" xfId="1" applyNumberFormat="1" applyFont="1" applyFill="1" applyBorder="1" applyAlignment="1">
      <alignment horizontal="right"/>
    </xf>
    <xf numFmtId="169" fontId="8" fillId="0" borderId="1" xfId="258" applyNumberFormat="1" applyFont="1" applyFill="1" applyBorder="1"/>
    <xf numFmtId="169" fontId="8" fillId="0" borderId="1" xfId="257" applyNumberFormat="1" applyFont="1" applyFill="1" applyBorder="1"/>
    <xf numFmtId="0" fontId="42" fillId="6" borderId="1" xfId="1" applyFont="1" applyFill="1" applyBorder="1"/>
    <xf numFmtId="0" fontId="43" fillId="6" borderId="1" xfId="1" applyFont="1" applyFill="1" applyBorder="1"/>
    <xf numFmtId="167" fontId="9" fillId="0" borderId="1" xfId="1" applyNumberFormat="1" applyFont="1" applyFill="1" applyBorder="1"/>
    <xf numFmtId="0" fontId="56" fillId="0" borderId="0" xfId="1" applyFont="1"/>
    <xf numFmtId="0" fontId="5" fillId="0" borderId="0" xfId="0" applyFont="1" applyFill="1"/>
    <xf numFmtId="0" fontId="15" fillId="0" borderId="0" xfId="0" applyFont="1" applyAlignment="1">
      <alignment horizontal="center"/>
    </xf>
    <xf numFmtId="0" fontId="6" fillId="5" borderId="1" xfId="4" applyFont="1" applyFill="1" applyBorder="1" applyAlignment="1">
      <alignment horizontal="center"/>
    </xf>
    <xf numFmtId="2" fontId="4" fillId="0" borderId="0" xfId="1" applyNumberFormat="1" applyFont="1" applyBorder="1" applyAlignment="1"/>
    <xf numFmtId="167" fontId="8" fillId="0" borderId="1" xfId="1" applyNumberFormat="1" applyFont="1" applyBorder="1"/>
    <xf numFmtId="0" fontId="7" fillId="0" borderId="1" xfId="1" applyFont="1" applyBorder="1" applyAlignment="1">
      <alignment vertical="top" wrapText="1"/>
    </xf>
    <xf numFmtId="0" fontId="7" fillId="0" borderId="1" xfId="1" applyFont="1" applyBorder="1" applyAlignment="1">
      <alignment horizontal="left"/>
    </xf>
    <xf numFmtId="0" fontId="6" fillId="0" borderId="1" xfId="1" applyFont="1" applyBorder="1" applyAlignment="1">
      <alignment vertical="center" wrapText="1"/>
    </xf>
    <xf numFmtId="0" fontId="58" fillId="0" borderId="1" xfId="1" applyFont="1" applyBorder="1"/>
    <xf numFmtId="0" fontId="7" fillId="0" borderId="1" xfId="1" applyFont="1" applyBorder="1" applyAlignment="1">
      <alignment vertical="center"/>
    </xf>
    <xf numFmtId="0" fontId="59" fillId="0" borderId="1" xfId="1" applyFont="1" applyBorder="1"/>
    <xf numFmtId="0" fontId="6" fillId="0" borderId="2" xfId="1" applyFont="1" applyBorder="1" applyAlignment="1">
      <alignment horizontal="center" vertical="center"/>
    </xf>
    <xf numFmtId="0" fontId="5" fillId="0" borderId="1" xfId="0" applyFont="1" applyBorder="1"/>
    <xf numFmtId="166" fontId="8" fillId="0" borderId="1" xfId="1" applyNumberFormat="1" applyFont="1" applyBorder="1"/>
    <xf numFmtId="166" fontId="0" fillId="0" borderId="0" xfId="0" applyNumberFormat="1"/>
    <xf numFmtId="0" fontId="57" fillId="0" borderId="0" xfId="0" applyFont="1"/>
    <xf numFmtId="166" fontId="8" fillId="4" borderId="1" xfId="1" applyNumberFormat="1" applyFont="1" applyFill="1" applyBorder="1"/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67" fontId="61" fillId="4" borderId="1" xfId="1" applyNumberFormat="1" applyFont="1" applyFill="1" applyBorder="1"/>
    <xf numFmtId="166" fontId="61" fillId="4" borderId="1" xfId="1" applyNumberFormat="1" applyFont="1" applyFill="1" applyBorder="1"/>
    <xf numFmtId="167" fontId="8" fillId="4" borderId="1" xfId="1" applyNumberFormat="1" applyFont="1" applyFill="1" applyBorder="1" applyAlignment="1">
      <alignment wrapText="1"/>
    </xf>
    <xf numFmtId="166" fontId="8" fillId="4" borderId="1" xfId="1" applyNumberFormat="1" applyFont="1" applyFill="1" applyBorder="1" applyAlignment="1">
      <alignment wrapText="1"/>
    </xf>
    <xf numFmtId="0" fontId="6" fillId="0" borderId="3" xfId="1" applyFont="1" applyBorder="1" applyAlignment="1">
      <alignment vertical="center" wrapText="1"/>
    </xf>
    <xf numFmtId="167" fontId="22" fillId="0" borderId="1" xfId="1" applyNumberFormat="1" applyFont="1" applyBorder="1"/>
    <xf numFmtId="0" fontId="5" fillId="0" borderId="1" xfId="20" applyFont="1" applyBorder="1"/>
    <xf numFmtId="0" fontId="52" fillId="4" borderId="1" xfId="0" applyFont="1" applyFill="1" applyBorder="1"/>
    <xf numFmtId="166" fontId="63" fillId="4" borderId="1" xfId="1" applyNumberFormat="1" applyFont="1" applyFill="1" applyBorder="1"/>
    <xf numFmtId="168" fontId="8" fillId="4" borderId="1" xfId="20" applyNumberFormat="1" applyFont="1" applyFill="1" applyBorder="1"/>
    <xf numFmtId="167" fontId="0" fillId="0" borderId="0" xfId="0" applyNumberFormat="1" applyFill="1"/>
    <xf numFmtId="0" fontId="0" fillId="0" borderId="0" xfId="0" applyFill="1" applyAlignment="1">
      <alignment horizontal="left"/>
    </xf>
    <xf numFmtId="166" fontId="0" fillId="0" borderId="0" xfId="0" applyNumberFormat="1" applyFill="1"/>
    <xf numFmtId="0" fontId="5" fillId="0" borderId="0" xfId="0" quotePrefix="1" applyFont="1" applyFill="1"/>
    <xf numFmtId="0" fontId="24" fillId="0" borderId="0" xfId="0" applyFont="1" applyFill="1"/>
    <xf numFmtId="0" fontId="24" fillId="0" borderId="0" xfId="0" applyFont="1" applyFill="1" applyAlignment="1">
      <alignment horizontal="center"/>
    </xf>
    <xf numFmtId="166" fontId="14" fillId="0" borderId="0" xfId="0" applyNumberFormat="1" applyFont="1" applyFill="1"/>
    <xf numFmtId="166" fontId="64" fillId="0" borderId="0" xfId="0" applyNumberFormat="1" applyFont="1" applyFill="1" applyAlignment="1">
      <alignment horizontal="center"/>
    </xf>
    <xf numFmtId="168" fontId="14" fillId="0" borderId="0" xfId="0" applyNumberFormat="1" applyFont="1" applyFill="1"/>
    <xf numFmtId="168" fontId="64" fillId="0" borderId="0" xfId="0" applyNumberFormat="1" applyFont="1" applyFill="1" applyAlignment="1">
      <alignment horizontal="center"/>
    </xf>
    <xf numFmtId="166" fontId="0" fillId="6" borderId="0" xfId="0" applyNumberFormat="1" applyFill="1"/>
    <xf numFmtId="2" fontId="14" fillId="0" borderId="0" xfId="0" applyNumberFormat="1" applyFont="1" applyFill="1"/>
    <xf numFmtId="167" fontId="42" fillId="2" borderId="1" xfId="1" quotePrefix="1" applyNumberFormat="1" applyFont="1" applyFill="1" applyBorder="1" applyAlignment="1">
      <alignment horizontal="left" vertical="center" wrapText="1"/>
    </xf>
    <xf numFmtId="167" fontId="6" fillId="0" borderId="1" xfId="1" applyNumberFormat="1" applyFont="1" applyBorder="1"/>
    <xf numFmtId="167" fontId="17" fillId="0" borderId="1" xfId="1" applyNumberFormat="1" applyFont="1" applyBorder="1"/>
    <xf numFmtId="167" fontId="8" fillId="0" borderId="1" xfId="1" applyNumberFormat="1" applyFont="1" applyBorder="1" applyProtection="1">
      <protection locked="0"/>
    </xf>
    <xf numFmtId="167" fontId="16" fillId="0" borderId="1" xfId="1" applyNumberFormat="1" applyFont="1" applyBorder="1"/>
    <xf numFmtId="167" fontId="7" fillId="0" borderId="1" xfId="1" applyNumberFormat="1" applyFont="1" applyBorder="1"/>
    <xf numFmtId="167" fontId="6" fillId="0" borderId="1" xfId="1" applyNumberFormat="1" applyFont="1" applyBorder="1" applyAlignment="1">
      <alignment vertical="top" wrapText="1"/>
    </xf>
    <xf numFmtId="167" fontId="17" fillId="0" borderId="1" xfId="1" applyNumberFormat="1" applyFont="1" applyBorder="1" applyAlignment="1">
      <alignment horizontal="left"/>
    </xf>
    <xf numFmtId="167" fontId="7" fillId="0" borderId="1" xfId="1" applyNumberFormat="1" applyFont="1" applyBorder="1" applyAlignment="1">
      <alignment vertical="top" wrapText="1"/>
    </xf>
    <xf numFmtId="167" fontId="16" fillId="0" borderId="1" xfId="1" applyNumberFormat="1" applyFont="1" applyBorder="1" applyAlignment="1">
      <alignment horizontal="left"/>
    </xf>
    <xf numFmtId="167" fontId="6" fillId="0" borderId="1" xfId="1" applyNumberFormat="1" applyFont="1" applyBorder="1" applyAlignment="1">
      <alignment vertical="center"/>
    </xf>
    <xf numFmtId="167" fontId="7" fillId="0" borderId="3" xfId="1" applyNumberFormat="1" applyFont="1" applyBorder="1"/>
    <xf numFmtId="167" fontId="16" fillId="0" borderId="3" xfId="1" applyNumberFormat="1" applyFont="1" applyBorder="1"/>
    <xf numFmtId="0" fontId="4" fillId="0" borderId="0" xfId="1" applyFont="1" applyFill="1" applyAlignment="1"/>
    <xf numFmtId="0" fontId="4" fillId="0" borderId="0" xfId="1" applyFont="1" applyFill="1" applyBorder="1" applyAlignment="1"/>
    <xf numFmtId="167" fontId="42" fillId="5" borderId="1" xfId="1" applyNumberFormat="1" applyFont="1" applyFill="1" applyBorder="1" applyAlignment="1">
      <alignment horizontal="center" vertical="center"/>
    </xf>
    <xf numFmtId="167" fontId="25" fillId="0" borderId="1" xfId="1" applyNumberFormat="1" applyFont="1" applyFill="1" applyBorder="1"/>
    <xf numFmtId="167" fontId="42" fillId="0" borderId="1" xfId="1" applyNumberFormat="1" applyFont="1" applyFill="1" applyBorder="1"/>
    <xf numFmtId="167" fontId="25" fillId="0" borderId="1" xfId="1" applyNumberFormat="1" applyFont="1" applyFill="1" applyBorder="1" applyAlignment="1">
      <alignment vertical="top" wrapText="1"/>
    </xf>
    <xf numFmtId="167" fontId="25" fillId="0" borderId="1" xfId="1" applyNumberFormat="1" applyFont="1" applyFill="1" applyBorder="1" applyAlignment="1">
      <alignment horizontal="left"/>
    </xf>
    <xf numFmtId="167" fontId="42" fillId="0" borderId="1" xfId="1" applyNumberFormat="1" applyFont="1" applyFill="1" applyBorder="1" applyAlignment="1">
      <alignment vertical="top" wrapText="1"/>
    </xf>
    <xf numFmtId="167" fontId="42" fillId="0" borderId="1" xfId="1" applyNumberFormat="1" applyFont="1" applyFill="1" applyBorder="1" applyAlignment="1">
      <alignment horizontal="left"/>
    </xf>
    <xf numFmtId="0" fontId="8" fillId="0" borderId="1" xfId="1" applyFont="1" applyFill="1" applyBorder="1" applyAlignment="1">
      <alignment horizontal="center" vertical="center"/>
    </xf>
    <xf numFmtId="167" fontId="65" fillId="0" borderId="1" xfId="1" applyNumberFormat="1" applyFont="1" applyFill="1" applyBorder="1"/>
    <xf numFmtId="167" fontId="42" fillId="0" borderId="1" xfId="1" applyNumberFormat="1" applyFont="1" applyFill="1" applyBorder="1" applyAlignment="1">
      <alignment vertical="center"/>
    </xf>
    <xf numFmtId="167" fontId="25" fillId="0" borderId="1" xfId="1" applyNumberFormat="1" applyFont="1" applyFill="1" applyBorder="1" applyAlignment="1">
      <alignment vertical="center"/>
    </xf>
    <xf numFmtId="0" fontId="0" fillId="0" borderId="0" xfId="0" applyFont="1" applyFill="1"/>
    <xf numFmtId="0" fontId="7" fillId="0" borderId="1" xfId="1" applyFont="1" applyFill="1" applyBorder="1" applyAlignment="1">
      <alignment vertical="top" wrapText="1"/>
    </xf>
    <xf numFmtId="170" fontId="0" fillId="0" borderId="0" xfId="286" applyNumberFormat="1" applyFont="1"/>
    <xf numFmtId="167" fontId="0" fillId="0" borderId="0" xfId="0" applyNumberFormat="1"/>
    <xf numFmtId="0" fontId="58" fillId="0" borderId="0" xfId="1" applyFont="1" applyAlignment="1">
      <alignment vertical="top" wrapText="1"/>
    </xf>
    <xf numFmtId="2" fontId="4" fillId="0" borderId="0" xfId="1" applyNumberFormat="1" applyFont="1" applyAlignment="1"/>
    <xf numFmtId="167" fontId="42" fillId="3" borderId="1" xfId="1" applyNumberFormat="1" applyFont="1" applyFill="1" applyBorder="1" applyAlignment="1">
      <alignment horizontal="left" vertical="center" wrapText="1"/>
    </xf>
    <xf numFmtId="167" fontId="21" fillId="4" borderId="1" xfId="1" applyNumberFormat="1" applyFont="1" applyFill="1" applyBorder="1" applyAlignment="1" applyProtection="1">
      <alignment horizontal="right"/>
      <protection locked="0"/>
    </xf>
    <xf numFmtId="0" fontId="42" fillId="0" borderId="1" xfId="1" applyFont="1" applyFill="1" applyBorder="1" applyAlignment="1">
      <alignment vertical="top" wrapText="1"/>
    </xf>
    <xf numFmtId="167" fontId="9" fillId="0" borderId="1" xfId="1" applyNumberFormat="1" applyFont="1" applyFill="1" applyBorder="1" applyAlignment="1" applyProtection="1">
      <alignment horizontal="right"/>
      <protection locked="0"/>
    </xf>
    <xf numFmtId="0" fontId="0" fillId="4" borderId="1" xfId="0" applyFill="1" applyBorder="1"/>
    <xf numFmtId="0" fontId="0" fillId="6" borderId="0" xfId="0" applyFill="1"/>
    <xf numFmtId="2" fontId="14" fillId="0" borderId="0" xfId="0" applyNumberFormat="1" applyFont="1"/>
    <xf numFmtId="0" fontId="68" fillId="0" borderId="0" xfId="0" applyFont="1"/>
    <xf numFmtId="0" fontId="14" fillId="0" borderId="0" xfId="0" applyFont="1"/>
    <xf numFmtId="43" fontId="14" fillId="0" borderId="0" xfId="285" applyFont="1"/>
    <xf numFmtId="0" fontId="25" fillId="4" borderId="1" xfId="1" applyFont="1" applyFill="1" applyBorder="1" applyAlignment="1">
      <alignment horizontal="left" vertical="center" wrapText="1"/>
    </xf>
    <xf numFmtId="0" fontId="0" fillId="4" borderId="0" xfId="0" applyFill="1"/>
    <xf numFmtId="166" fontId="9" fillId="0" borderId="1" xfId="1" applyNumberFormat="1" applyFont="1" applyBorder="1"/>
    <xf numFmtId="0" fontId="7" fillId="0" borderId="1" xfId="1" applyFont="1" applyBorder="1" applyAlignment="1">
      <alignment vertical="center" wrapText="1"/>
    </xf>
    <xf numFmtId="0" fontId="15" fillId="0" borderId="0" xfId="0" applyFont="1" applyAlignment="1"/>
    <xf numFmtId="0" fontId="7" fillId="0" borderId="1" xfId="1" applyFont="1" applyFill="1" applyBorder="1" applyAlignment="1">
      <alignment vertical="center"/>
    </xf>
    <xf numFmtId="0" fontId="7" fillId="0" borderId="3" xfId="1" applyFont="1" applyFill="1" applyBorder="1" applyAlignment="1">
      <alignment vertical="center" wrapText="1"/>
    </xf>
    <xf numFmtId="167" fontId="21" fillId="0" borderId="3" xfId="1" applyNumberFormat="1" applyFont="1" applyFill="1" applyBorder="1" applyAlignment="1" applyProtection="1">
      <alignment horizontal="right"/>
      <protection locked="0"/>
    </xf>
    <xf numFmtId="167" fontId="21" fillId="4" borderId="3" xfId="1" applyNumberFormat="1" applyFont="1" applyFill="1" applyBorder="1" applyAlignment="1" applyProtection="1">
      <alignment horizontal="right"/>
      <protection locked="0"/>
    </xf>
    <xf numFmtId="0" fontId="7" fillId="0" borderId="1" xfId="1" applyFont="1" applyFill="1" applyBorder="1" applyAlignment="1">
      <alignment vertical="center" wrapText="1"/>
    </xf>
    <xf numFmtId="0" fontId="17" fillId="2" borderId="1" xfId="2" applyFont="1" applyFill="1" applyBorder="1" applyAlignment="1">
      <alignment horizontal="center" vertical="center" wrapText="1"/>
    </xf>
    <xf numFmtId="0" fontId="17" fillId="2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9" fillId="4" borderId="1" xfId="2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67" fontId="9" fillId="4" borderId="1" xfId="1" applyNumberFormat="1" applyFont="1" applyFill="1" applyBorder="1" applyAlignment="1" applyProtection="1">
      <alignment vertical="center"/>
      <protection locked="0"/>
    </xf>
    <xf numFmtId="171" fontId="21" fillId="0" borderId="1" xfId="285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7" fontId="9" fillId="0" borderId="1" xfId="1" applyNumberFormat="1" applyFont="1" applyBorder="1" applyAlignment="1" applyProtection="1">
      <alignment vertical="center"/>
      <protection locked="0"/>
    </xf>
    <xf numFmtId="171" fontId="21" fillId="4" borderId="1" xfId="285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71" fontId="66" fillId="0" borderId="1" xfId="285" applyNumberFormat="1" applyFont="1" applyBorder="1"/>
    <xf numFmtId="0" fontId="10" fillId="0" borderId="0" xfId="0" applyFont="1"/>
    <xf numFmtId="167" fontId="25" fillId="5" borderId="1" xfId="1" quotePrefix="1" applyNumberFormat="1" applyFont="1" applyFill="1" applyBorder="1" applyAlignment="1">
      <alignment horizontal="center" vertical="center" wrapText="1"/>
    </xf>
    <xf numFmtId="167" fontId="25" fillId="5" borderId="1" xfId="1" applyNumberFormat="1" applyFont="1" applyFill="1" applyBorder="1" applyAlignment="1">
      <alignment vertical="center" wrapText="1"/>
    </xf>
    <xf numFmtId="0" fontId="25" fillId="0" borderId="1" xfId="1" applyFont="1" applyFill="1" applyBorder="1" applyAlignment="1">
      <alignment vertical="center"/>
    </xf>
    <xf numFmtId="2" fontId="8" fillId="0" borderId="1" xfId="1" applyNumberFormat="1" applyFont="1" applyFill="1" applyBorder="1" applyAlignment="1">
      <alignment vertical="center"/>
    </xf>
    <xf numFmtId="0" fontId="42" fillId="0" borderId="1" xfId="1" applyFont="1" applyFill="1" applyBorder="1" applyAlignment="1">
      <alignment vertical="center"/>
    </xf>
    <xf numFmtId="0" fontId="72" fillId="0" borderId="0" xfId="0" applyFont="1" applyFill="1"/>
    <xf numFmtId="0" fontId="73" fillId="0" borderId="0" xfId="0" applyFont="1" applyFill="1"/>
    <xf numFmtId="167" fontId="9" fillId="0" borderId="0" xfId="1" applyNumberFormat="1" applyFont="1" applyFill="1" applyBorder="1"/>
    <xf numFmtId="167" fontId="7" fillId="5" borderId="1" xfId="1" quotePrefix="1" applyNumberFormat="1" applyFont="1" applyFill="1" applyBorder="1" applyAlignment="1">
      <alignment horizontal="center" vertical="center" wrapText="1"/>
    </xf>
    <xf numFmtId="167" fontId="7" fillId="5" borderId="1" xfId="1" applyNumberFormat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/>
    </xf>
    <xf numFmtId="172" fontId="8" fillId="4" borderId="1" xfId="285" applyNumberFormat="1" applyFont="1" applyFill="1" applyBorder="1" applyAlignment="1">
      <alignment vertical="center"/>
    </xf>
    <xf numFmtId="172" fontId="8" fillId="0" borderId="1" xfId="285" applyNumberFormat="1" applyFont="1" applyFill="1" applyBorder="1" applyAlignment="1">
      <alignment vertical="center"/>
    </xf>
    <xf numFmtId="0" fontId="9" fillId="0" borderId="1" xfId="1" applyFont="1" applyBorder="1" applyAlignment="1" applyProtection="1">
      <alignment vertical="center"/>
      <protection locked="0"/>
    </xf>
    <xf numFmtId="172" fontId="9" fillId="0" borderId="1" xfId="285" applyNumberFormat="1" applyFont="1" applyFill="1" applyBorder="1" applyAlignment="1" applyProtection="1">
      <alignment vertical="center"/>
      <protection locked="0"/>
    </xf>
    <xf numFmtId="0" fontId="9" fillId="4" borderId="1" xfId="1" applyFont="1" applyFill="1" applyBorder="1" applyAlignment="1" applyProtection="1">
      <alignment vertical="center"/>
      <protection locked="0"/>
    </xf>
    <xf numFmtId="172" fontId="9" fillId="4" borderId="1" xfId="285" applyNumberFormat="1" applyFont="1" applyFill="1" applyBorder="1" applyAlignment="1" applyProtection="1">
      <alignment vertical="center"/>
      <protection locked="0"/>
    </xf>
    <xf numFmtId="2" fontId="9" fillId="0" borderId="1" xfId="1" applyNumberFormat="1" applyFont="1" applyBorder="1" applyAlignment="1" applyProtection="1">
      <alignment vertical="center"/>
      <protection locked="0"/>
    </xf>
    <xf numFmtId="172" fontId="8" fillId="0" borderId="1" xfId="285" applyNumberFormat="1" applyFont="1" applyFill="1" applyBorder="1" applyAlignment="1" applyProtection="1">
      <alignment vertical="center"/>
      <protection locked="0"/>
    </xf>
    <xf numFmtId="167" fontId="8" fillId="0" borderId="1" xfId="1" applyNumberFormat="1" applyFont="1" applyFill="1" applyBorder="1"/>
    <xf numFmtId="0" fontId="8" fillId="4" borderId="1" xfId="1" applyFont="1" applyFill="1" applyBorder="1" applyAlignment="1" applyProtection="1">
      <alignment vertical="center"/>
      <protection locked="0"/>
    </xf>
    <xf numFmtId="172" fontId="8" fillId="4" borderId="1" xfId="285" applyNumberFormat="1" applyFont="1" applyFill="1" applyBorder="1" applyAlignment="1" applyProtection="1">
      <alignment vertical="center"/>
      <protection locked="0"/>
    </xf>
    <xf numFmtId="0" fontId="8" fillId="0" borderId="1" xfId="1" applyFont="1" applyBorder="1" applyAlignment="1" applyProtection="1">
      <alignment vertical="center"/>
      <protection locked="0"/>
    </xf>
    <xf numFmtId="0" fontId="6" fillId="4" borderId="1" xfId="1" applyFont="1" applyFill="1" applyBorder="1" applyAlignment="1">
      <alignment vertical="center"/>
    </xf>
    <xf numFmtId="0" fontId="9" fillId="0" borderId="1" xfId="1" applyFont="1" applyFill="1" applyBorder="1" applyAlignment="1" applyProtection="1">
      <alignment vertical="center"/>
      <protection locked="0"/>
    </xf>
    <xf numFmtId="0" fontId="6" fillId="0" borderId="3" xfId="1" applyFont="1" applyFill="1" applyBorder="1" applyAlignment="1">
      <alignment vertical="center"/>
    </xf>
    <xf numFmtId="0" fontId="9" fillId="0" borderId="3" xfId="1" applyFont="1" applyFill="1" applyBorder="1" applyAlignment="1" applyProtection="1">
      <alignment vertical="center"/>
      <protection locked="0"/>
    </xf>
    <xf numFmtId="0" fontId="9" fillId="4" borderId="3" xfId="1" applyFont="1" applyFill="1" applyBorder="1" applyAlignment="1" applyProtection="1">
      <alignment vertical="center"/>
      <protection locked="0"/>
    </xf>
    <xf numFmtId="172" fontId="0" fillId="0" borderId="0" xfId="0" applyNumberFormat="1" applyFill="1"/>
    <xf numFmtId="172" fontId="9" fillId="0" borderId="1" xfId="285" applyNumberFormat="1" applyFont="1" applyFill="1" applyBorder="1" applyAlignment="1">
      <alignment vertical="center"/>
    </xf>
    <xf numFmtId="2" fontId="8" fillId="0" borderId="1" xfId="1" applyNumberFormat="1" applyFont="1" applyBorder="1" applyAlignment="1" applyProtection="1">
      <alignment vertical="center"/>
      <protection locked="0"/>
    </xf>
    <xf numFmtId="172" fontId="2" fillId="0" borderId="0" xfId="0" applyNumberFormat="1" applyFont="1" applyFill="1"/>
    <xf numFmtId="2" fontId="9" fillId="4" borderId="1" xfId="1" applyNumberFormat="1" applyFont="1" applyFill="1" applyBorder="1" applyAlignment="1" applyProtection="1">
      <alignment vertical="center"/>
      <protection locked="0"/>
    </xf>
    <xf numFmtId="172" fontId="9" fillId="4" borderId="1" xfId="285" applyNumberFormat="1" applyFont="1" applyFill="1" applyBorder="1" applyAlignment="1">
      <alignment vertical="center"/>
    </xf>
    <xf numFmtId="2" fontId="9" fillId="0" borderId="1" xfId="1" applyNumberFormat="1" applyFont="1" applyFill="1" applyBorder="1" applyAlignment="1" applyProtection="1">
      <alignment vertical="center"/>
      <protection locked="0"/>
    </xf>
    <xf numFmtId="1" fontId="9" fillId="0" borderId="1" xfId="1" applyNumberFormat="1" applyFont="1" applyFill="1" applyBorder="1" applyAlignment="1">
      <alignment vertical="center"/>
    </xf>
    <xf numFmtId="0" fontId="74" fillId="0" borderId="0" xfId="7" applyFont="1" applyFill="1" applyBorder="1" applyAlignment="1" applyProtection="1">
      <alignment horizontal="center"/>
    </xf>
    <xf numFmtId="0" fontId="75" fillId="0" borderId="0" xfId="2" applyFont="1" applyAlignment="1">
      <alignment horizontal="center"/>
    </xf>
    <xf numFmtId="0" fontId="24" fillId="0" borderId="1" xfId="8" applyFont="1" applyBorder="1" applyAlignment="1">
      <alignment horizontal="center"/>
    </xf>
    <xf numFmtId="0" fontId="9" fillId="4" borderId="1" xfId="2" applyFont="1" applyFill="1" applyBorder="1" applyAlignment="1" applyProtection="1">
      <alignment horizontal="right"/>
      <protection locked="0"/>
    </xf>
    <xf numFmtId="0" fontId="9" fillId="0" borderId="1" xfId="2" applyFont="1" applyFill="1" applyBorder="1" applyAlignment="1" applyProtection="1">
      <alignment horizontal="right"/>
      <protection locked="0"/>
    </xf>
    <xf numFmtId="0" fontId="8" fillId="0" borderId="1" xfId="2" applyFont="1" applyFill="1" applyBorder="1" applyAlignment="1">
      <alignment horizontal="right"/>
    </xf>
    <xf numFmtId="0" fontId="76" fillId="0" borderId="0" xfId="2" applyFont="1" applyAlignment="1">
      <alignment horizontal="center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vertical="center" wrapText="1"/>
    </xf>
    <xf numFmtId="0" fontId="7" fillId="3" borderId="1" xfId="1" quotePrefix="1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horizontal="center"/>
    </xf>
    <xf numFmtId="167" fontId="9" fillId="4" borderId="1" xfId="2" applyNumberFormat="1" applyFont="1" applyFill="1" applyBorder="1" applyAlignment="1" applyProtection="1">
      <alignment horizontal="right"/>
      <protection locked="0"/>
    </xf>
    <xf numFmtId="167" fontId="9" fillId="0" borderId="1" xfId="2" applyNumberFormat="1" applyFont="1" applyFill="1" applyBorder="1" applyAlignment="1" applyProtection="1">
      <alignment horizontal="right"/>
      <protection locked="0"/>
    </xf>
    <xf numFmtId="168" fontId="9" fillId="0" borderId="1" xfId="2" applyNumberFormat="1" applyFont="1" applyFill="1" applyBorder="1" applyAlignment="1">
      <alignment horizontal="right" vertical="center" wrapText="1"/>
    </xf>
    <xf numFmtId="0" fontId="6" fillId="0" borderId="1" xfId="2" applyFont="1" applyFill="1" applyBorder="1" applyAlignment="1">
      <alignment horizontal="center" vertical="center"/>
    </xf>
    <xf numFmtId="167" fontId="8" fillId="0" borderId="1" xfId="2" applyNumberFormat="1" applyFont="1" applyFill="1" applyBorder="1" applyAlignment="1">
      <alignment horizontal="right" vertical="center"/>
    </xf>
    <xf numFmtId="0" fontId="7" fillId="2" borderId="1" xfId="3" quotePrefix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vertical="center" wrapText="1"/>
    </xf>
    <xf numFmtId="0" fontId="4" fillId="0" borderId="0" xfId="2" applyFont="1" applyAlignment="1"/>
    <xf numFmtId="0" fontId="9" fillId="4" borderId="1" xfId="2" applyFont="1" applyFill="1" applyBorder="1" applyAlignment="1" applyProtection="1">
      <alignment horizontal="right" wrapText="1"/>
      <protection locked="0"/>
    </xf>
    <xf numFmtId="0" fontId="9" fillId="0" borderId="1" xfId="2" applyFont="1" applyBorder="1" applyAlignment="1" applyProtection="1">
      <alignment horizontal="right" wrapText="1"/>
      <protection locked="0"/>
    </xf>
    <xf numFmtId="2" fontId="9" fillId="4" borderId="1" xfId="2" applyNumberFormat="1" applyFont="1" applyFill="1" applyBorder="1" applyAlignment="1" applyProtection="1">
      <alignment horizontal="right" wrapText="1"/>
      <protection locked="0"/>
    </xf>
    <xf numFmtId="168" fontId="9" fillId="0" borderId="1" xfId="2" applyNumberFormat="1" applyFont="1" applyBorder="1" applyAlignment="1" applyProtection="1">
      <alignment horizontal="right" wrapText="1"/>
      <protection locked="0"/>
    </xf>
    <xf numFmtId="167" fontId="7" fillId="2" borderId="1" xfId="1" quotePrefix="1" applyNumberFormat="1" applyFont="1" applyFill="1" applyBorder="1" applyAlignment="1">
      <alignment horizontal="center" vertical="center" wrapText="1"/>
    </xf>
    <xf numFmtId="0" fontId="6" fillId="0" borderId="1" xfId="9" applyFont="1" applyBorder="1" applyAlignment="1">
      <alignment vertical="center"/>
    </xf>
    <xf numFmtId="0" fontId="27" fillId="0" borderId="0" xfId="0" applyFont="1"/>
    <xf numFmtId="0" fontId="6" fillId="0" borderId="1" xfId="9" applyFont="1" applyBorder="1" applyAlignment="1">
      <alignment vertical="center" wrapText="1"/>
    </xf>
    <xf numFmtId="0" fontId="7" fillId="0" borderId="0" xfId="9" applyFont="1" applyAlignment="1">
      <alignment vertical="center"/>
    </xf>
    <xf numFmtId="2" fontId="9" fillId="0" borderId="1" xfId="2" applyNumberFormat="1" applyFont="1" applyFill="1" applyBorder="1" applyAlignment="1" applyProtection="1">
      <alignment horizontal="right" wrapText="1"/>
      <protection locked="0"/>
    </xf>
    <xf numFmtId="0" fontId="9" fillId="0" borderId="1" xfId="2" applyFont="1" applyFill="1" applyBorder="1" applyAlignment="1" applyProtection="1">
      <alignment horizontal="right" wrapText="1"/>
      <protection locked="0"/>
    </xf>
    <xf numFmtId="0" fontId="6" fillId="0" borderId="1" xfId="1" applyFont="1" applyFill="1" applyBorder="1" applyAlignment="1">
      <alignment vertical="center" wrapText="1"/>
    </xf>
    <xf numFmtId="0" fontId="6" fillId="0" borderId="9" xfId="1" applyFont="1" applyFill="1" applyBorder="1" applyAlignment="1">
      <alignment vertical="center"/>
    </xf>
    <xf numFmtId="167" fontId="7" fillId="3" borderId="1" xfId="1" quotePrefix="1" applyNumberFormat="1" applyFont="1" applyFill="1" applyBorder="1" applyAlignment="1">
      <alignment horizontal="center" vertical="center" wrapText="1"/>
    </xf>
    <xf numFmtId="2" fontId="9" fillId="0" borderId="1" xfId="9" applyNumberFormat="1" applyFont="1" applyFill="1" applyBorder="1"/>
    <xf numFmtId="168" fontId="9" fillId="0" borderId="1" xfId="2" applyNumberFormat="1" applyFont="1" applyFill="1" applyBorder="1" applyAlignment="1" applyProtection="1">
      <alignment horizontal="right" wrapText="1"/>
      <protection locked="0"/>
    </xf>
    <xf numFmtId="0" fontId="9" fillId="0" borderId="1" xfId="9" applyFont="1" applyFill="1" applyBorder="1"/>
    <xf numFmtId="0" fontId="3" fillId="0" borderId="0" xfId="4"/>
    <xf numFmtId="0" fontId="6" fillId="0" borderId="1" xfId="1" applyFont="1" applyBorder="1" applyAlignment="1">
      <alignment horizontal="left"/>
    </xf>
    <xf numFmtId="0" fontId="8" fillId="0" borderId="1" xfId="2" applyFont="1" applyBorder="1" applyAlignment="1">
      <alignment horizontal="right" wrapText="1"/>
    </xf>
    <xf numFmtId="168" fontId="9" fillId="0" borderId="1" xfId="2" applyNumberFormat="1" applyFont="1" applyBorder="1" applyAlignment="1">
      <alignment horizontal="right" wrapText="1"/>
    </xf>
    <xf numFmtId="0" fontId="6" fillId="0" borderId="1" xfId="1" quotePrefix="1" applyFont="1" applyBorder="1" applyAlignment="1">
      <alignment horizontal="left"/>
    </xf>
    <xf numFmtId="0" fontId="6" fillId="0" borderId="1" xfId="1" applyFont="1" applyFill="1" applyBorder="1" applyAlignment="1">
      <alignment horizontal="left"/>
    </xf>
    <xf numFmtId="0" fontId="8" fillId="4" borderId="1" xfId="2" applyFont="1" applyFill="1" applyBorder="1" applyAlignment="1">
      <alignment horizontal="right" wrapText="1"/>
    </xf>
    <xf numFmtId="0" fontId="8" fillId="0" borderId="1" xfId="2" applyFont="1" applyFill="1" applyBorder="1" applyAlignment="1">
      <alignment horizontal="right" wrapText="1"/>
    </xf>
    <xf numFmtId="0" fontId="8" fillId="4" borderId="1" xfId="2" applyFont="1" applyFill="1" applyBorder="1" applyAlignment="1" applyProtection="1">
      <alignment horizontal="right" wrapText="1"/>
      <protection locked="0"/>
    </xf>
    <xf numFmtId="0" fontId="8" fillId="0" borderId="1" xfId="2" applyFont="1" applyFill="1" applyBorder="1" applyAlignment="1" applyProtection="1">
      <alignment horizontal="right" wrapText="1"/>
      <protection locked="0"/>
    </xf>
    <xf numFmtId="0" fontId="6" fillId="0" borderId="1" xfId="1" quotePrefix="1" applyFont="1" applyFill="1" applyBorder="1" applyAlignment="1">
      <alignment horizontal="left"/>
    </xf>
    <xf numFmtId="1" fontId="8" fillId="4" borderId="1" xfId="2" applyNumberFormat="1" applyFont="1" applyFill="1" applyBorder="1" applyAlignment="1">
      <alignment horizontal="right" wrapText="1"/>
    </xf>
    <xf numFmtId="0" fontId="9" fillId="0" borderId="1" xfId="2" applyFont="1" applyFill="1" applyBorder="1" applyAlignment="1">
      <alignment horizontal="right" wrapText="1"/>
    </xf>
    <xf numFmtId="167" fontId="7" fillId="5" borderId="1" xfId="1" applyNumberFormat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/>
    </xf>
    <xf numFmtId="168" fontId="8" fillId="0" borderId="1" xfId="4" quotePrefix="1" applyNumberFormat="1" applyFont="1" applyBorder="1" applyAlignment="1">
      <alignment horizontal="center"/>
    </xf>
    <xf numFmtId="0" fontId="7" fillId="0" borderId="1" xfId="4" applyFont="1" applyFill="1" applyBorder="1" applyAlignment="1">
      <alignment horizontal="left" indent="1"/>
    </xf>
    <xf numFmtId="0" fontId="9" fillId="0" borderId="1" xfId="4" quotePrefix="1" applyFont="1" applyBorder="1" applyAlignment="1">
      <alignment horizontal="center"/>
    </xf>
    <xf numFmtId="168" fontId="9" fillId="0" borderId="1" xfId="4" quotePrefix="1" applyNumberFormat="1" applyFont="1" applyBorder="1" applyAlignment="1">
      <alignment horizontal="center"/>
    </xf>
    <xf numFmtId="3" fontId="9" fillId="0" borderId="1" xfId="4" quotePrefix="1" applyNumberFormat="1" applyFont="1" applyBorder="1" applyAlignment="1">
      <alignment horizontal="center"/>
    </xf>
    <xf numFmtId="3" fontId="0" fillId="0" borderId="0" xfId="0" applyNumberFormat="1"/>
    <xf numFmtId="0" fontId="6" fillId="0" borderId="1" xfId="4" quotePrefix="1" applyFont="1" applyFill="1" applyBorder="1" applyAlignment="1">
      <alignment horizontal="left"/>
    </xf>
    <xf numFmtId="0" fontId="58" fillId="0" borderId="1" xfId="4" applyFont="1" applyFill="1" applyBorder="1" applyAlignment="1">
      <alignment horizontal="left" indent="1"/>
    </xf>
    <xf numFmtId="0" fontId="38" fillId="0" borderId="0" xfId="4" applyFont="1" applyFill="1" applyBorder="1" applyAlignment="1"/>
    <xf numFmtId="0" fontId="7" fillId="0" borderId="0" xfId="4" applyFont="1" applyBorder="1"/>
    <xf numFmtId="173" fontId="0" fillId="0" borderId="0" xfId="0" applyNumberFormat="1"/>
    <xf numFmtId="0" fontId="5" fillId="0" borderId="0" xfId="0" applyFont="1" applyAlignment="1">
      <alignment wrapText="1"/>
    </xf>
    <xf numFmtId="0" fontId="3" fillId="0" borderId="0" xfId="1"/>
    <xf numFmtId="0" fontId="6" fillId="3" borderId="1" xfId="4" applyFont="1" applyFill="1" applyBorder="1" applyAlignment="1">
      <alignment horizontal="center"/>
    </xf>
    <xf numFmtId="168" fontId="9" fillId="0" borderId="1" xfId="287" applyNumberFormat="1" applyFont="1" applyBorder="1"/>
    <xf numFmtId="168" fontId="9" fillId="0" borderId="1" xfId="287" applyNumberFormat="1" applyFont="1" applyFill="1" applyBorder="1"/>
    <xf numFmtId="0" fontId="78" fillId="0" borderId="0" xfId="4" applyFont="1"/>
    <xf numFmtId="167" fontId="9" fillId="0" borderId="1" xfId="2" applyNumberFormat="1" applyFont="1" applyFill="1" applyBorder="1" applyAlignment="1" applyProtection="1">
      <alignment horizontal="right" wrapText="1"/>
      <protection locked="0"/>
    </xf>
    <xf numFmtId="167" fontId="9" fillId="4" borderId="1" xfId="2" applyNumberFormat="1" applyFont="1" applyFill="1" applyBorder="1" applyAlignment="1" applyProtection="1">
      <alignment horizontal="right" wrapText="1"/>
      <protection locked="0"/>
    </xf>
    <xf numFmtId="0" fontId="6" fillId="0" borderId="11" xfId="4" quotePrefix="1" applyFont="1" applyFill="1" applyBorder="1" applyAlignment="1">
      <alignment horizontal="left" vertical="center"/>
    </xf>
    <xf numFmtId="2" fontId="9" fillId="0" borderId="1" xfId="4" quotePrefix="1" applyNumberFormat="1" applyFont="1" applyBorder="1" applyAlignment="1">
      <alignment horizontal="center"/>
    </xf>
    <xf numFmtId="0" fontId="7" fillId="0" borderId="0" xfId="4" applyFont="1"/>
    <xf numFmtId="0" fontId="79" fillId="0" borderId="0" xfId="4" applyFont="1"/>
    <xf numFmtId="0" fontId="10" fillId="0" borderId="0" xfId="1" applyFont="1" applyAlignment="1">
      <alignment horizontal="left"/>
    </xf>
    <xf numFmtId="0" fontId="80" fillId="0" borderId="0" xfId="0" applyFont="1"/>
    <xf numFmtId="0" fontId="81" fillId="0" borderId="0" xfId="0" applyFont="1"/>
    <xf numFmtId="0" fontId="15" fillId="3" borderId="3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center" vertical="center" wrapText="1"/>
    </xf>
    <xf numFmtId="0" fontId="82" fillId="0" borderId="0" xfId="0" applyFont="1"/>
    <xf numFmtId="0" fontId="23" fillId="0" borderId="1" xfId="0" applyFont="1" applyBorder="1" applyAlignment="1">
      <alignment horizontal="center" vertical="center"/>
    </xf>
    <xf numFmtId="43" fontId="83" fillId="0" borderId="1" xfId="285" applyFont="1" applyBorder="1" applyAlignment="1">
      <alignment horizontal="center" vertical="center"/>
    </xf>
    <xf numFmtId="0" fontId="81" fillId="0" borderId="0" xfId="0" applyFont="1" applyFill="1" applyBorder="1"/>
    <xf numFmtId="0" fontId="81" fillId="0" borderId="0" xfId="0" applyFont="1" applyBorder="1"/>
    <xf numFmtId="0" fontId="4" fillId="0" borderId="0" xfId="0" applyFont="1" applyAlignment="1"/>
    <xf numFmtId="0" fontId="4" fillId="0" borderId="0" xfId="0" applyFont="1"/>
    <xf numFmtId="0" fontId="15" fillId="0" borderId="0" xfId="0" applyFont="1" applyFill="1" applyAlignment="1">
      <alignment horizontal="center"/>
    </xf>
    <xf numFmtId="1" fontId="27" fillId="0" borderId="1" xfId="0" applyNumberFormat="1" applyFont="1" applyFill="1" applyBorder="1"/>
    <xf numFmtId="0" fontId="60" fillId="0" borderId="1" xfId="0" applyFont="1" applyFill="1" applyBorder="1" applyAlignment="1">
      <alignment vertical="center" wrapText="1"/>
    </xf>
    <xf numFmtId="0" fontId="67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174" fontId="14" fillId="0" borderId="1" xfId="0" applyNumberFormat="1" applyFont="1" applyFill="1" applyBorder="1" applyAlignment="1">
      <alignment horizontal="center" vertical="center"/>
    </xf>
    <xf numFmtId="0" fontId="86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0" fontId="87" fillId="0" borderId="1" xfId="0" applyFont="1" applyFill="1" applyBorder="1" applyAlignment="1">
      <alignment vertical="center" wrapText="1"/>
    </xf>
    <xf numFmtId="0" fontId="88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87" fillId="0" borderId="1" xfId="0" applyFont="1" applyFill="1" applyBorder="1" applyAlignment="1">
      <alignment horizontal="center" vertical="center" wrapText="1"/>
    </xf>
    <xf numFmtId="0" fontId="92" fillId="0" borderId="1" xfId="0" applyFont="1" applyFill="1" applyBorder="1" applyAlignment="1">
      <alignment horizontal="center" vertical="center" wrapText="1"/>
    </xf>
    <xf numFmtId="0" fontId="86" fillId="0" borderId="1" xfId="0" applyFont="1" applyFill="1" applyBorder="1" applyAlignment="1">
      <alignment vertical="center" wrapText="1"/>
    </xf>
    <xf numFmtId="0" fontId="93" fillId="0" borderId="0" xfId="0" applyFont="1" applyFill="1" applyBorder="1" applyAlignment="1">
      <alignment vertical="center" wrapText="1"/>
    </xf>
    <xf numFmtId="0" fontId="94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43" fontId="83" fillId="0" borderId="1" xfId="285" applyFont="1" applyFill="1" applyBorder="1" applyAlignment="1">
      <alignment horizontal="center" vertical="center"/>
    </xf>
    <xf numFmtId="167" fontId="7" fillId="3" borderId="1" xfId="1" applyNumberFormat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1" fillId="4" borderId="1" xfId="1" applyFont="1" applyFill="1" applyBorder="1"/>
    <xf numFmtId="2" fontId="8" fillId="4" borderId="1" xfId="1" applyNumberFormat="1" applyFont="1" applyFill="1" applyBorder="1"/>
    <xf numFmtId="167" fontId="8" fillId="4" borderId="9" xfId="1" applyNumberFormat="1" applyFont="1" applyFill="1" applyBorder="1"/>
    <xf numFmtId="0" fontId="11" fillId="4" borderId="1" xfId="1" applyFont="1" applyFill="1" applyBorder="1" applyAlignment="1">
      <alignment vertical="top" wrapText="1"/>
    </xf>
    <xf numFmtId="0" fontId="11" fillId="4" borderId="1" xfId="1" applyFont="1" applyFill="1" applyBorder="1" applyAlignment="1">
      <alignment horizontal="left"/>
    </xf>
    <xf numFmtId="167" fontId="11" fillId="4" borderId="1" xfId="1" applyNumberFormat="1" applyFont="1" applyFill="1" applyBorder="1"/>
    <xf numFmtId="0" fontId="11" fillId="4" borderId="1" xfId="1" applyFont="1" applyFill="1" applyBorder="1" applyAlignment="1">
      <alignment wrapText="1"/>
    </xf>
    <xf numFmtId="0" fontId="22" fillId="4" borderId="1" xfId="1" applyFont="1" applyFill="1" applyBorder="1"/>
    <xf numFmtId="0" fontId="11" fillId="4" borderId="1" xfId="1" applyFont="1" applyFill="1" applyBorder="1" applyAlignment="1">
      <alignment vertical="center"/>
    </xf>
    <xf numFmtId="167" fontId="22" fillId="4" borderId="1" xfId="1" applyNumberFormat="1" applyFont="1" applyFill="1" applyBorder="1"/>
    <xf numFmtId="2" fontId="8" fillId="4" borderId="1" xfId="20" applyNumberFormat="1" applyFont="1" applyFill="1" applyBorder="1"/>
    <xf numFmtId="0" fontId="52" fillId="4" borderId="5" xfId="0" applyFont="1" applyFill="1" applyBorder="1"/>
    <xf numFmtId="167" fontId="9" fillId="4" borderId="1" xfId="1" applyNumberFormat="1" applyFont="1" applyFill="1" applyBorder="1" applyProtection="1">
      <protection locked="0"/>
    </xf>
    <xf numFmtId="167" fontId="8" fillId="4" borderId="1" xfId="1" applyNumberFormat="1" applyFont="1" applyFill="1" applyBorder="1" applyProtection="1">
      <protection locked="0"/>
    </xf>
    <xf numFmtId="167" fontId="9" fillId="4" borderId="1" xfId="1" applyNumberFormat="1" applyFont="1" applyFill="1" applyBorder="1" applyAlignment="1"/>
    <xf numFmtId="167" fontId="0" fillId="4" borderId="0" xfId="0" applyNumberFormat="1" applyFont="1" applyFill="1"/>
    <xf numFmtId="0" fontId="0" fillId="4" borderId="0" xfId="0" applyFont="1" applyFill="1"/>
    <xf numFmtId="167" fontId="0" fillId="4" borderId="0" xfId="0" applyNumberFormat="1" applyFill="1"/>
    <xf numFmtId="0" fontId="42" fillId="3" borderId="1" xfId="1" applyFont="1" applyFill="1" applyBorder="1" applyAlignment="1">
      <alignment horizontal="center" vertical="center" wrapText="1"/>
    </xf>
    <xf numFmtId="0" fontId="95" fillId="7" borderId="15" xfId="0" applyFont="1" applyFill="1" applyBorder="1" applyAlignment="1">
      <alignment horizontal="center" vertical="center" wrapText="1"/>
    </xf>
    <xf numFmtId="0" fontId="96" fillId="7" borderId="16" xfId="0" applyFont="1" applyFill="1" applyBorder="1" applyAlignment="1">
      <alignment horizontal="center" vertical="center" wrapText="1"/>
    </xf>
    <xf numFmtId="0" fontId="97" fillId="0" borderId="14" xfId="0" applyFont="1" applyBorder="1" applyAlignment="1">
      <alignment horizontal="center" vertical="center"/>
    </xf>
    <xf numFmtId="0" fontId="97" fillId="0" borderId="16" xfId="0" applyFont="1" applyBorder="1" applyAlignment="1">
      <alignment horizontal="center" vertical="center"/>
    </xf>
    <xf numFmtId="175" fontId="0" fillId="0" borderId="0" xfId="0" applyNumberFormat="1"/>
    <xf numFmtId="166" fontId="32" fillId="0" borderId="1" xfId="0" applyNumberFormat="1" applyFont="1" applyFill="1" applyBorder="1"/>
    <xf numFmtId="168" fontId="9" fillId="0" borderId="1" xfId="0" applyNumberFormat="1" applyFont="1" applyFill="1" applyBorder="1"/>
    <xf numFmtId="0" fontId="7" fillId="0" borderId="1" xfId="1" applyFont="1" applyFill="1" applyBorder="1"/>
    <xf numFmtId="165" fontId="9" fillId="0" borderId="1" xfId="1" applyNumberFormat="1" applyFont="1" applyFill="1" applyBorder="1"/>
    <xf numFmtId="0" fontId="10" fillId="0" borderId="1" xfId="1" applyFont="1" applyFill="1" applyBorder="1"/>
    <xf numFmtId="0" fontId="6" fillId="0" borderId="1" xfId="1" applyFont="1" applyFill="1" applyBorder="1"/>
    <xf numFmtId="0" fontId="7" fillId="0" borderId="0" xfId="1" applyFont="1" applyFill="1" applyBorder="1"/>
    <xf numFmtId="165" fontId="9" fillId="0" borderId="0" xfId="1" applyNumberFormat="1" applyFont="1" applyFill="1" applyProtection="1">
      <protection locked="0"/>
    </xf>
    <xf numFmtId="165" fontId="9" fillId="0" borderId="0" xfId="1" applyNumberFormat="1" applyFont="1" applyFill="1" applyAlignment="1">
      <alignment horizontal="right" vertical="center"/>
    </xf>
    <xf numFmtId="166" fontId="9" fillId="0" borderId="1" xfId="1" applyNumberFormat="1" applyFont="1" applyFill="1" applyBorder="1" applyProtection="1"/>
    <xf numFmtId="166" fontId="9" fillId="0" borderId="1" xfId="0" applyNumberFormat="1" applyFont="1" applyFill="1" applyBorder="1"/>
    <xf numFmtId="0" fontId="9" fillId="0" borderId="1" xfId="9" applyFont="1" applyFill="1" applyBorder="1" applyAlignment="1"/>
    <xf numFmtId="169" fontId="9" fillId="0" borderId="1" xfId="0" applyNumberFormat="1" applyFont="1" applyFill="1" applyBorder="1" applyAlignment="1" applyProtection="1">
      <protection locked="0"/>
    </xf>
    <xf numFmtId="0" fontId="9" fillId="0" borderId="1" xfId="0" applyFont="1" applyFill="1" applyBorder="1"/>
    <xf numFmtId="166" fontId="32" fillId="0" borderId="1" xfId="1" applyNumberFormat="1" applyFont="1" applyFill="1" applyBorder="1"/>
    <xf numFmtId="167" fontId="25" fillId="0" borderId="3" xfId="1" applyNumberFormat="1" applyFont="1" applyFill="1" applyBorder="1" applyAlignment="1">
      <alignment vertical="center"/>
    </xf>
    <xf numFmtId="167" fontId="25" fillId="0" borderId="1" xfId="1" applyNumberFormat="1" applyFont="1" applyFill="1" applyBorder="1" applyAlignment="1">
      <alignment horizontal="center" vertical="center"/>
    </xf>
    <xf numFmtId="2" fontId="51" fillId="0" borderId="3" xfId="0" applyNumberFormat="1" applyFont="1" applyFill="1" applyBorder="1"/>
    <xf numFmtId="2" fontId="6" fillId="0" borderId="1" xfId="1" applyNumberFormat="1" applyFont="1" applyFill="1" applyBorder="1" applyAlignment="1">
      <alignment horizontal="center" vertical="center"/>
    </xf>
    <xf numFmtId="2" fontId="66" fillId="0" borderId="1" xfId="1" applyNumberFormat="1" applyFont="1" applyFill="1" applyBorder="1" applyAlignment="1">
      <alignment horizontal="right"/>
    </xf>
    <xf numFmtId="43" fontId="66" fillId="0" borderId="1" xfId="285" applyNumberFormat="1" applyFont="1" applyFill="1" applyBorder="1" applyAlignment="1">
      <alignment horizontal="right"/>
    </xf>
    <xf numFmtId="171" fontId="66" fillId="0" borderId="1" xfId="285" applyNumberFormat="1" applyFont="1" applyFill="1" applyBorder="1" applyAlignment="1">
      <alignment horizontal="right"/>
    </xf>
    <xf numFmtId="2" fontId="7" fillId="0" borderId="0" xfId="1" applyNumberFormat="1" applyFont="1" applyFill="1" applyAlignment="1">
      <alignment horizontal="left" vertical="center"/>
    </xf>
    <xf numFmtId="0" fontId="58" fillId="0" borderId="0" xfId="1" applyFont="1" applyFill="1" applyAlignment="1">
      <alignment vertical="top" wrapText="1"/>
    </xf>
    <xf numFmtId="0" fontId="0" fillId="0" borderId="1" xfId="0" applyFill="1" applyBorder="1"/>
    <xf numFmtId="0" fontId="67" fillId="0" borderId="1" xfId="0" applyFont="1" applyFill="1" applyBorder="1"/>
    <xf numFmtId="2" fontId="25" fillId="0" borderId="1" xfId="1" applyNumberFormat="1" applyFont="1" applyFill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right"/>
    </xf>
    <xf numFmtId="2" fontId="42" fillId="0" borderId="0" xfId="1" applyNumberFormat="1" applyFont="1" applyFill="1" applyAlignment="1">
      <alignment horizontal="left" vertical="center"/>
    </xf>
    <xf numFmtId="2" fontId="58" fillId="0" borderId="0" xfId="1" applyNumberFormat="1" applyFont="1" applyFill="1" applyAlignment="1">
      <alignment horizontal="left" vertical="center"/>
    </xf>
    <xf numFmtId="2" fontId="0" fillId="0" borderId="0" xfId="0" applyNumberFormat="1" applyFill="1"/>
    <xf numFmtId="167" fontId="69" fillId="0" borderId="1" xfId="1" applyNumberFormat="1" applyFont="1" applyFill="1" applyBorder="1"/>
    <xf numFmtId="0" fontId="30" fillId="0" borderId="0" xfId="13" applyFont="1" applyAlignment="1">
      <alignment horizontal="center"/>
    </xf>
    <xf numFmtId="0" fontId="53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4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 vertical="center" wrapText="1"/>
    </xf>
    <xf numFmtId="0" fontId="42" fillId="5" borderId="1" xfId="1" applyFont="1" applyFill="1" applyBorder="1" applyAlignment="1">
      <alignment horizontal="center" vertical="center" wrapText="1"/>
    </xf>
    <xf numFmtId="0" fontId="25" fillId="5" borderId="2" xfId="1" applyFont="1" applyFill="1" applyBorder="1" applyAlignment="1">
      <alignment horizontal="center"/>
    </xf>
    <xf numFmtId="0" fontId="42" fillId="3" borderId="1" xfId="1" applyFont="1" applyFill="1" applyBorder="1" applyAlignment="1">
      <alignment horizontal="center" vertical="center" wrapText="1"/>
    </xf>
    <xf numFmtId="0" fontId="25" fillId="5" borderId="2" xfId="1" applyFont="1" applyFill="1" applyBorder="1" applyAlignment="1">
      <alignment horizontal="center" vertical="center" wrapText="1"/>
    </xf>
    <xf numFmtId="0" fontId="25" fillId="5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/>
    </xf>
    <xf numFmtId="0" fontId="7" fillId="0" borderId="0" xfId="1" applyFont="1" applyFill="1" applyAlignment="1">
      <alignment horizontal="right" vertical="center"/>
    </xf>
    <xf numFmtId="0" fontId="11" fillId="0" borderId="0" xfId="1" applyFont="1" applyFill="1" applyAlignment="1">
      <alignment horizontal="right" vertical="center"/>
    </xf>
    <xf numFmtId="0" fontId="25" fillId="3" borderId="1" xfId="1" applyFont="1" applyFill="1" applyBorder="1" applyAlignment="1">
      <alignment horizontal="center" vertical="center" wrapText="1"/>
    </xf>
    <xf numFmtId="0" fontId="25" fillId="3" borderId="1" xfId="1" applyFont="1" applyFill="1" applyBorder="1" applyAlignment="1">
      <alignment horizontal="center"/>
    </xf>
    <xf numFmtId="165" fontId="11" fillId="0" borderId="0" xfId="1" applyNumberFormat="1" applyFont="1" applyFill="1" applyAlignment="1" applyProtection="1">
      <alignment horizontal="center"/>
      <protection locked="0"/>
    </xf>
    <xf numFmtId="0" fontId="95" fillId="7" borderId="13" xfId="0" applyFont="1" applyFill="1" applyBorder="1" applyAlignment="1">
      <alignment horizontal="center" vertical="center"/>
    </xf>
    <xf numFmtId="0" fontId="95" fillId="7" borderId="1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25" fillId="5" borderId="1" xfId="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165" fontId="6" fillId="2" borderId="1" xfId="1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/>
    </xf>
    <xf numFmtId="0" fontId="15" fillId="0" borderId="4" xfId="0" applyFont="1" applyFill="1" applyBorder="1" applyAlignment="1">
      <alignment horizontal="left"/>
    </xf>
    <xf numFmtId="165" fontId="25" fillId="3" borderId="1" xfId="1" applyNumberFormat="1" applyFont="1" applyFill="1" applyBorder="1" applyAlignment="1">
      <alignment horizontal="center" vertical="center" wrapText="1"/>
    </xf>
    <xf numFmtId="165" fontId="25" fillId="5" borderId="1" xfId="1" applyNumberFormat="1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left" vertical="top" wrapText="1"/>
    </xf>
    <xf numFmtId="0" fontId="7" fillId="5" borderId="1" xfId="4" applyFont="1" applyFill="1" applyBorder="1" applyAlignment="1">
      <alignment horizontal="center" vertical="center" wrapText="1"/>
    </xf>
    <xf numFmtId="0" fontId="48" fillId="0" borderId="0" xfId="4" applyFont="1" applyFill="1" applyAlignment="1">
      <alignment horizontal="center"/>
    </xf>
    <xf numFmtId="0" fontId="47" fillId="0" borderId="0" xfId="4" applyFont="1" applyFill="1" applyBorder="1" applyAlignment="1">
      <alignment horizontal="center"/>
    </xf>
    <xf numFmtId="0" fontId="6" fillId="5" borderId="1" xfId="4" applyFont="1" applyFill="1" applyBorder="1" applyAlignment="1">
      <alignment horizontal="center" vertical="center" wrapText="1"/>
    </xf>
    <xf numFmtId="0" fontId="6" fillId="5" borderId="1" xfId="4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vertical="top" wrapText="1"/>
    </xf>
    <xf numFmtId="0" fontId="48" fillId="0" borderId="0" xfId="0" applyFont="1" applyFill="1" applyAlignment="1">
      <alignment horizontal="left"/>
    </xf>
    <xf numFmtId="0" fontId="47" fillId="0" borderId="0" xfId="0" applyFont="1" applyFill="1" applyBorder="1" applyAlignment="1">
      <alignment horizontal="left"/>
    </xf>
    <xf numFmtId="0" fontId="25" fillId="5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/>
    </xf>
    <xf numFmtId="0" fontId="42" fillId="5" borderId="1" xfId="0" applyFont="1" applyFill="1" applyBorder="1" applyAlignment="1">
      <alignment horizontal="center" wrapText="1"/>
    </xf>
    <xf numFmtId="0" fontId="42" fillId="5" borderId="1" xfId="0" applyFont="1" applyFill="1" applyBorder="1" applyAlignment="1">
      <alignment horizontal="center" vertical="center" wrapText="1"/>
    </xf>
    <xf numFmtId="0" fontId="42" fillId="5" borderId="1" xfId="0" applyFont="1" applyFill="1" applyBorder="1" applyAlignment="1">
      <alignment horizontal="left" wrapText="1"/>
    </xf>
    <xf numFmtId="0" fontId="4" fillId="0" borderId="0" xfId="1" applyFont="1" applyBorder="1" applyAlignment="1">
      <alignment horizontal="center"/>
    </xf>
    <xf numFmtId="165" fontId="6" fillId="2" borderId="1" xfId="1" applyNumberFormat="1" applyFont="1" applyFill="1" applyBorder="1" applyAlignment="1">
      <alignment horizontal="center" vertical="center"/>
    </xf>
    <xf numFmtId="0" fontId="4" fillId="0" borderId="0" xfId="1" applyFont="1" applyFill="1" applyAlignment="1">
      <alignment horizontal="left"/>
    </xf>
    <xf numFmtId="0" fontId="4" fillId="0" borderId="0" xfId="1" applyFont="1" applyFill="1" applyBorder="1" applyAlignment="1">
      <alignment horizontal="left"/>
    </xf>
    <xf numFmtId="165" fontId="6" fillId="5" borderId="1" xfId="1" applyNumberFormat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/>
    </xf>
    <xf numFmtId="0" fontId="7" fillId="5" borderId="1" xfId="1" applyFont="1" applyFill="1" applyBorder="1" applyAlignment="1">
      <alignment horizontal="center" vertical="center" wrapText="1"/>
    </xf>
    <xf numFmtId="165" fontId="6" fillId="5" borderId="2" xfId="1" applyNumberFormat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horizontal="center"/>
    </xf>
    <xf numFmtId="2" fontId="4" fillId="0" borderId="0" xfId="1" applyNumberFormat="1" applyFont="1" applyAlignment="1">
      <alignment horizontal="center"/>
    </xf>
    <xf numFmtId="2" fontId="4" fillId="0" borderId="0" xfId="1" applyNumberFormat="1" applyFont="1" applyBorder="1" applyAlignment="1">
      <alignment horizontal="center"/>
    </xf>
    <xf numFmtId="167" fontId="7" fillId="3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/>
    </xf>
    <xf numFmtId="167" fontId="25" fillId="3" borderId="2" xfId="1" applyNumberFormat="1" applyFont="1" applyFill="1" applyBorder="1" applyAlignment="1">
      <alignment horizontal="center" vertical="center"/>
    </xf>
    <xf numFmtId="167" fontId="25" fillId="3" borderId="1" xfId="1" applyNumberFormat="1" applyFont="1" applyFill="1" applyBorder="1" applyAlignment="1">
      <alignment horizontal="center" vertical="center"/>
    </xf>
    <xf numFmtId="167" fontId="25" fillId="2" borderId="2" xfId="1" applyNumberFormat="1" applyFont="1" applyFill="1" applyBorder="1" applyAlignment="1">
      <alignment horizontal="center"/>
    </xf>
    <xf numFmtId="2" fontId="4" fillId="0" borderId="0" xfId="1" applyNumberFormat="1" applyFont="1" applyAlignment="1">
      <alignment horizontal="left"/>
    </xf>
    <xf numFmtId="2" fontId="4" fillId="0" borderId="0" xfId="1" applyNumberFormat="1" applyFont="1" applyBorder="1" applyAlignment="1"/>
    <xf numFmtId="167" fontId="25" fillId="2" borderId="1" xfId="1" applyNumberFormat="1" applyFont="1" applyFill="1" applyBorder="1" applyAlignment="1">
      <alignment horizontal="center"/>
    </xf>
    <xf numFmtId="167" fontId="25" fillId="3" borderId="3" xfId="1" applyNumberFormat="1" applyFont="1" applyFill="1" applyBorder="1" applyAlignment="1">
      <alignment horizontal="center" vertical="center"/>
    </xf>
    <xf numFmtId="0" fontId="25" fillId="2" borderId="1" xfId="1" applyFont="1" applyFill="1" applyBorder="1" applyAlignment="1">
      <alignment horizontal="center" vertical="center"/>
    </xf>
    <xf numFmtId="0" fontId="25" fillId="2" borderId="1" xfId="1" applyFont="1" applyFill="1" applyBorder="1" applyAlignment="1">
      <alignment horizontal="center" vertical="center" wrapText="1"/>
    </xf>
    <xf numFmtId="0" fontId="25" fillId="3" borderId="1" xfId="1" applyFont="1" applyFill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0" fillId="0" borderId="1" xfId="0" applyFont="1" applyBorder="1" applyAlignment="1">
      <alignment horizontal="center"/>
    </xf>
    <xf numFmtId="0" fontId="62" fillId="4" borderId="1" xfId="20" applyFont="1" applyFill="1" applyBorder="1" applyAlignment="1">
      <alignment horizontal="right"/>
    </xf>
    <xf numFmtId="0" fontId="25" fillId="3" borderId="9" xfId="1" applyFont="1" applyFill="1" applyBorder="1" applyAlignment="1">
      <alignment horizontal="center" vertical="top" wrapText="1"/>
    </xf>
    <xf numFmtId="0" fontId="25" fillId="3" borderId="9" xfId="1" applyFont="1" applyFill="1" applyBorder="1" applyAlignment="1">
      <alignment horizont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/>
    </xf>
    <xf numFmtId="167" fontId="6" fillId="2" borderId="10" xfId="1" applyNumberFormat="1" applyFont="1" applyFill="1" applyBorder="1" applyAlignment="1">
      <alignment horizontal="center" vertical="center"/>
    </xf>
    <xf numFmtId="167" fontId="6" fillId="2" borderId="1" xfId="1" applyNumberFormat="1" applyFont="1" applyFill="1" applyBorder="1" applyAlignment="1">
      <alignment horizontal="center" vertical="center" wrapText="1"/>
    </xf>
    <xf numFmtId="167" fontId="6" fillId="3" borderId="1" xfId="1" applyNumberFormat="1" applyFont="1" applyFill="1" applyBorder="1" applyAlignment="1">
      <alignment horizontal="center" vertical="center" wrapText="1"/>
    </xf>
    <xf numFmtId="167" fontId="6" fillId="2" borderId="1" xfId="1" applyNumberFormat="1" applyFont="1" applyFill="1" applyBorder="1" applyAlignment="1">
      <alignment horizontal="center"/>
    </xf>
    <xf numFmtId="167" fontId="7" fillId="3" borderId="1" xfId="1" applyNumberFormat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167" fontId="25" fillId="5" borderId="1" xfId="1" applyNumberFormat="1" applyFont="1" applyFill="1" applyBorder="1" applyAlignment="1">
      <alignment horizontal="center"/>
    </xf>
    <xf numFmtId="167" fontId="42" fillId="5" borderId="1" xfId="1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/>
    </xf>
    <xf numFmtId="167" fontId="25" fillId="5" borderId="1" xfId="1" applyNumberFormat="1" applyFont="1" applyFill="1" applyBorder="1" applyAlignment="1">
      <alignment horizontal="center" vertical="center"/>
    </xf>
    <xf numFmtId="167" fontId="25" fillId="5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167" fontId="25" fillId="2" borderId="1" xfId="1" applyNumberFormat="1" applyFont="1" applyFill="1" applyBorder="1" applyAlignment="1">
      <alignment horizontal="left"/>
    </xf>
    <xf numFmtId="2" fontId="4" fillId="0" borderId="4" xfId="1" applyNumberFormat="1" applyFont="1" applyBorder="1" applyAlignment="1">
      <alignment horizontal="center"/>
    </xf>
    <xf numFmtId="0" fontId="25" fillId="2" borderId="1" xfId="1" applyFont="1" applyFill="1" applyBorder="1" applyAlignment="1">
      <alignment horizontal="left" vertical="center"/>
    </xf>
    <xf numFmtId="0" fontId="12" fillId="0" borderId="6" xfId="1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/>
    </xf>
    <xf numFmtId="0" fontId="60" fillId="0" borderId="0" xfId="0" quotePrefix="1" applyFont="1" applyBorder="1" applyAlignment="1">
      <alignment horizontal="right"/>
    </xf>
    <xf numFmtId="0" fontId="60" fillId="0" borderId="0" xfId="0" applyFont="1" applyBorder="1" applyAlignment="1">
      <alignment horizontal="right"/>
    </xf>
    <xf numFmtId="0" fontId="7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24" fillId="0" borderId="0" xfId="0" quotePrefix="1" applyFont="1" applyFill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0" fontId="25" fillId="5" borderId="1" xfId="1" applyFont="1" applyFill="1" applyBorder="1" applyAlignment="1">
      <alignment horizontal="center" vertical="center"/>
    </xf>
    <xf numFmtId="0" fontId="25" fillId="5" borderId="2" xfId="1" applyFont="1" applyFill="1" applyBorder="1" applyAlignment="1">
      <alignment horizontal="center" vertical="center"/>
    </xf>
    <xf numFmtId="0" fontId="7" fillId="0" borderId="0" xfId="1" quotePrefix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7" fillId="0" borderId="0" xfId="2" quotePrefix="1" applyFont="1" applyAlignment="1">
      <alignment horizontal="right"/>
    </xf>
    <xf numFmtId="0" fontId="7" fillId="0" borderId="0" xfId="2" applyFont="1" applyAlignment="1">
      <alignment horizontal="right"/>
    </xf>
    <xf numFmtId="0" fontId="24" fillId="0" borderId="0" xfId="8" applyFont="1" applyAlignment="1">
      <alignment horizontal="left"/>
    </xf>
    <xf numFmtId="0" fontId="6" fillId="2" borderId="1" xfId="2" applyFont="1" applyFill="1" applyBorder="1" applyAlignment="1">
      <alignment horizontal="center" vertical="center"/>
    </xf>
    <xf numFmtId="0" fontId="25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49" fontId="77" fillId="3" borderId="1" xfId="2" applyNumberFormat="1" applyFont="1" applyFill="1" applyBorder="1" applyAlignment="1">
      <alignment horizontal="center" vertical="center" wrapText="1"/>
    </xf>
    <xf numFmtId="0" fontId="24" fillId="0" borderId="0" xfId="0" quotePrefix="1" applyFont="1" applyBorder="1" applyAlignment="1">
      <alignment horizontal="right"/>
    </xf>
    <xf numFmtId="0" fontId="24" fillId="0" borderId="0" xfId="0" applyFont="1" applyBorder="1" applyAlignment="1">
      <alignment horizontal="right"/>
    </xf>
    <xf numFmtId="0" fontId="25" fillId="3" borderId="1" xfId="2" applyFont="1" applyFill="1" applyBorder="1" applyAlignment="1">
      <alignment horizontal="center" vertical="center" wrapText="1"/>
    </xf>
    <xf numFmtId="0" fontId="25" fillId="3" borderId="1" xfId="2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/>
    </xf>
    <xf numFmtId="0" fontId="7" fillId="0" borderId="0" xfId="2" quotePrefix="1" applyFont="1" applyBorder="1" applyAlignment="1">
      <alignment horizontal="right"/>
    </xf>
    <xf numFmtId="0" fontId="25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48" fillId="0" borderId="0" xfId="4" applyFont="1" applyAlignment="1">
      <alignment horizontal="center"/>
    </xf>
    <xf numFmtId="0" fontId="4" fillId="0" borderId="0" xfId="4" applyFont="1" applyAlignment="1">
      <alignment horizontal="center"/>
    </xf>
    <xf numFmtId="0" fontId="11" fillId="0" borderId="0" xfId="4" applyFont="1" applyAlignment="1">
      <alignment horizontal="left"/>
    </xf>
    <xf numFmtId="0" fontId="15" fillId="3" borderId="10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67" fillId="0" borderId="3" xfId="0" applyFont="1" applyFill="1" applyBorder="1" applyAlignment="1">
      <alignment horizontal="center" vertical="center" wrapText="1"/>
    </xf>
    <xf numFmtId="0" fontId="67" fillId="0" borderId="8" xfId="0" applyFont="1" applyFill="1" applyBorder="1" applyAlignment="1">
      <alignment horizontal="center" vertical="center" wrapText="1"/>
    </xf>
    <xf numFmtId="0" fontId="67" fillId="0" borderId="2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93" fillId="0" borderId="0" xfId="0" applyFont="1" applyFill="1" applyBorder="1" applyAlignment="1">
      <alignment vertical="center" wrapText="1"/>
    </xf>
    <xf numFmtId="0" fontId="88" fillId="0" borderId="10" xfId="0" applyFont="1" applyFill="1" applyBorder="1" applyAlignment="1">
      <alignment horizontal="center" vertical="center" wrapText="1"/>
    </xf>
    <xf numFmtId="174" fontId="91" fillId="0" borderId="10" xfId="0" applyNumberFormat="1" applyFont="1" applyFill="1" applyBorder="1" applyAlignment="1">
      <alignment horizontal="center" vertical="center"/>
    </xf>
    <xf numFmtId="174" fontId="91" fillId="0" borderId="5" xfId="0" applyNumberFormat="1" applyFont="1" applyFill="1" applyBorder="1" applyAlignment="1">
      <alignment horizontal="center" vertical="center"/>
    </xf>
    <xf numFmtId="174" fontId="91" fillId="0" borderId="9" xfId="0" applyNumberFormat="1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</cellXfs>
  <cellStyles count="288">
    <cellStyle name="Comma" xfId="285" builtinId="3"/>
    <cellStyle name="Comma 10" xfId="10" xr:uid="{00000000-0005-0000-0000-000001000000}"/>
    <cellStyle name="Comma 10 2" xfId="26" xr:uid="{00000000-0005-0000-0000-000002000000}"/>
    <cellStyle name="Comma 14" xfId="25" xr:uid="{00000000-0005-0000-0000-000003000000}"/>
    <cellStyle name="Comma 2" xfId="11" xr:uid="{00000000-0005-0000-0000-000004000000}"/>
    <cellStyle name="Comma 2 10" xfId="28" xr:uid="{00000000-0005-0000-0000-000005000000}"/>
    <cellStyle name="Comma 2 10 2 2" xfId="277" xr:uid="{00000000-0005-0000-0000-000006000000}"/>
    <cellStyle name="Comma 2 11" xfId="29" xr:uid="{00000000-0005-0000-0000-000007000000}"/>
    <cellStyle name="Comma 2 12" xfId="30" xr:uid="{00000000-0005-0000-0000-000008000000}"/>
    <cellStyle name="Comma 2 13" xfId="31" xr:uid="{00000000-0005-0000-0000-000009000000}"/>
    <cellStyle name="Comma 2 14" xfId="32" xr:uid="{00000000-0005-0000-0000-00000A000000}"/>
    <cellStyle name="Comma 2 15" xfId="33" xr:uid="{00000000-0005-0000-0000-00000B000000}"/>
    <cellStyle name="Comma 2 16" xfId="34" xr:uid="{00000000-0005-0000-0000-00000C000000}"/>
    <cellStyle name="Comma 2 17" xfId="35" xr:uid="{00000000-0005-0000-0000-00000D000000}"/>
    <cellStyle name="Comma 2 18" xfId="36" xr:uid="{00000000-0005-0000-0000-00000E000000}"/>
    <cellStyle name="Comma 2 19" xfId="37" xr:uid="{00000000-0005-0000-0000-00000F000000}"/>
    <cellStyle name="Comma 2 2" xfId="38" xr:uid="{00000000-0005-0000-0000-000010000000}"/>
    <cellStyle name="Comma 2 20" xfId="39" xr:uid="{00000000-0005-0000-0000-000011000000}"/>
    <cellStyle name="Comma 2 21" xfId="40" xr:uid="{00000000-0005-0000-0000-000012000000}"/>
    <cellStyle name="Comma 2 22" xfId="41" xr:uid="{00000000-0005-0000-0000-000013000000}"/>
    <cellStyle name="Comma 2 23" xfId="42" xr:uid="{00000000-0005-0000-0000-000014000000}"/>
    <cellStyle name="Comma 2 24" xfId="43" xr:uid="{00000000-0005-0000-0000-000015000000}"/>
    <cellStyle name="Comma 2 25" xfId="44" xr:uid="{00000000-0005-0000-0000-000016000000}"/>
    <cellStyle name="Comma 2 26" xfId="45" xr:uid="{00000000-0005-0000-0000-000017000000}"/>
    <cellStyle name="Comma 2 27" xfId="46" xr:uid="{00000000-0005-0000-0000-000018000000}"/>
    <cellStyle name="Comma 2 28" xfId="47" xr:uid="{00000000-0005-0000-0000-000019000000}"/>
    <cellStyle name="Comma 2 29" xfId="48" xr:uid="{00000000-0005-0000-0000-00001A000000}"/>
    <cellStyle name="Comma 2 3" xfId="49" xr:uid="{00000000-0005-0000-0000-00001B000000}"/>
    <cellStyle name="Comma 2 30" xfId="50" xr:uid="{00000000-0005-0000-0000-00001C000000}"/>
    <cellStyle name="Comma 2 31" xfId="51" xr:uid="{00000000-0005-0000-0000-00001D000000}"/>
    <cellStyle name="Comma 2 32" xfId="52" xr:uid="{00000000-0005-0000-0000-00001E000000}"/>
    <cellStyle name="Comma 2 33" xfId="53" xr:uid="{00000000-0005-0000-0000-00001F000000}"/>
    <cellStyle name="Comma 2 34" xfId="54" xr:uid="{00000000-0005-0000-0000-000020000000}"/>
    <cellStyle name="Comma 2 35" xfId="55" xr:uid="{00000000-0005-0000-0000-000021000000}"/>
    <cellStyle name="Comma 2 36" xfId="56" xr:uid="{00000000-0005-0000-0000-000022000000}"/>
    <cellStyle name="Comma 2 37" xfId="57" xr:uid="{00000000-0005-0000-0000-000023000000}"/>
    <cellStyle name="Comma 2 38" xfId="58" xr:uid="{00000000-0005-0000-0000-000024000000}"/>
    <cellStyle name="Comma 2 39" xfId="59" xr:uid="{00000000-0005-0000-0000-000025000000}"/>
    <cellStyle name="Comma 2 4" xfId="60" xr:uid="{00000000-0005-0000-0000-000026000000}"/>
    <cellStyle name="Comma 2 40" xfId="61" xr:uid="{00000000-0005-0000-0000-000027000000}"/>
    <cellStyle name="Comma 2 41" xfId="62" xr:uid="{00000000-0005-0000-0000-000028000000}"/>
    <cellStyle name="Comma 2 42" xfId="63" xr:uid="{00000000-0005-0000-0000-000029000000}"/>
    <cellStyle name="Comma 2 43" xfId="64" xr:uid="{00000000-0005-0000-0000-00002A000000}"/>
    <cellStyle name="Comma 2 44" xfId="65" xr:uid="{00000000-0005-0000-0000-00002B000000}"/>
    <cellStyle name="Comma 2 45" xfId="66" xr:uid="{00000000-0005-0000-0000-00002C000000}"/>
    <cellStyle name="Comma 2 46" xfId="67" xr:uid="{00000000-0005-0000-0000-00002D000000}"/>
    <cellStyle name="Comma 2 47" xfId="68" xr:uid="{00000000-0005-0000-0000-00002E000000}"/>
    <cellStyle name="Comma 2 48" xfId="69" xr:uid="{00000000-0005-0000-0000-00002F000000}"/>
    <cellStyle name="Comma 2 49" xfId="70" xr:uid="{00000000-0005-0000-0000-000030000000}"/>
    <cellStyle name="Comma 2 5" xfId="71" xr:uid="{00000000-0005-0000-0000-000031000000}"/>
    <cellStyle name="Comma 2 50" xfId="72" xr:uid="{00000000-0005-0000-0000-000032000000}"/>
    <cellStyle name="Comma 2 51" xfId="73" xr:uid="{00000000-0005-0000-0000-000033000000}"/>
    <cellStyle name="Comma 2 52" xfId="74" xr:uid="{00000000-0005-0000-0000-000034000000}"/>
    <cellStyle name="Comma 2 53" xfId="75" xr:uid="{00000000-0005-0000-0000-000035000000}"/>
    <cellStyle name="Comma 2 54" xfId="76" xr:uid="{00000000-0005-0000-0000-000036000000}"/>
    <cellStyle name="Comma 2 55" xfId="77" xr:uid="{00000000-0005-0000-0000-000037000000}"/>
    <cellStyle name="Comma 2 56" xfId="78" xr:uid="{00000000-0005-0000-0000-000038000000}"/>
    <cellStyle name="Comma 2 57" xfId="79" xr:uid="{00000000-0005-0000-0000-000039000000}"/>
    <cellStyle name="Comma 2 58" xfId="80" xr:uid="{00000000-0005-0000-0000-00003A000000}"/>
    <cellStyle name="Comma 2 59" xfId="81" xr:uid="{00000000-0005-0000-0000-00003B000000}"/>
    <cellStyle name="Comma 2 6" xfId="82" xr:uid="{00000000-0005-0000-0000-00003C000000}"/>
    <cellStyle name="Comma 2 60" xfId="83" xr:uid="{00000000-0005-0000-0000-00003D000000}"/>
    <cellStyle name="Comma 2 61" xfId="84" xr:uid="{00000000-0005-0000-0000-00003E000000}"/>
    <cellStyle name="Comma 2 62" xfId="85" xr:uid="{00000000-0005-0000-0000-00003F000000}"/>
    <cellStyle name="Comma 2 63" xfId="86" xr:uid="{00000000-0005-0000-0000-000040000000}"/>
    <cellStyle name="Comma 2 64" xfId="87" xr:uid="{00000000-0005-0000-0000-000041000000}"/>
    <cellStyle name="Comma 2 65" xfId="88" xr:uid="{00000000-0005-0000-0000-000042000000}"/>
    <cellStyle name="Comma 2 66" xfId="89" xr:uid="{00000000-0005-0000-0000-000043000000}"/>
    <cellStyle name="Comma 2 67" xfId="90" xr:uid="{00000000-0005-0000-0000-000044000000}"/>
    <cellStyle name="Comma 2 68" xfId="91" xr:uid="{00000000-0005-0000-0000-000045000000}"/>
    <cellStyle name="Comma 2 69" xfId="92" xr:uid="{00000000-0005-0000-0000-000046000000}"/>
    <cellStyle name="Comma 2 7" xfId="93" xr:uid="{00000000-0005-0000-0000-000047000000}"/>
    <cellStyle name="Comma 2 70" xfId="94" xr:uid="{00000000-0005-0000-0000-000048000000}"/>
    <cellStyle name="Comma 2 71" xfId="95" xr:uid="{00000000-0005-0000-0000-000049000000}"/>
    <cellStyle name="Comma 2 72" xfId="96" xr:uid="{00000000-0005-0000-0000-00004A000000}"/>
    <cellStyle name="Comma 2 73" xfId="97" xr:uid="{00000000-0005-0000-0000-00004B000000}"/>
    <cellStyle name="Comma 2 74" xfId="98" xr:uid="{00000000-0005-0000-0000-00004C000000}"/>
    <cellStyle name="Comma 2 75" xfId="99" xr:uid="{00000000-0005-0000-0000-00004D000000}"/>
    <cellStyle name="Comma 2 76" xfId="100" xr:uid="{00000000-0005-0000-0000-00004E000000}"/>
    <cellStyle name="Comma 2 77" xfId="101" xr:uid="{00000000-0005-0000-0000-00004F000000}"/>
    <cellStyle name="Comma 2 78" xfId="102" xr:uid="{00000000-0005-0000-0000-000050000000}"/>
    <cellStyle name="Comma 2 79" xfId="103" xr:uid="{00000000-0005-0000-0000-000051000000}"/>
    <cellStyle name="Comma 2 8" xfId="104" xr:uid="{00000000-0005-0000-0000-000052000000}"/>
    <cellStyle name="Comma 2 80" xfId="273" xr:uid="{00000000-0005-0000-0000-000053000000}"/>
    <cellStyle name="Comma 2 9" xfId="105" xr:uid="{00000000-0005-0000-0000-000054000000}"/>
    <cellStyle name="Comma 24" xfId="282" xr:uid="{00000000-0005-0000-0000-000055000000}"/>
    <cellStyle name="Comma 3" xfId="14" xr:uid="{00000000-0005-0000-0000-000056000000}"/>
    <cellStyle name="Comma 4" xfId="22" xr:uid="{00000000-0005-0000-0000-000057000000}"/>
    <cellStyle name="Comma 7" xfId="274" xr:uid="{00000000-0005-0000-0000-000058000000}"/>
    <cellStyle name="Comma 7 2" xfId="275" xr:uid="{00000000-0005-0000-0000-000059000000}"/>
    <cellStyle name="Hyperlink 2" xfId="7" xr:uid="{00000000-0005-0000-0000-00005A000000}"/>
    <cellStyle name="Hyperlink 3" xfId="253" xr:uid="{00000000-0005-0000-0000-00005B000000}"/>
    <cellStyle name="Normal" xfId="0" builtinId="0"/>
    <cellStyle name="Normal 10" xfId="4" xr:uid="{00000000-0005-0000-0000-00005D000000}"/>
    <cellStyle name="Normal 11" xfId="106" xr:uid="{00000000-0005-0000-0000-00005E000000}"/>
    <cellStyle name="Normal 12" xfId="107" xr:uid="{00000000-0005-0000-0000-00005F000000}"/>
    <cellStyle name="Normal 120" xfId="279" xr:uid="{00000000-0005-0000-0000-000060000000}"/>
    <cellStyle name="Normal 13" xfId="108" xr:uid="{00000000-0005-0000-0000-000061000000}"/>
    <cellStyle name="Normal 14" xfId="109" xr:uid="{00000000-0005-0000-0000-000062000000}"/>
    <cellStyle name="Normal 15" xfId="110" xr:uid="{00000000-0005-0000-0000-000063000000}"/>
    <cellStyle name="Normal 16" xfId="111" xr:uid="{00000000-0005-0000-0000-000064000000}"/>
    <cellStyle name="Normal 17" xfId="112" xr:uid="{00000000-0005-0000-0000-000065000000}"/>
    <cellStyle name="Normal 18" xfId="113" xr:uid="{00000000-0005-0000-0000-000066000000}"/>
    <cellStyle name="Normal 19" xfId="114" xr:uid="{00000000-0005-0000-0000-000067000000}"/>
    <cellStyle name="Normal 2" xfId="13" xr:uid="{00000000-0005-0000-0000-000068000000}"/>
    <cellStyle name="Normal 2 2" xfId="3" xr:uid="{00000000-0005-0000-0000-000069000000}"/>
    <cellStyle name="Normal 2 2 2" xfId="5" xr:uid="{00000000-0005-0000-0000-00006A000000}"/>
    <cellStyle name="Normal 2 3" xfId="15" xr:uid="{00000000-0005-0000-0000-00006B000000}"/>
    <cellStyle name="Normal 2 4" xfId="23" xr:uid="{00000000-0005-0000-0000-00006C000000}"/>
    <cellStyle name="Normal 2 4 2" xfId="115" xr:uid="{00000000-0005-0000-0000-00006D000000}"/>
    <cellStyle name="Normal 2 5" xfId="271" xr:uid="{00000000-0005-0000-0000-00006E000000}"/>
    <cellStyle name="Normal 2_Compile annya 2068 Poush" xfId="16" xr:uid="{00000000-0005-0000-0000-00006F000000}"/>
    <cellStyle name="Normal 20" xfId="116" xr:uid="{00000000-0005-0000-0000-000070000000}"/>
    <cellStyle name="Normal 21" xfId="117" xr:uid="{00000000-0005-0000-0000-000071000000}"/>
    <cellStyle name="Normal 22" xfId="118" xr:uid="{00000000-0005-0000-0000-000072000000}"/>
    <cellStyle name="Normal 23" xfId="119" xr:uid="{00000000-0005-0000-0000-000073000000}"/>
    <cellStyle name="Normal 24" xfId="120" xr:uid="{00000000-0005-0000-0000-000074000000}"/>
    <cellStyle name="Normal 25" xfId="121" xr:uid="{00000000-0005-0000-0000-000075000000}"/>
    <cellStyle name="Normal 26" xfId="122" xr:uid="{00000000-0005-0000-0000-000076000000}"/>
    <cellStyle name="Normal 27" xfId="6" xr:uid="{00000000-0005-0000-0000-000077000000}"/>
    <cellStyle name="Normal 28" xfId="123" xr:uid="{00000000-0005-0000-0000-000078000000}"/>
    <cellStyle name="Normal 29" xfId="124" xr:uid="{00000000-0005-0000-0000-000079000000}"/>
    <cellStyle name="Normal 3" xfId="17" xr:uid="{00000000-0005-0000-0000-00007A000000}"/>
    <cellStyle name="Normal 3 10" xfId="125" xr:uid="{00000000-0005-0000-0000-00007B000000}"/>
    <cellStyle name="Normal 3 11" xfId="126" xr:uid="{00000000-0005-0000-0000-00007C000000}"/>
    <cellStyle name="Normal 3 12" xfId="127" xr:uid="{00000000-0005-0000-0000-00007D000000}"/>
    <cellStyle name="Normal 3 13" xfId="128" xr:uid="{00000000-0005-0000-0000-00007E000000}"/>
    <cellStyle name="Normal 3 14" xfId="129" xr:uid="{00000000-0005-0000-0000-00007F000000}"/>
    <cellStyle name="Normal 3 15" xfId="130" xr:uid="{00000000-0005-0000-0000-000080000000}"/>
    <cellStyle name="Normal 3 16" xfId="131" xr:uid="{00000000-0005-0000-0000-000081000000}"/>
    <cellStyle name="Normal 3 17" xfId="132" xr:uid="{00000000-0005-0000-0000-000082000000}"/>
    <cellStyle name="Normal 3 18" xfId="133" xr:uid="{00000000-0005-0000-0000-000083000000}"/>
    <cellStyle name="Normal 3 19" xfId="134" xr:uid="{00000000-0005-0000-0000-000084000000}"/>
    <cellStyle name="Normal 3 2" xfId="135" xr:uid="{00000000-0005-0000-0000-000085000000}"/>
    <cellStyle name="Normal 3 20" xfId="136" xr:uid="{00000000-0005-0000-0000-000086000000}"/>
    <cellStyle name="Normal 3 21" xfId="137" xr:uid="{00000000-0005-0000-0000-000087000000}"/>
    <cellStyle name="Normal 3 22" xfId="138" xr:uid="{00000000-0005-0000-0000-000088000000}"/>
    <cellStyle name="Normal 3 23" xfId="139" xr:uid="{00000000-0005-0000-0000-000089000000}"/>
    <cellStyle name="Normal 3 24" xfId="140" xr:uid="{00000000-0005-0000-0000-00008A000000}"/>
    <cellStyle name="Normal 3 25" xfId="141" xr:uid="{00000000-0005-0000-0000-00008B000000}"/>
    <cellStyle name="Normal 3 26" xfId="142" xr:uid="{00000000-0005-0000-0000-00008C000000}"/>
    <cellStyle name="Normal 3 27" xfId="143" xr:uid="{00000000-0005-0000-0000-00008D000000}"/>
    <cellStyle name="Normal 3 28" xfId="144" xr:uid="{00000000-0005-0000-0000-00008E000000}"/>
    <cellStyle name="Normal 3 29" xfId="145" xr:uid="{00000000-0005-0000-0000-00008F000000}"/>
    <cellStyle name="Normal 3 3" xfId="146" xr:uid="{00000000-0005-0000-0000-000090000000}"/>
    <cellStyle name="Normal 3 3 10" xfId="147" xr:uid="{00000000-0005-0000-0000-000091000000}"/>
    <cellStyle name="Normal 3 3 2" xfId="148" xr:uid="{00000000-0005-0000-0000-000092000000}"/>
    <cellStyle name="Normal 3 3 3" xfId="149" xr:uid="{00000000-0005-0000-0000-000093000000}"/>
    <cellStyle name="Normal 3 3 4" xfId="150" xr:uid="{00000000-0005-0000-0000-000094000000}"/>
    <cellStyle name="Normal 3 3 5" xfId="151" xr:uid="{00000000-0005-0000-0000-000095000000}"/>
    <cellStyle name="Normal 3 3 6" xfId="152" xr:uid="{00000000-0005-0000-0000-000096000000}"/>
    <cellStyle name="Normal 3 3 7" xfId="153" xr:uid="{00000000-0005-0000-0000-000097000000}"/>
    <cellStyle name="Normal 3 3 8" xfId="154" xr:uid="{00000000-0005-0000-0000-000098000000}"/>
    <cellStyle name="Normal 3 3 9" xfId="155" xr:uid="{00000000-0005-0000-0000-000099000000}"/>
    <cellStyle name="Normal 3 30" xfId="156" xr:uid="{00000000-0005-0000-0000-00009A000000}"/>
    <cellStyle name="Normal 3 31" xfId="157" xr:uid="{00000000-0005-0000-0000-00009B000000}"/>
    <cellStyle name="Normal 3 32" xfId="158" xr:uid="{00000000-0005-0000-0000-00009C000000}"/>
    <cellStyle name="Normal 3 33" xfId="159" xr:uid="{00000000-0005-0000-0000-00009D000000}"/>
    <cellStyle name="Normal 3 34" xfId="160" xr:uid="{00000000-0005-0000-0000-00009E000000}"/>
    <cellStyle name="Normal 3 35" xfId="161" xr:uid="{00000000-0005-0000-0000-00009F000000}"/>
    <cellStyle name="Normal 3 36" xfId="162" xr:uid="{00000000-0005-0000-0000-0000A0000000}"/>
    <cellStyle name="Normal 3 37" xfId="163" xr:uid="{00000000-0005-0000-0000-0000A1000000}"/>
    <cellStyle name="Normal 3 38" xfId="164" xr:uid="{00000000-0005-0000-0000-0000A2000000}"/>
    <cellStyle name="Normal 3 39" xfId="165" xr:uid="{00000000-0005-0000-0000-0000A3000000}"/>
    <cellStyle name="Normal 3 4" xfId="166" xr:uid="{00000000-0005-0000-0000-0000A4000000}"/>
    <cellStyle name="Normal 3 40" xfId="167" xr:uid="{00000000-0005-0000-0000-0000A5000000}"/>
    <cellStyle name="Normal 3 41" xfId="168" xr:uid="{00000000-0005-0000-0000-0000A6000000}"/>
    <cellStyle name="Normal 3 42" xfId="169" xr:uid="{00000000-0005-0000-0000-0000A7000000}"/>
    <cellStyle name="Normal 3 43" xfId="170" xr:uid="{00000000-0005-0000-0000-0000A8000000}"/>
    <cellStyle name="Normal 3 44" xfId="171" xr:uid="{00000000-0005-0000-0000-0000A9000000}"/>
    <cellStyle name="Normal 3 45" xfId="172" xr:uid="{00000000-0005-0000-0000-0000AA000000}"/>
    <cellStyle name="Normal 3 46" xfId="173" xr:uid="{00000000-0005-0000-0000-0000AB000000}"/>
    <cellStyle name="Normal 3 47" xfId="174" xr:uid="{00000000-0005-0000-0000-0000AC000000}"/>
    <cellStyle name="Normal 3 48" xfId="175" xr:uid="{00000000-0005-0000-0000-0000AD000000}"/>
    <cellStyle name="Normal 3 49" xfId="176" xr:uid="{00000000-0005-0000-0000-0000AE000000}"/>
    <cellStyle name="Normal 3 5" xfId="2" xr:uid="{00000000-0005-0000-0000-0000AF000000}"/>
    <cellStyle name="Normal 3 5 2" xfId="281" xr:uid="{00000000-0005-0000-0000-0000B0000000}"/>
    <cellStyle name="Normal 3 50" xfId="177" xr:uid="{00000000-0005-0000-0000-0000B1000000}"/>
    <cellStyle name="Normal 3 51" xfId="178" xr:uid="{00000000-0005-0000-0000-0000B2000000}"/>
    <cellStyle name="Normal 3 52" xfId="179" xr:uid="{00000000-0005-0000-0000-0000B3000000}"/>
    <cellStyle name="Normal 3 53" xfId="180" xr:uid="{00000000-0005-0000-0000-0000B4000000}"/>
    <cellStyle name="Normal 3 54" xfId="181" xr:uid="{00000000-0005-0000-0000-0000B5000000}"/>
    <cellStyle name="Normal 3 55" xfId="182" xr:uid="{00000000-0005-0000-0000-0000B6000000}"/>
    <cellStyle name="Normal 3 56" xfId="183" xr:uid="{00000000-0005-0000-0000-0000B7000000}"/>
    <cellStyle name="Normal 3 57" xfId="184" xr:uid="{00000000-0005-0000-0000-0000B8000000}"/>
    <cellStyle name="Normal 3 58" xfId="185" xr:uid="{00000000-0005-0000-0000-0000B9000000}"/>
    <cellStyle name="Normal 3 59" xfId="186" xr:uid="{00000000-0005-0000-0000-0000BA000000}"/>
    <cellStyle name="Normal 3 6" xfId="187" xr:uid="{00000000-0005-0000-0000-0000BB000000}"/>
    <cellStyle name="Normal 3 60" xfId="188" xr:uid="{00000000-0005-0000-0000-0000BC000000}"/>
    <cellStyle name="Normal 3 61" xfId="189" xr:uid="{00000000-0005-0000-0000-0000BD000000}"/>
    <cellStyle name="Normal 3 62" xfId="190" xr:uid="{00000000-0005-0000-0000-0000BE000000}"/>
    <cellStyle name="Normal 3 63" xfId="191" xr:uid="{00000000-0005-0000-0000-0000BF000000}"/>
    <cellStyle name="Normal 3 64" xfId="192" xr:uid="{00000000-0005-0000-0000-0000C0000000}"/>
    <cellStyle name="Normal 3 65" xfId="193" xr:uid="{00000000-0005-0000-0000-0000C1000000}"/>
    <cellStyle name="Normal 3 66" xfId="194" xr:uid="{00000000-0005-0000-0000-0000C2000000}"/>
    <cellStyle name="Normal 3 67" xfId="195" xr:uid="{00000000-0005-0000-0000-0000C3000000}"/>
    <cellStyle name="Normal 3 68" xfId="196" xr:uid="{00000000-0005-0000-0000-0000C4000000}"/>
    <cellStyle name="Normal 3 69" xfId="197" xr:uid="{00000000-0005-0000-0000-0000C5000000}"/>
    <cellStyle name="Normal 3 7" xfId="198" xr:uid="{00000000-0005-0000-0000-0000C6000000}"/>
    <cellStyle name="Normal 3 70" xfId="199" xr:uid="{00000000-0005-0000-0000-0000C7000000}"/>
    <cellStyle name="Normal 3 71" xfId="200" xr:uid="{00000000-0005-0000-0000-0000C8000000}"/>
    <cellStyle name="Normal 3 72" xfId="201" xr:uid="{00000000-0005-0000-0000-0000C9000000}"/>
    <cellStyle name="Normal 3 73" xfId="202" xr:uid="{00000000-0005-0000-0000-0000CA000000}"/>
    <cellStyle name="Normal 3 74" xfId="203" xr:uid="{00000000-0005-0000-0000-0000CB000000}"/>
    <cellStyle name="Normal 3 75" xfId="204" xr:uid="{00000000-0005-0000-0000-0000CC000000}"/>
    <cellStyle name="Normal 3 76" xfId="205" xr:uid="{00000000-0005-0000-0000-0000CD000000}"/>
    <cellStyle name="Normal 3 77" xfId="206" xr:uid="{00000000-0005-0000-0000-0000CE000000}"/>
    <cellStyle name="Normal 3 78" xfId="207" xr:uid="{00000000-0005-0000-0000-0000CF000000}"/>
    <cellStyle name="Normal 3 79" xfId="208" xr:uid="{00000000-0005-0000-0000-0000D0000000}"/>
    <cellStyle name="Normal 3 8" xfId="209" xr:uid="{00000000-0005-0000-0000-0000D1000000}"/>
    <cellStyle name="Normal 3 80" xfId="210" xr:uid="{00000000-0005-0000-0000-0000D2000000}"/>
    <cellStyle name="Normal 3 81" xfId="211" xr:uid="{00000000-0005-0000-0000-0000D3000000}"/>
    <cellStyle name="Normal 3 82" xfId="212" xr:uid="{00000000-0005-0000-0000-0000D4000000}"/>
    <cellStyle name="Normal 3 83" xfId="213" xr:uid="{00000000-0005-0000-0000-0000D5000000}"/>
    <cellStyle name="Normal 3 9" xfId="214" xr:uid="{00000000-0005-0000-0000-0000D6000000}"/>
    <cellStyle name="Normal 30" xfId="215" xr:uid="{00000000-0005-0000-0000-0000D7000000}"/>
    <cellStyle name="Normal 31" xfId="216" xr:uid="{00000000-0005-0000-0000-0000D8000000}"/>
    <cellStyle name="Normal 32" xfId="217" xr:uid="{00000000-0005-0000-0000-0000D9000000}"/>
    <cellStyle name="Normal 33" xfId="218" xr:uid="{00000000-0005-0000-0000-0000DA000000}"/>
    <cellStyle name="Normal 34" xfId="219" xr:uid="{00000000-0005-0000-0000-0000DB000000}"/>
    <cellStyle name="Normal 35" xfId="220" xr:uid="{00000000-0005-0000-0000-0000DC000000}"/>
    <cellStyle name="Normal 36" xfId="221" xr:uid="{00000000-0005-0000-0000-0000DD000000}"/>
    <cellStyle name="Normal 37" xfId="222" xr:uid="{00000000-0005-0000-0000-0000DE000000}"/>
    <cellStyle name="Normal 38" xfId="223" xr:uid="{00000000-0005-0000-0000-0000DF000000}"/>
    <cellStyle name="Normal 39" xfId="224" xr:uid="{00000000-0005-0000-0000-0000E0000000}"/>
    <cellStyle name="Normal 4" xfId="20" xr:uid="{00000000-0005-0000-0000-0000E1000000}"/>
    <cellStyle name="Normal 4 2" xfId="225" xr:uid="{00000000-0005-0000-0000-0000E2000000}"/>
    <cellStyle name="Normal 40" xfId="226" xr:uid="{00000000-0005-0000-0000-0000E3000000}"/>
    <cellStyle name="Normal 41" xfId="227" xr:uid="{00000000-0005-0000-0000-0000E4000000}"/>
    <cellStyle name="Normal 42" xfId="228" xr:uid="{00000000-0005-0000-0000-0000E5000000}"/>
    <cellStyle name="Normal 43" xfId="229" xr:uid="{00000000-0005-0000-0000-0000E6000000}"/>
    <cellStyle name="Normal 44" xfId="230" xr:uid="{00000000-0005-0000-0000-0000E7000000}"/>
    <cellStyle name="Normal 45" xfId="231" xr:uid="{00000000-0005-0000-0000-0000E8000000}"/>
    <cellStyle name="Normal 46" xfId="232" xr:uid="{00000000-0005-0000-0000-0000E9000000}"/>
    <cellStyle name="Normal 47" xfId="233" xr:uid="{00000000-0005-0000-0000-0000EA000000}"/>
    <cellStyle name="Normal 48" xfId="24" xr:uid="{00000000-0005-0000-0000-0000EB000000}"/>
    <cellStyle name="Normal 48 2" xfId="9" xr:uid="{00000000-0005-0000-0000-0000EC000000}"/>
    <cellStyle name="Normal 48 3" xfId="27" xr:uid="{00000000-0005-0000-0000-0000ED000000}"/>
    <cellStyle name="Normal 48 3 2" xfId="252" xr:uid="{00000000-0005-0000-0000-0000EE000000}"/>
    <cellStyle name="Normal 49" xfId="251" xr:uid="{00000000-0005-0000-0000-0000EF000000}"/>
    <cellStyle name="Normal 5" xfId="18" xr:uid="{00000000-0005-0000-0000-0000F0000000}"/>
    <cellStyle name="Normal 50" xfId="250" xr:uid="{00000000-0005-0000-0000-0000F1000000}"/>
    <cellStyle name="Normal 50 2" xfId="278" xr:uid="{00000000-0005-0000-0000-0000F2000000}"/>
    <cellStyle name="Normal 51" xfId="8" xr:uid="{00000000-0005-0000-0000-0000F3000000}"/>
    <cellStyle name="Normal 52" xfId="280" xr:uid="{00000000-0005-0000-0000-0000F4000000}"/>
    <cellStyle name="Normal 53" xfId="1" xr:uid="{00000000-0005-0000-0000-0000F5000000}"/>
    <cellStyle name="Normal 54" xfId="254" xr:uid="{00000000-0005-0000-0000-0000F6000000}"/>
    <cellStyle name="Normal 55" xfId="269" xr:uid="{00000000-0005-0000-0000-0000F7000000}"/>
    <cellStyle name="Normal 56" xfId="255" xr:uid="{00000000-0005-0000-0000-0000F8000000}"/>
    <cellStyle name="Normal 57" xfId="265" xr:uid="{00000000-0005-0000-0000-0000F9000000}"/>
    <cellStyle name="Normal 58" xfId="268" xr:uid="{00000000-0005-0000-0000-0000FA000000}"/>
    <cellStyle name="Normal 59" xfId="270" xr:uid="{00000000-0005-0000-0000-0000FB000000}"/>
    <cellStyle name="Normal 6" xfId="21" xr:uid="{00000000-0005-0000-0000-0000FC000000}"/>
    <cellStyle name="Normal 6 2" xfId="234" xr:uid="{00000000-0005-0000-0000-0000FD000000}"/>
    <cellStyle name="Normal 60" xfId="272" xr:uid="{00000000-0005-0000-0000-0000FE000000}"/>
    <cellStyle name="Normal 61" xfId="256" xr:uid="{00000000-0005-0000-0000-0000FF000000}"/>
    <cellStyle name="Normal 62" xfId="264" xr:uid="{00000000-0005-0000-0000-000000010000}"/>
    <cellStyle name="Normal 63" xfId="258" xr:uid="{00000000-0005-0000-0000-000001010000}"/>
    <cellStyle name="Normal 64" xfId="263" xr:uid="{00000000-0005-0000-0000-000002010000}"/>
    <cellStyle name="Normal 65" xfId="259" xr:uid="{00000000-0005-0000-0000-000003010000}"/>
    <cellStyle name="Normal 66" xfId="261" xr:uid="{00000000-0005-0000-0000-000004010000}"/>
    <cellStyle name="Normal 67" xfId="260" xr:uid="{00000000-0005-0000-0000-000005010000}"/>
    <cellStyle name="Normal 68" xfId="284" xr:uid="{00000000-0005-0000-0000-000006010000}"/>
    <cellStyle name="Normal 69" xfId="262" xr:uid="{00000000-0005-0000-0000-000007010000}"/>
    <cellStyle name="Normal 69 2" xfId="12" xr:uid="{00000000-0005-0000-0000-000008010000}"/>
    <cellStyle name="Normal 7" xfId="235" xr:uid="{00000000-0005-0000-0000-000009010000}"/>
    <cellStyle name="Normal 7 2" xfId="276" xr:uid="{00000000-0005-0000-0000-00000A010000}"/>
    <cellStyle name="Normal 70" xfId="283" xr:uid="{00000000-0005-0000-0000-00000B010000}"/>
    <cellStyle name="Normal 71" xfId="257" xr:uid="{00000000-0005-0000-0000-00000C010000}"/>
    <cellStyle name="Normal 72" xfId="266" xr:uid="{00000000-0005-0000-0000-00000D010000}"/>
    <cellStyle name="Normal 73" xfId="267" xr:uid="{00000000-0005-0000-0000-00000E010000}"/>
    <cellStyle name="Normal 8" xfId="236" xr:uid="{00000000-0005-0000-0000-00000F010000}"/>
    <cellStyle name="Normal 9" xfId="237" xr:uid="{00000000-0005-0000-0000-000010010000}"/>
    <cellStyle name="Normal_Direction of Trade_BartamanFormat 2063-64 2" xfId="287" xr:uid="{00000000-0005-0000-0000-000011010000}"/>
    <cellStyle name="Percent" xfId="286" builtinId="5"/>
    <cellStyle name="Percent 2" xfId="19" xr:uid="{00000000-0005-0000-0000-000013010000}"/>
    <cellStyle name="Percent 2 2" xfId="238" xr:uid="{00000000-0005-0000-0000-000014010000}"/>
    <cellStyle name="Percent 3" xfId="239" xr:uid="{00000000-0005-0000-0000-000015010000}"/>
    <cellStyle name="Percent 3 10" xfId="240" xr:uid="{00000000-0005-0000-0000-000016010000}"/>
    <cellStyle name="Percent 3 11" xfId="241" xr:uid="{00000000-0005-0000-0000-000017010000}"/>
    <cellStyle name="Percent 3 2" xfId="242" xr:uid="{00000000-0005-0000-0000-000018010000}"/>
    <cellStyle name="Percent 3 3" xfId="243" xr:uid="{00000000-0005-0000-0000-000019010000}"/>
    <cellStyle name="Percent 3 4" xfId="244" xr:uid="{00000000-0005-0000-0000-00001A010000}"/>
    <cellStyle name="Percent 3 5" xfId="245" xr:uid="{00000000-0005-0000-0000-00001B010000}"/>
    <cellStyle name="Percent 3 6" xfId="246" xr:uid="{00000000-0005-0000-0000-00001C010000}"/>
    <cellStyle name="Percent 3 7" xfId="247" xr:uid="{00000000-0005-0000-0000-00001D010000}"/>
    <cellStyle name="Percent 3 8" xfId="248" xr:uid="{00000000-0005-0000-0000-00001E010000}"/>
    <cellStyle name="Percent 3 9" xfId="249" xr:uid="{00000000-0005-0000-0000-00001F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56539807524059"/>
          <c:y val="0.11775444736074657"/>
          <c:w val="0.55941097987751531"/>
          <c:h val="0.689621609798775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2b'!$Q$83</c:f>
              <c:strCache>
                <c:ptCount val="1"/>
                <c:pt idx="0">
                  <c:v>cf=j= @)&amp;*÷&amp;(  -;fpg–k';_   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'Table 2b'!$P$84:$P$89</c:f>
              <c:strCache>
                <c:ptCount val="6"/>
                <c:pt idx="0">
                  <c:v>    wfg  </c:v>
                </c:pt>
                <c:pt idx="1">
                  <c:v>    ds}</c:v>
                </c:pt>
                <c:pt idx="2">
                  <c:v>    ux'F</c:v>
                </c:pt>
                <c:pt idx="3">
                  <c:v>    sf]bf]</c:v>
                </c:pt>
                <c:pt idx="4">
                  <c:v>t/sf/L </c:v>
                </c:pt>
                <c:pt idx="5">
                  <c:v>kmnkm"n</c:v>
                </c:pt>
              </c:strCache>
            </c:strRef>
          </c:cat>
          <c:val>
            <c:numRef>
              <c:f>'Table 2b'!$Q$84:$Q$89</c:f>
              <c:numCache>
                <c:formatCode>0;\-0;;@</c:formatCode>
                <c:ptCount val="6"/>
                <c:pt idx="0">
                  <c:v>5130627.4549357295</c:v>
                </c:pt>
                <c:pt idx="1">
                  <c:v>3106397.6332304003</c:v>
                </c:pt>
                <c:pt idx="2">
                  <c:v>2144566.6260836162</c:v>
                </c:pt>
                <c:pt idx="3">
                  <c:v>339461.52011794632</c:v>
                </c:pt>
                <c:pt idx="4">
                  <c:v>3209971.63</c:v>
                </c:pt>
                <c:pt idx="5">
                  <c:v>1045163.82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57-451A-B997-5F3DB0458965}"/>
            </c:ext>
          </c:extLst>
        </c:ser>
        <c:ser>
          <c:idx val="1"/>
          <c:order val="1"/>
          <c:tx>
            <c:strRef>
              <c:f>'Table 2b'!$R$83</c:f>
              <c:strCache>
                <c:ptCount val="1"/>
                <c:pt idx="0">
                  <c:v>cf=j= @)&amp;(÷*)
-;fpg–k';_       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'Table 2b'!$P$84:$P$89</c:f>
              <c:strCache>
                <c:ptCount val="6"/>
                <c:pt idx="0">
                  <c:v>    wfg  </c:v>
                </c:pt>
                <c:pt idx="1">
                  <c:v>    ds}</c:v>
                </c:pt>
                <c:pt idx="2">
                  <c:v>    ux'F</c:v>
                </c:pt>
                <c:pt idx="3">
                  <c:v>    sf]bf]</c:v>
                </c:pt>
                <c:pt idx="4">
                  <c:v>t/sf/L </c:v>
                </c:pt>
                <c:pt idx="5">
                  <c:v>kmnkm"n</c:v>
                </c:pt>
              </c:strCache>
            </c:strRef>
          </c:cat>
          <c:val>
            <c:numRef>
              <c:f>'Table 2b'!$R$84:$R$89</c:f>
              <c:numCache>
                <c:formatCode>0;\-0;;@</c:formatCode>
                <c:ptCount val="6"/>
                <c:pt idx="0">
                  <c:v>5486474.4180912245</c:v>
                </c:pt>
                <c:pt idx="1">
                  <c:v>3193170.3005418158</c:v>
                </c:pt>
                <c:pt idx="2">
                  <c:v>2098563.6494522081</c:v>
                </c:pt>
                <c:pt idx="3">
                  <c:v>355757.20278534637</c:v>
                </c:pt>
                <c:pt idx="4">
                  <c:v>3313684.88</c:v>
                </c:pt>
                <c:pt idx="5">
                  <c:v>948565.8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57-451A-B997-5F3DB0458965}"/>
            </c:ext>
          </c:extLst>
        </c:ser>
        <c:ser>
          <c:idx val="2"/>
          <c:order val="2"/>
          <c:tx>
            <c:strRef>
              <c:f>'Table 2b'!$S$83</c:f>
              <c:strCache>
                <c:ptCount val="1"/>
                <c:pt idx="0">
                  <c:v>cf=j= @)*)÷*!
-;fpg–k';_     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'Table 2b'!$P$84:$P$89</c:f>
              <c:strCache>
                <c:ptCount val="6"/>
                <c:pt idx="0">
                  <c:v>    wfg  </c:v>
                </c:pt>
                <c:pt idx="1">
                  <c:v>    ds}</c:v>
                </c:pt>
                <c:pt idx="2">
                  <c:v>    ux'F</c:v>
                </c:pt>
                <c:pt idx="3">
                  <c:v>    sf]bf]</c:v>
                </c:pt>
                <c:pt idx="4">
                  <c:v>t/sf/L </c:v>
                </c:pt>
                <c:pt idx="5">
                  <c:v>kmnkm"n</c:v>
                </c:pt>
              </c:strCache>
            </c:strRef>
          </c:cat>
          <c:val>
            <c:numRef>
              <c:f>'Table 2b'!$S$84:$S$89</c:f>
              <c:numCache>
                <c:formatCode>0;\-0;;@</c:formatCode>
                <c:ptCount val="6"/>
                <c:pt idx="0">
                  <c:v>5724234.6064250004</c:v>
                </c:pt>
                <c:pt idx="1">
                  <c:v>3089560.6232595216</c:v>
                </c:pt>
                <c:pt idx="2">
                  <c:v>2155667.84</c:v>
                </c:pt>
                <c:pt idx="3">
                  <c:v>365210.75001828646</c:v>
                </c:pt>
                <c:pt idx="4">
                  <c:v>3396139.2800000003</c:v>
                </c:pt>
                <c:pt idx="5">
                  <c:v>1109973.3400000001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57-451A-B997-5F3DB0458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0898816"/>
        <c:axId val="-200898272"/>
      </c:barChart>
      <c:catAx>
        <c:axId val="-20089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reeti" pitchFamily="2" charset="0"/>
                <a:ea typeface="+mn-ea"/>
                <a:cs typeface="+mn-cs"/>
              </a:defRPr>
            </a:pPr>
            <a:endParaRPr lang="en-US"/>
          </a:p>
        </c:txPr>
        <c:crossAx val="-200898272"/>
        <c:crosses val="autoZero"/>
        <c:auto val="1"/>
        <c:lblAlgn val="ctr"/>
        <c:lblOffset val="100"/>
        <c:noMultiLvlLbl val="0"/>
      </c:catAx>
      <c:valAx>
        <c:axId val="-20089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ontasy Himali" panose="04020500000000000000" pitchFamily="82" charset="0"/>
                <a:ea typeface="+mn-ea"/>
                <a:cs typeface="+mn-cs"/>
              </a:defRPr>
            </a:pPr>
            <a:endParaRPr lang="en-US"/>
          </a:p>
        </c:txPr>
        <c:crossAx val="-200898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819860017497816"/>
          <c:y val="0.11296259842519683"/>
          <c:w val="0.26235695538057741"/>
          <c:h val="0.404120734908136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reeti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latin typeface="Preeti" pitchFamily="2" charset="0"/>
              </a:rPr>
              <a:t>b'w</a:t>
            </a:r>
            <a:r>
              <a:rPr lang="en-US" baseline="0">
                <a:latin typeface="Preeti" pitchFamily="2" charset="0"/>
              </a:rPr>
              <a:t> pTkfbgdf k|fb]lzs lx:;f</a:t>
            </a:r>
            <a:endParaRPr lang="en-US">
              <a:latin typeface="Preeti" pitchFamily="2" charset="0"/>
            </a:endParaRPr>
          </a:p>
        </c:rich>
      </c:tx>
      <c:layout>
        <c:manualLayout>
          <c:xMode val="edge"/>
          <c:yMode val="edge"/>
          <c:x val="0.223922429260517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512457552532872E-2"/>
          <c:y val="0.14052347623213765"/>
          <c:w val="0.63682343742327352"/>
          <c:h val="0.7481660104986875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F64-4384-B7C8-2F14191A94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F64-4384-B7C8-2F14191A94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64-4384-B7C8-2F14191A941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F64-4384-B7C8-2F14191A941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F64-4384-B7C8-2F14191A941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8F64-4384-B7C8-2F14191A941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8F64-4384-B7C8-2F14191A94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ontasy Himali" panose="04020500000000000000" pitchFamily="8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'Table 3b'!$E$49:$E$55</c:f>
              <c:numCache>
                <c:formatCode>General</c:formatCode>
                <c:ptCount val="7"/>
              </c:numCache>
            </c:numRef>
          </c:cat>
          <c:val>
            <c:numRef>
              <c:f>'Table 3b'!$J$49:$J$55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8F64-4384-B7C8-2F14191A9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606729646935289"/>
          <c:y val="0.10294327792359288"/>
          <c:w val="0.18743531364853686"/>
          <c:h val="0.475171697287839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reeti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  <a:latin typeface="Preeti" pitchFamily="2" charset="0"/>
              </a:rPr>
              <a:t>df;' pTkfbgdf k|fb]lzs lx:;f</a:t>
            </a:r>
            <a:endParaRPr lang="en-US" sz="1400">
              <a:effectLst/>
              <a:latin typeface="Preeti" pitchFamily="2" charset="0"/>
            </a:endParaRPr>
          </a:p>
        </c:rich>
      </c:tx>
      <c:layout>
        <c:manualLayout>
          <c:xMode val="edge"/>
          <c:yMode val="edge"/>
          <c:x val="0.19877865266841641"/>
          <c:y val="4.6296205384659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C9-4F33-AF51-AAE3758CDE6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C9-4F33-AF51-AAE3758CDE6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C9-4F33-AF51-AAE3758CDE6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7C9-4F33-AF51-AAE3758CDE6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7C9-4F33-AF51-AAE3758CDE6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57C9-4F33-AF51-AAE3758CDE6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57C9-4F33-AF51-AAE3758CDE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ontasy Himali" panose="04020500000000000000" pitchFamily="8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'Table 3b'!$E$49:$E$55</c:f>
              <c:numCache>
                <c:formatCode>General</c:formatCode>
                <c:ptCount val="7"/>
              </c:numCache>
            </c:numRef>
          </c:cat>
          <c:val>
            <c:numRef>
              <c:f>'Table 3b'!$K$49:$K$55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57C9-4F33-AF51-AAE3758CDE6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171828521434824"/>
          <c:y val="0.12238742684795174"/>
          <c:w val="0.19846094238220222"/>
          <c:h val="0.474009999552714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reeti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  <a:latin typeface="Preeti" pitchFamily="2" charset="0"/>
              </a:rPr>
              <a:t>c08f pTkfbgdf k|fb]lzs lx:;f</a:t>
            </a:r>
            <a:endParaRPr lang="en-US" sz="1400">
              <a:effectLst/>
              <a:latin typeface="Preeti" pitchFamily="2" charset="0"/>
            </a:endParaRPr>
          </a:p>
        </c:rich>
      </c:tx>
      <c:layout>
        <c:manualLayout>
          <c:xMode val="edge"/>
          <c:yMode val="edge"/>
          <c:x val="0.21857051156292417"/>
          <c:y val="2.85234937012489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E6-4B20-B7B9-2C406039A1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FE6-4B20-B7B9-2C406039A1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FE6-4B20-B7B9-2C406039A1C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FE6-4B20-B7B9-2C406039A1C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FE6-4B20-B7B9-2C406039A1C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FE6-4B20-B7B9-2C406039A1C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7FE6-4B20-B7B9-2C406039A1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ontasy Himali" panose="04020500000000000000" pitchFamily="8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'Table 3b'!$E$49:$E$55</c:f>
              <c:numCache>
                <c:formatCode>General</c:formatCode>
                <c:ptCount val="7"/>
              </c:numCache>
            </c:numRef>
          </c:cat>
          <c:val>
            <c:numRef>
              <c:f>'Table 3b'!$L$49:$L$55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7FE6-4B20-B7B9-2C406039A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443586051636236"/>
          <c:y val="8.2186217238222087E-2"/>
          <c:w val="0.1874353578985713"/>
          <c:h val="0.48792804892565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reeti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  <a:latin typeface="Preeti" pitchFamily="2" charset="0"/>
              </a:rPr>
              <a:t>df5f pTkfbgdf k|fb]lzs lx:;f</a:t>
            </a:r>
            <a:endParaRPr lang="en-US" sz="1400">
              <a:effectLst/>
              <a:latin typeface="Preeti" pitchFamily="2" charset="0"/>
            </a:endParaRPr>
          </a:p>
        </c:rich>
      </c:tx>
      <c:layout>
        <c:manualLayout>
          <c:xMode val="edge"/>
          <c:yMode val="edge"/>
          <c:x val="0.1512229460483894"/>
          <c:y val="3.31384044659684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59E-4C86-A105-8C348DAA5B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59E-4C86-A105-8C348DAA5B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59E-4C86-A105-8C348DAA5B9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59E-4C86-A105-8C348DAA5B9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59E-4C86-A105-8C348DAA5B9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59E-4C86-A105-8C348DAA5B9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759E-4C86-A105-8C348DAA5B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ontasy Himali" panose="04020500000000000000" pitchFamily="8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'Table 3b'!$E$49:$E$55</c:f>
              <c:numCache>
                <c:formatCode>General</c:formatCode>
                <c:ptCount val="7"/>
              </c:numCache>
            </c:numRef>
          </c:cat>
          <c:val>
            <c:numRef>
              <c:f>'Table 3b'!$M$49:$M$55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759E-4C86-A105-8C348DAA5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678101535855336"/>
          <c:y val="7.6163534484815235E-2"/>
          <c:w val="0.19790657640415324"/>
          <c:h val="0.485889898489872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reeti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900112</xdr:colOff>
      <xdr:row>89</xdr:row>
      <xdr:rowOff>80962</xdr:rowOff>
    </xdr:from>
    <xdr:to>
      <xdr:col>19</xdr:col>
      <xdr:colOff>781050</xdr:colOff>
      <xdr:row>102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156882</xdr:colOff>
      <xdr:row>61</xdr:row>
      <xdr:rowOff>62752</xdr:rowOff>
    </xdr:from>
    <xdr:to>
      <xdr:col>9</xdr:col>
      <xdr:colOff>179294</xdr:colOff>
      <xdr:row>75</xdr:row>
      <xdr:rowOff>138952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302559</xdr:colOff>
      <xdr:row>61</xdr:row>
      <xdr:rowOff>73958</xdr:rowOff>
    </xdr:from>
    <xdr:to>
      <xdr:col>13</xdr:col>
      <xdr:colOff>89647</xdr:colOff>
      <xdr:row>75</xdr:row>
      <xdr:rowOff>156881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156883</xdr:colOff>
      <xdr:row>76</xdr:row>
      <xdr:rowOff>73959</xdr:rowOff>
    </xdr:from>
    <xdr:to>
      <xdr:col>9</xdr:col>
      <xdr:colOff>179294</xdr:colOff>
      <xdr:row>90</xdr:row>
      <xdr:rowOff>78441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313765</xdr:colOff>
      <xdr:row>76</xdr:row>
      <xdr:rowOff>62753</xdr:rowOff>
    </xdr:from>
    <xdr:to>
      <xdr:col>13</xdr:col>
      <xdr:colOff>112059</xdr:colOff>
      <xdr:row>90</xdr:row>
      <xdr:rowOff>78441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29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26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36.bin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35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printerSettings" Target="../printerSettings/printerSettings34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28" Type="http://schemas.openxmlformats.org/officeDocument/2006/relationships/printerSettings" Target="../printerSettings/printerSettings37.bin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Relationship Id="rId27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44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46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printerSettings" Target="../printerSettings/printerSettings48.bin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6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54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5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printerSettings" Target="../printerSettings/printerSettings56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7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printerSettings" Target="../printerSettings/printerSettings58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9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7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26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13.bin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12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29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printerSettings" Target="../printerSettings/printerSettings11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28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31" Type="http://schemas.openxmlformats.org/officeDocument/2006/relationships/printerSettings" Target="../printerSettings/printerSettings14.bin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Relationship Id="rId27" Type="http://schemas.openxmlformats.org/officeDocument/2006/relationships/hyperlink" Target="mailto:cf=j=@)%5E%5E&#247;%5E&amp;%20%20%20%20%20%20%20%20%20%20%20%20%20%20%20%20%20%20%20%20%20%20%20%20-;fpg&#8211;kf%7Dif_" TargetMode="External"/><Relationship Id="rId30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26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21.bin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20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29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28" Type="http://schemas.openxmlformats.org/officeDocument/2006/relationships/printerSettings" Target="../printerSettings/printerSettings22.bin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Relationship Id="rId27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24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41"/>
  <sheetViews>
    <sheetView view="pageBreakPreview" topLeftCell="A19" zoomScaleNormal="100" zoomScaleSheetLayoutView="100" workbookViewId="0">
      <selection activeCell="D31" sqref="D31"/>
    </sheetView>
  </sheetViews>
  <sheetFormatPr defaultRowHeight="15" x14ac:dyDescent="0.25"/>
  <cols>
    <col min="2" max="2" width="6.140625" bestFit="1" customWidth="1"/>
    <col min="3" max="3" width="57.7109375" bestFit="1" customWidth="1"/>
    <col min="4" max="4" width="10.5703125" bestFit="1" customWidth="1"/>
  </cols>
  <sheetData>
    <row r="2" spans="2:4" ht="18" x14ac:dyDescent="0.25">
      <c r="B2" s="503" t="s">
        <v>132</v>
      </c>
      <c r="C2" s="503"/>
      <c r="D2" s="503"/>
    </row>
    <row r="3" spans="2:4" ht="15.75" x14ac:dyDescent="0.25">
      <c r="B3" s="48" t="s">
        <v>133</v>
      </c>
      <c r="C3" s="48" t="s">
        <v>79</v>
      </c>
      <c r="D3" s="48" t="s">
        <v>134</v>
      </c>
    </row>
    <row r="4" spans="2:4" ht="18" x14ac:dyDescent="0.25">
      <c r="B4" s="49">
        <v>1</v>
      </c>
      <c r="C4" s="54" t="s">
        <v>0</v>
      </c>
      <c r="D4" s="49" t="s">
        <v>141</v>
      </c>
    </row>
    <row r="5" spans="2:4" ht="18" x14ac:dyDescent="0.25">
      <c r="B5" s="49">
        <v>2</v>
      </c>
      <c r="C5" s="52" t="s">
        <v>169</v>
      </c>
      <c r="D5" s="49" t="s">
        <v>140</v>
      </c>
    </row>
    <row r="6" spans="2:4" ht="18" x14ac:dyDescent="0.25">
      <c r="B6" s="49">
        <v>3</v>
      </c>
      <c r="C6" s="52" t="s">
        <v>36</v>
      </c>
      <c r="D6" s="49" t="s">
        <v>142</v>
      </c>
    </row>
    <row r="7" spans="2:4" ht="18" x14ac:dyDescent="0.25">
      <c r="B7" s="49">
        <v>4</v>
      </c>
      <c r="C7" s="52" t="s">
        <v>144</v>
      </c>
      <c r="D7" s="49" t="s">
        <v>143</v>
      </c>
    </row>
    <row r="8" spans="2:4" ht="18" x14ac:dyDescent="0.25">
      <c r="B8" s="49">
        <v>5</v>
      </c>
      <c r="C8" s="52" t="s">
        <v>218</v>
      </c>
      <c r="D8" s="49" t="s">
        <v>147</v>
      </c>
    </row>
    <row r="9" spans="2:4" ht="18" x14ac:dyDescent="0.25">
      <c r="B9" s="49">
        <v>6</v>
      </c>
      <c r="C9" s="52" t="s">
        <v>219</v>
      </c>
      <c r="D9" s="49" t="s">
        <v>148</v>
      </c>
    </row>
    <row r="10" spans="2:4" ht="18" x14ac:dyDescent="0.25">
      <c r="B10" s="49">
        <v>7</v>
      </c>
      <c r="C10" s="52" t="s">
        <v>199</v>
      </c>
      <c r="D10" s="49" t="s">
        <v>149</v>
      </c>
    </row>
    <row r="11" spans="2:4" ht="18" x14ac:dyDescent="0.25">
      <c r="B11" s="49">
        <v>8</v>
      </c>
      <c r="C11" s="52" t="s">
        <v>220</v>
      </c>
      <c r="D11" s="49" t="s">
        <v>150</v>
      </c>
    </row>
    <row r="12" spans="2:4" ht="18" x14ac:dyDescent="0.25">
      <c r="B12" s="49">
        <v>7</v>
      </c>
      <c r="C12" s="52" t="s">
        <v>131</v>
      </c>
      <c r="D12" s="49" t="s">
        <v>151</v>
      </c>
    </row>
    <row r="13" spans="2:4" ht="18" x14ac:dyDescent="0.25">
      <c r="B13" s="49">
        <v>8</v>
      </c>
      <c r="C13" s="52" t="s">
        <v>170</v>
      </c>
      <c r="D13" s="49" t="s">
        <v>152</v>
      </c>
    </row>
    <row r="14" spans="2:4" ht="18" x14ac:dyDescent="0.25">
      <c r="B14" s="49">
        <v>9</v>
      </c>
      <c r="C14" s="52" t="s">
        <v>153</v>
      </c>
      <c r="D14" s="49" t="s">
        <v>155</v>
      </c>
    </row>
    <row r="15" spans="2:4" ht="18" x14ac:dyDescent="0.25">
      <c r="B15" s="49">
        <v>10</v>
      </c>
      <c r="C15" s="52" t="s">
        <v>154</v>
      </c>
      <c r="D15" s="49" t="s">
        <v>156</v>
      </c>
    </row>
    <row r="16" spans="2:4" ht="18" x14ac:dyDescent="0.25">
      <c r="B16" s="49">
        <v>11</v>
      </c>
      <c r="C16" s="52" t="s">
        <v>136</v>
      </c>
      <c r="D16" s="49" t="s">
        <v>157</v>
      </c>
    </row>
    <row r="17" spans="2:4" ht="18" x14ac:dyDescent="0.25">
      <c r="B17" s="49">
        <v>12</v>
      </c>
      <c r="C17" s="52" t="s">
        <v>138</v>
      </c>
      <c r="D17" s="49" t="s">
        <v>158</v>
      </c>
    </row>
    <row r="18" spans="2:4" ht="18" x14ac:dyDescent="0.25">
      <c r="B18" s="49">
        <v>13</v>
      </c>
      <c r="C18" s="52" t="s">
        <v>99</v>
      </c>
      <c r="D18" s="49" t="s">
        <v>159</v>
      </c>
    </row>
    <row r="19" spans="2:4" ht="18" x14ac:dyDescent="0.25">
      <c r="B19" s="49">
        <v>14</v>
      </c>
      <c r="C19" s="52" t="s">
        <v>171</v>
      </c>
      <c r="D19" s="49" t="s">
        <v>160</v>
      </c>
    </row>
    <row r="20" spans="2:4" ht="18" x14ac:dyDescent="0.25">
      <c r="B20" s="49">
        <v>15</v>
      </c>
      <c r="C20" s="52" t="s">
        <v>161</v>
      </c>
      <c r="D20" s="49" t="s">
        <v>221</v>
      </c>
    </row>
    <row r="21" spans="2:4" ht="18" x14ac:dyDescent="0.25">
      <c r="B21" s="49">
        <v>16</v>
      </c>
      <c r="C21" s="52" t="s">
        <v>162</v>
      </c>
      <c r="D21" s="49" t="s">
        <v>222</v>
      </c>
    </row>
    <row r="22" spans="2:4" ht="18" x14ac:dyDescent="0.25">
      <c r="B22" s="49">
        <v>17</v>
      </c>
      <c r="C22" s="52" t="s">
        <v>100</v>
      </c>
      <c r="D22" s="49">
        <v>10</v>
      </c>
    </row>
    <row r="23" spans="2:4" ht="18" x14ac:dyDescent="0.25">
      <c r="B23" s="49">
        <v>18</v>
      </c>
      <c r="C23" s="52" t="s">
        <v>104</v>
      </c>
      <c r="D23" s="49" t="s">
        <v>223</v>
      </c>
    </row>
    <row r="24" spans="2:4" ht="18" x14ac:dyDescent="0.25">
      <c r="B24" s="49">
        <v>19</v>
      </c>
      <c r="C24" s="52" t="s">
        <v>145</v>
      </c>
      <c r="D24" s="49" t="s">
        <v>224</v>
      </c>
    </row>
    <row r="25" spans="2:4" ht="18" x14ac:dyDescent="0.25">
      <c r="B25" s="49">
        <v>20</v>
      </c>
      <c r="C25" s="52" t="s">
        <v>137</v>
      </c>
      <c r="D25" s="49">
        <v>12</v>
      </c>
    </row>
    <row r="26" spans="2:4" ht="18" x14ac:dyDescent="0.25">
      <c r="B26" s="49">
        <v>21</v>
      </c>
      <c r="C26" s="52" t="s">
        <v>105</v>
      </c>
      <c r="D26" s="49">
        <v>13</v>
      </c>
    </row>
    <row r="27" spans="2:4" ht="18" x14ac:dyDescent="0.25">
      <c r="B27" s="49">
        <v>23</v>
      </c>
      <c r="C27" s="52" t="s">
        <v>107</v>
      </c>
      <c r="D27" s="49" t="s">
        <v>225</v>
      </c>
    </row>
    <row r="28" spans="2:4" ht="18" x14ac:dyDescent="0.25">
      <c r="B28" s="49">
        <v>24</v>
      </c>
      <c r="C28" s="52" t="s">
        <v>146</v>
      </c>
      <c r="D28" s="49" t="s">
        <v>226</v>
      </c>
    </row>
    <row r="29" spans="2:4" ht="18" x14ac:dyDescent="0.25">
      <c r="B29" s="49">
        <v>25</v>
      </c>
      <c r="C29" s="52" t="s">
        <v>108</v>
      </c>
      <c r="D29" s="49">
        <v>15</v>
      </c>
    </row>
    <row r="30" spans="2:4" ht="18" x14ac:dyDescent="0.25">
      <c r="B30" s="49">
        <v>26</v>
      </c>
      <c r="C30" s="52" t="s">
        <v>109</v>
      </c>
      <c r="D30" s="49">
        <v>16</v>
      </c>
    </row>
    <row r="31" spans="2:4" ht="18" x14ac:dyDescent="0.25">
      <c r="B31" s="49">
        <v>27</v>
      </c>
      <c r="C31" s="52" t="s">
        <v>113</v>
      </c>
      <c r="D31" s="50" t="s">
        <v>645</v>
      </c>
    </row>
    <row r="32" spans="2:4" ht="18" x14ac:dyDescent="0.25">
      <c r="B32" s="49">
        <v>28</v>
      </c>
      <c r="C32" s="52" t="s">
        <v>139</v>
      </c>
      <c r="D32" s="50" t="s">
        <v>646</v>
      </c>
    </row>
    <row r="33" spans="1:4" ht="18" x14ac:dyDescent="0.25">
      <c r="B33" s="49">
        <v>29</v>
      </c>
      <c r="C33" s="52" t="s">
        <v>163</v>
      </c>
      <c r="D33" s="50" t="s">
        <v>164</v>
      </c>
    </row>
    <row r="34" spans="1:4" ht="18" x14ac:dyDescent="0.25">
      <c r="B34" s="49">
        <v>30</v>
      </c>
      <c r="C34" s="52" t="s">
        <v>172</v>
      </c>
      <c r="D34" s="50" t="s">
        <v>165</v>
      </c>
    </row>
    <row r="35" spans="1:4" ht="18" x14ac:dyDescent="0.25">
      <c r="B35" s="49">
        <v>31</v>
      </c>
      <c r="C35" s="52" t="s">
        <v>114</v>
      </c>
      <c r="D35" s="49" t="s">
        <v>167</v>
      </c>
    </row>
    <row r="36" spans="1:4" ht="18" x14ac:dyDescent="0.25">
      <c r="B36" s="49">
        <v>32</v>
      </c>
      <c r="C36" s="52" t="s">
        <v>166</v>
      </c>
      <c r="D36" s="50" t="s">
        <v>168</v>
      </c>
    </row>
    <row r="37" spans="1:4" ht="18" x14ac:dyDescent="0.25">
      <c r="B37" s="49">
        <v>33</v>
      </c>
      <c r="C37" s="52" t="s">
        <v>115</v>
      </c>
      <c r="D37" s="49">
        <v>20</v>
      </c>
    </row>
    <row r="38" spans="1:4" ht="18" x14ac:dyDescent="0.25">
      <c r="B38" s="49">
        <v>34</v>
      </c>
      <c r="C38" s="52" t="s">
        <v>227</v>
      </c>
      <c r="D38" s="50">
        <v>24</v>
      </c>
    </row>
    <row r="39" spans="1:4" ht="18" x14ac:dyDescent="0.35">
      <c r="B39" s="49">
        <v>35</v>
      </c>
      <c r="C39" s="52" t="s">
        <v>228</v>
      </c>
      <c r="D39" s="51">
        <v>21</v>
      </c>
    </row>
    <row r="40" spans="1:4" ht="18" x14ac:dyDescent="0.35">
      <c r="B40" s="49">
        <v>36</v>
      </c>
      <c r="C40" s="53" t="s">
        <v>217</v>
      </c>
      <c r="D40" s="51">
        <v>22</v>
      </c>
    </row>
    <row r="41" spans="1:4" x14ac:dyDescent="0.25">
      <c r="A41" s="504" t="s">
        <v>255</v>
      </c>
      <c r="B41" s="505"/>
      <c r="C41" s="505"/>
      <c r="D41" s="505"/>
    </row>
  </sheetData>
  <mergeCells count="2">
    <mergeCell ref="B2:D2"/>
    <mergeCell ref="A41:D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Q34"/>
  <sheetViews>
    <sheetView view="pageBreakPreview" zoomScaleNormal="100" zoomScaleSheetLayoutView="100" workbookViewId="0">
      <pane xSplit="1" ySplit="6" topLeftCell="B7" activePane="bottomRight" state="frozen"/>
      <selection activeCell="J24" sqref="J24"/>
      <selection pane="topRight" activeCell="J24" sqref="J24"/>
      <selection pane="bottomLeft" activeCell="J24" sqref="J24"/>
      <selection pane="bottomRight" activeCell="H19" sqref="H19"/>
    </sheetView>
  </sheetViews>
  <sheetFormatPr defaultColWidth="13.7109375" defaultRowHeight="15" x14ac:dyDescent="0.25"/>
  <cols>
    <col min="1" max="1" width="16.7109375" bestFit="1" customWidth="1"/>
    <col min="3" max="3" width="16.7109375" bestFit="1" customWidth="1"/>
    <col min="4" max="4" width="16.5703125" bestFit="1" customWidth="1"/>
    <col min="8" max="8" width="17.85546875" customWidth="1"/>
    <col min="11" max="11" width="10.28515625" customWidth="1"/>
    <col min="12" max="12" width="16.85546875" customWidth="1"/>
  </cols>
  <sheetData>
    <row r="1" spans="1:17" ht="18" x14ac:dyDescent="0.25">
      <c r="A1" s="506" t="s">
        <v>124</v>
      </c>
      <c r="B1" s="506"/>
      <c r="C1" s="506"/>
      <c r="D1" s="506"/>
      <c r="E1" s="506"/>
      <c r="F1" s="506"/>
      <c r="G1" s="1"/>
      <c r="H1" s="1"/>
      <c r="I1" s="1"/>
    </row>
    <row r="2" spans="1:17" ht="18" x14ac:dyDescent="0.25">
      <c r="A2" s="546" t="s">
        <v>131</v>
      </c>
      <c r="B2" s="546"/>
      <c r="C2" s="546"/>
      <c r="D2" s="546"/>
      <c r="E2" s="546"/>
      <c r="F2" s="546"/>
      <c r="G2" s="1"/>
      <c r="H2" s="1"/>
      <c r="I2" s="1"/>
    </row>
    <row r="3" spans="1:17" ht="18" x14ac:dyDescent="0.25">
      <c r="A3" s="546" t="s">
        <v>237</v>
      </c>
      <c r="B3" s="546"/>
      <c r="C3" s="546"/>
      <c r="D3" s="546"/>
      <c r="E3" s="546"/>
      <c r="F3" s="546"/>
      <c r="G3" s="1"/>
      <c r="H3" s="1"/>
      <c r="I3" s="1"/>
    </row>
    <row r="4" spans="1:17" ht="15.75" x14ac:dyDescent="0.25">
      <c r="A4" s="547" t="s">
        <v>68</v>
      </c>
      <c r="B4" s="508" t="s">
        <v>3</v>
      </c>
      <c r="C4" s="508"/>
      <c r="D4" s="508"/>
      <c r="E4" s="508"/>
      <c r="F4" s="508"/>
    </row>
    <row r="5" spans="1:17" x14ac:dyDescent="0.25">
      <c r="A5" s="547"/>
      <c r="B5" s="3" t="s">
        <v>4</v>
      </c>
      <c r="C5" s="3" t="s">
        <v>5</v>
      </c>
      <c r="D5" s="3" t="s">
        <v>6</v>
      </c>
      <c r="E5" s="509" t="s">
        <v>7</v>
      </c>
      <c r="F5" s="509" t="s">
        <v>8</v>
      </c>
    </row>
    <row r="6" spans="1:17" ht="47.25" x14ac:dyDescent="0.25">
      <c r="A6" s="547"/>
      <c r="B6" s="160" t="s">
        <v>230</v>
      </c>
      <c r="C6" s="160" t="s">
        <v>231</v>
      </c>
      <c r="D6" s="160" t="s">
        <v>256</v>
      </c>
      <c r="E6" s="509"/>
      <c r="F6" s="509"/>
    </row>
    <row r="7" spans="1:17" ht="16.5" x14ac:dyDescent="0.3">
      <c r="A7" s="41" t="s">
        <v>69</v>
      </c>
      <c r="B7" s="9">
        <f>'Table 5b'!Q19</f>
        <v>484997.25</v>
      </c>
      <c r="C7" s="9">
        <f>'Table 5b'!R19</f>
        <v>482789.2</v>
      </c>
      <c r="D7" s="9">
        <f>'Table 5b'!S19</f>
        <v>417975.16</v>
      </c>
      <c r="E7" s="179">
        <f>'Table 5b'!T19</f>
        <v>-0.45527062266847906</v>
      </c>
      <c r="F7" s="179">
        <f>'Table 5b'!U19</f>
        <v>-13.424915056094889</v>
      </c>
    </row>
    <row r="8" spans="1:17" ht="18.75" x14ac:dyDescent="0.3">
      <c r="A8" s="41" t="s">
        <v>70</v>
      </c>
      <c r="B8" s="9">
        <f>'Table 5b'!Q20</f>
        <v>635487</v>
      </c>
      <c r="C8" s="9">
        <f>'Table 5b'!R20</f>
        <v>630761</v>
      </c>
      <c r="D8" s="9">
        <f>'Table 5b'!S20</f>
        <v>601332.23</v>
      </c>
      <c r="E8" s="179">
        <f>'Table 5b'!T20</f>
        <v>-0.74368161740522964</v>
      </c>
      <c r="F8" s="179">
        <f>'Table 5b'!U20</f>
        <v>-4.6655975876758475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8.75" x14ac:dyDescent="0.3">
      <c r="A9" s="41" t="s">
        <v>71</v>
      </c>
      <c r="B9" s="9">
        <f>'Table 5b'!Q21</f>
        <v>29331.859999999997</v>
      </c>
      <c r="C9" s="9">
        <f>'Table 5b'!R21</f>
        <v>31309.08</v>
      </c>
      <c r="D9" s="9">
        <f>'Table 5b'!S21</f>
        <v>30756.87</v>
      </c>
      <c r="E9" s="179">
        <f>'Table 5b'!T21</f>
        <v>6.7408613023517887</v>
      </c>
      <c r="F9" s="179">
        <f>'Table 5b'!U21</f>
        <v>-1.7637375483406146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8.75" x14ac:dyDescent="0.3">
      <c r="A10" s="41" t="s">
        <v>72</v>
      </c>
      <c r="B10" s="9">
        <f>'Table 5b'!Q22</f>
        <v>112731</v>
      </c>
      <c r="C10" s="9">
        <f>'Table 5b'!R22</f>
        <v>113435.5</v>
      </c>
      <c r="D10" s="9">
        <f>'Table 5b'!S22</f>
        <v>113419</v>
      </c>
      <c r="E10" s="179">
        <f>'Table 5b'!T22</f>
        <v>0.62493901411325226</v>
      </c>
      <c r="F10" s="179">
        <f>'Table 5b'!U22</f>
        <v>-1.4545710998760342E-2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8.75" x14ac:dyDescent="0.3">
      <c r="A11" s="41" t="s">
        <v>73</v>
      </c>
      <c r="B11" s="9">
        <f>'Table 5b'!Q23</f>
        <v>1003</v>
      </c>
      <c r="C11" s="9">
        <f>'Table 5b'!R23</f>
        <v>1017.5</v>
      </c>
      <c r="D11" s="9">
        <f>'Table 5b'!S23</f>
        <v>506.73</v>
      </c>
      <c r="E11" s="179">
        <f>'Table 5b'!T23</f>
        <v>1.4456630109670954</v>
      </c>
      <c r="F11" s="179">
        <f>'Table 5b'!U23</f>
        <v>-50.198525798525793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8.75" x14ac:dyDescent="0.3">
      <c r="A12" s="41" t="s">
        <v>74</v>
      </c>
      <c r="B12" s="9">
        <f>'Table 5b'!Q24</f>
        <v>5557.5</v>
      </c>
      <c r="C12" s="9">
        <f>'Table 5b'!R24</f>
        <v>5182.5</v>
      </c>
      <c r="D12" s="9">
        <f>'Table 5b'!S24</f>
        <v>5006</v>
      </c>
      <c r="E12" s="179">
        <f>'Table 5b'!T24</f>
        <v>-6.7476383265856867</v>
      </c>
      <c r="F12" s="179">
        <f>'Table 5b'!U24</f>
        <v>-3.4056922334780495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8.75" x14ac:dyDescent="0.3">
      <c r="A13" s="42" t="s">
        <v>75</v>
      </c>
      <c r="B13" s="9">
        <f>'Table 5b'!Q25</f>
        <v>1243142.3999999999</v>
      </c>
      <c r="C13" s="9">
        <f>'Table 5b'!R25</f>
        <v>1259463.7</v>
      </c>
      <c r="D13" s="9">
        <f>'Table 5b'!S25</f>
        <v>1287635.905</v>
      </c>
      <c r="E13" s="179">
        <f>'Table 5b'!T25</f>
        <v>1.3129067112504629</v>
      </c>
      <c r="F13" s="179">
        <f>'Table 5b'!U25</f>
        <v>2.2368413635105213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8.75" x14ac:dyDescent="0.3">
      <c r="A14" s="41" t="s">
        <v>76</v>
      </c>
      <c r="B14" s="9">
        <f>'Table 5b'!Q26</f>
        <v>3724041.56</v>
      </c>
      <c r="C14" s="9">
        <f>'Table 5b'!R26</f>
        <v>3660101.38</v>
      </c>
      <c r="D14" s="9">
        <f>'Table 5b'!S26</f>
        <v>3652191.14</v>
      </c>
      <c r="E14" s="179">
        <f>'Table 5b'!T26</f>
        <v>-1.7169566711280169</v>
      </c>
      <c r="F14" s="179">
        <f>'Table 5b'!U26</f>
        <v>-0.21612078952850311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8.75" x14ac:dyDescent="0.3">
      <c r="A15" s="41" t="s">
        <v>77</v>
      </c>
      <c r="B15" s="9">
        <f>'Table 5b'!Q27</f>
        <v>2957782.5</v>
      </c>
      <c r="C15" s="9">
        <f>'Table 5b'!R27</f>
        <v>2883705.5</v>
      </c>
      <c r="D15" s="9">
        <f>'Table 5b'!S27</f>
        <v>3314356.95</v>
      </c>
      <c r="E15" s="179">
        <f>'Table 5b'!T27</f>
        <v>-2.5044775942788249</v>
      </c>
      <c r="F15" s="179">
        <f>'Table 5b'!U27</f>
        <v>14.933960836153346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8" x14ac:dyDescent="0.25">
      <c r="A16" s="4" t="s">
        <v>78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6:17" ht="18.75" x14ac:dyDescent="0.3">
      <c r="F17" s="8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6:17" ht="18" x14ac:dyDescent="0.25"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6:17" ht="18" x14ac:dyDescent="0.25"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32" spans="6:17" x14ac:dyDescent="0.25">
      <c r="M32" s="15"/>
    </row>
    <row r="33" spans="13:13" x14ac:dyDescent="0.25">
      <c r="M33" s="15"/>
    </row>
    <row r="34" spans="13:13" x14ac:dyDescent="0.25">
      <c r="M34" s="15"/>
    </row>
  </sheetData>
  <customSheetViews>
    <customSheetView guid="{57D09834-7566-4B23-A236-55447A728EAF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1"/>
    </customSheetView>
    <customSheetView guid="{5D933180-90A2-4635-8406-162CDBA83F77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2"/>
    </customSheetView>
    <customSheetView guid="{62EA56A0-18BB-45A4-9B93-8F9305D00B2F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3"/>
    </customSheetView>
  </customSheetViews>
  <mergeCells count="7">
    <mergeCell ref="A1:F1"/>
    <mergeCell ref="A2:F2"/>
    <mergeCell ref="A4:A6"/>
    <mergeCell ref="B4:F4"/>
    <mergeCell ref="E5:E6"/>
    <mergeCell ref="F5:F6"/>
    <mergeCell ref="A3:F3"/>
  </mergeCells>
  <hyperlinks>
    <hyperlink ref="D6" r:id="rId4" display="cf=j=@)^^÷^&amp;                        -;fpg–kf}if_ " xr:uid="{00000000-0004-0000-0900-000000000000}"/>
    <hyperlink ref="C6" r:id="rId5" display="cf=j=@)^^÷^&amp;                        -;fpg–kf}if_ " xr:uid="{00000000-0004-0000-0900-000001000000}"/>
    <hyperlink ref="B6" r:id="rId6" display="cf=j=@)^^÷^&amp;                        -;fpg–kf}if_ " xr:uid="{00000000-0004-0000-0900-000002000000}"/>
  </hyperlinks>
  <pageMargins left="0.37" right="0.25" top="0.75" bottom="0.75" header="0.3" footer="0.3"/>
  <pageSetup paperSize="9" orientation="landscape"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30"/>
  <sheetViews>
    <sheetView view="pageBreakPreview" zoomScale="85" zoomScaleNormal="100" zoomScaleSheetLayoutView="85" workbookViewId="0">
      <selection activeCell="I34" sqref="I34"/>
    </sheetView>
  </sheetViews>
  <sheetFormatPr defaultColWidth="13.140625" defaultRowHeight="15" x14ac:dyDescent="0.25"/>
  <cols>
    <col min="1" max="1" width="24.28515625" style="28" customWidth="1"/>
    <col min="2" max="4" width="13.140625" style="28"/>
    <col min="5" max="5" width="12.28515625" style="28" customWidth="1"/>
    <col min="6" max="6" width="12.85546875" style="28" customWidth="1"/>
    <col min="7" max="9" width="13.140625" style="28"/>
    <col min="10" max="10" width="11.85546875" style="28" customWidth="1"/>
    <col min="11" max="11" width="12.42578125" style="28" customWidth="1"/>
    <col min="12" max="16384" width="13.140625" style="28"/>
  </cols>
  <sheetData>
    <row r="1" spans="1:21" ht="18" x14ac:dyDescent="0.25">
      <c r="A1" s="548" t="s">
        <v>241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</row>
    <row r="2" spans="1:21" ht="18" x14ac:dyDescent="0.25">
      <c r="A2" s="549" t="s">
        <v>240</v>
      </c>
      <c r="B2" s="549"/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  <c r="T2" s="549"/>
      <c r="U2" s="549"/>
    </row>
    <row r="3" spans="1:21" ht="15.75" x14ac:dyDescent="0.25">
      <c r="A3" s="550" t="s">
        <v>68</v>
      </c>
      <c r="B3" s="551" t="s">
        <v>236</v>
      </c>
      <c r="C3" s="551"/>
      <c r="D3" s="551"/>
      <c r="E3" s="551"/>
      <c r="F3" s="551"/>
      <c r="G3" s="551" t="s">
        <v>216</v>
      </c>
      <c r="H3" s="551"/>
      <c r="I3" s="551"/>
      <c r="J3" s="551"/>
      <c r="K3" s="551"/>
      <c r="L3" s="551" t="s">
        <v>127</v>
      </c>
      <c r="M3" s="551"/>
      <c r="N3" s="551"/>
      <c r="O3" s="551"/>
      <c r="P3" s="551"/>
      <c r="Q3" s="551" t="s">
        <v>128</v>
      </c>
      <c r="R3" s="551"/>
      <c r="S3" s="551"/>
      <c r="T3" s="551"/>
      <c r="U3" s="551"/>
    </row>
    <row r="4" spans="1:21" ht="15" customHeight="1" x14ac:dyDescent="0.25">
      <c r="A4" s="550"/>
      <c r="B4" s="87" t="s">
        <v>4</v>
      </c>
      <c r="C4" s="87" t="s">
        <v>5</v>
      </c>
      <c r="D4" s="87" t="s">
        <v>6</v>
      </c>
      <c r="E4" s="552" t="s">
        <v>7</v>
      </c>
      <c r="F4" s="552" t="s">
        <v>8</v>
      </c>
      <c r="G4" s="87" t="s">
        <v>4</v>
      </c>
      <c r="H4" s="87" t="s">
        <v>5</v>
      </c>
      <c r="I4" s="87" t="s">
        <v>6</v>
      </c>
      <c r="J4" s="552" t="s">
        <v>7</v>
      </c>
      <c r="K4" s="552" t="s">
        <v>8</v>
      </c>
      <c r="L4" s="87" t="s">
        <v>4</v>
      </c>
      <c r="M4" s="87" t="s">
        <v>5</v>
      </c>
      <c r="N4" s="87" t="s">
        <v>6</v>
      </c>
      <c r="O4" s="552" t="s">
        <v>7</v>
      </c>
      <c r="P4" s="552" t="s">
        <v>8</v>
      </c>
      <c r="Q4" s="87" t="s">
        <v>4</v>
      </c>
      <c r="R4" s="87" t="s">
        <v>5</v>
      </c>
      <c r="S4" s="87" t="s">
        <v>6</v>
      </c>
      <c r="T4" s="552" t="s">
        <v>7</v>
      </c>
      <c r="U4" s="552" t="s">
        <v>8</v>
      </c>
    </row>
    <row r="5" spans="1:21" ht="47.25" x14ac:dyDescent="0.25">
      <c r="A5" s="550"/>
      <c r="B5" s="160" t="s">
        <v>230</v>
      </c>
      <c r="C5" s="160" t="s">
        <v>231</v>
      </c>
      <c r="D5" s="160" t="s">
        <v>256</v>
      </c>
      <c r="E5" s="552"/>
      <c r="F5" s="552"/>
      <c r="G5" s="160" t="s">
        <v>230</v>
      </c>
      <c r="H5" s="160" t="s">
        <v>231</v>
      </c>
      <c r="I5" s="160" t="s">
        <v>256</v>
      </c>
      <c r="J5" s="552"/>
      <c r="K5" s="552"/>
      <c r="L5" s="160" t="s">
        <v>230</v>
      </c>
      <c r="M5" s="160" t="s">
        <v>231</v>
      </c>
      <c r="N5" s="160" t="s">
        <v>256</v>
      </c>
      <c r="O5" s="552"/>
      <c r="P5" s="552"/>
      <c r="Q5" s="160" t="s">
        <v>230</v>
      </c>
      <c r="R5" s="160" t="s">
        <v>231</v>
      </c>
      <c r="S5" s="160" t="s">
        <v>256</v>
      </c>
      <c r="T5" s="552"/>
      <c r="U5" s="552"/>
    </row>
    <row r="6" spans="1:21" ht="17.25" x14ac:dyDescent="0.35">
      <c r="A6" s="82" t="s">
        <v>69</v>
      </c>
      <c r="B6" s="25">
        <v>120964</v>
      </c>
      <c r="C6" s="25">
        <v>114872</v>
      </c>
      <c r="D6" s="25">
        <v>134730</v>
      </c>
      <c r="E6" s="26">
        <f>IFERROR(C6/B6*100-100,0)</f>
        <v>-5.0362091200687757</v>
      </c>
      <c r="F6" s="26">
        <f>IFERROR(D6/C6*100-100,0)</f>
        <v>17.287067344522583</v>
      </c>
      <c r="G6" s="25">
        <v>106392.75</v>
      </c>
      <c r="H6" s="25">
        <v>107711.7</v>
      </c>
      <c r="I6" s="161">
        <v>108985.75</v>
      </c>
      <c r="J6" s="26">
        <f>IFERROR(H6/G6*100-100,0)</f>
        <v>1.2396991336345735</v>
      </c>
      <c r="K6" s="26">
        <f>IFERROR(I6/H6*100-100,0)</f>
        <v>1.182833434065202</v>
      </c>
      <c r="L6" s="25">
        <v>88988.5</v>
      </c>
      <c r="M6" s="25">
        <v>93585.5</v>
      </c>
      <c r="N6" s="25"/>
      <c r="O6" s="26">
        <f>IFERROR(M6/L6*100-100,0)</f>
        <v>5.1658360349932764</v>
      </c>
      <c r="P6" s="26">
        <f>IFERROR(N6/M6*100-100,0)</f>
        <v>-100</v>
      </c>
      <c r="Q6" s="25">
        <v>59779</v>
      </c>
      <c r="R6" s="25">
        <v>60922</v>
      </c>
      <c r="S6" s="25">
        <v>61069</v>
      </c>
      <c r="T6" s="26">
        <f>IFERROR(R6/Q6*100-100,0)</f>
        <v>1.9120426905769676</v>
      </c>
      <c r="U6" s="26">
        <f>IFERROR(S6/R6*100-100,0)</f>
        <v>0.24129214405306243</v>
      </c>
    </row>
    <row r="7" spans="1:21" ht="17.25" x14ac:dyDescent="0.35">
      <c r="A7" s="82" t="s">
        <v>70</v>
      </c>
      <c r="B7" s="25">
        <v>119786</v>
      </c>
      <c r="C7" s="25">
        <v>120047</v>
      </c>
      <c r="D7" s="25">
        <v>120579</v>
      </c>
      <c r="E7" s="26">
        <f t="shared" ref="E7:E14" si="0">IFERROR(C7/B7*100-100,0)</f>
        <v>0.21788856794617573</v>
      </c>
      <c r="F7" s="26">
        <f t="shared" ref="F7:F14" si="1">IFERROR(D7/C7*100-100,0)</f>
        <v>0.4431597624263901</v>
      </c>
      <c r="G7" s="25">
        <v>162205</v>
      </c>
      <c r="H7" s="25">
        <v>162634</v>
      </c>
      <c r="I7" s="161">
        <v>163579</v>
      </c>
      <c r="J7" s="26">
        <f t="shared" ref="J7:J9" si="2">IFERROR(H7/G7*100-100,0)</f>
        <v>0.26448013316482388</v>
      </c>
      <c r="K7" s="26">
        <f t="shared" ref="K7:K14" si="3">IFERROR(I7/H7*100-100,0)</f>
        <v>0.58105931109115261</v>
      </c>
      <c r="L7" s="25">
        <v>40923</v>
      </c>
      <c r="M7" s="25">
        <v>30543</v>
      </c>
      <c r="N7" s="25"/>
      <c r="O7" s="26">
        <f t="shared" ref="O7:O9" si="4">IFERROR(M7/L7*100-100,0)</f>
        <v>-25.364709332160402</v>
      </c>
      <c r="P7" s="26">
        <f t="shared" ref="P7:P11" si="5">IFERROR(N7/M7*100-100,0)</f>
        <v>-100</v>
      </c>
      <c r="Q7" s="25">
        <v>86214</v>
      </c>
      <c r="R7" s="25">
        <v>87493</v>
      </c>
      <c r="S7" s="25">
        <v>87697</v>
      </c>
      <c r="T7" s="26">
        <f t="shared" ref="T7:T9" si="6">IFERROR(R7/Q7*100-100,0)</f>
        <v>1.4835177581367276</v>
      </c>
      <c r="U7" s="26">
        <f t="shared" ref="U7:U14" si="7">IFERROR(S7/R7*100-100,0)</f>
        <v>0.23316151006366681</v>
      </c>
    </row>
    <row r="8" spans="1:21" ht="17.25" x14ac:dyDescent="0.35">
      <c r="A8" s="82" t="s">
        <v>71</v>
      </c>
      <c r="B8" s="25">
        <v>10919.6</v>
      </c>
      <c r="C8" s="25">
        <v>11063</v>
      </c>
      <c r="D8" s="25">
        <v>11862</v>
      </c>
      <c r="E8" s="26">
        <f t="shared" si="0"/>
        <v>1.3132349170299307</v>
      </c>
      <c r="F8" s="26">
        <f t="shared" si="1"/>
        <v>7.2222724396637403</v>
      </c>
      <c r="G8" s="25">
        <v>7364</v>
      </c>
      <c r="H8" s="25">
        <v>7380</v>
      </c>
      <c r="I8" s="161">
        <v>7430</v>
      </c>
      <c r="J8" s="26">
        <f t="shared" si="2"/>
        <v>0.21727322107550151</v>
      </c>
      <c r="K8" s="26">
        <f t="shared" si="3"/>
        <v>0.67750677506775503</v>
      </c>
      <c r="L8" s="25">
        <v>1876</v>
      </c>
      <c r="M8" s="25">
        <v>1366</v>
      </c>
      <c r="N8" s="25"/>
      <c r="O8" s="26">
        <f t="shared" si="4"/>
        <v>-27.185501066098084</v>
      </c>
      <c r="P8" s="26">
        <f t="shared" si="5"/>
        <v>-100</v>
      </c>
      <c r="Q8" s="25">
        <v>757</v>
      </c>
      <c r="R8" s="25">
        <v>792</v>
      </c>
      <c r="S8" s="25">
        <v>792</v>
      </c>
      <c r="T8" s="26">
        <f t="shared" si="6"/>
        <v>4.6235138705416006</v>
      </c>
      <c r="U8" s="26">
        <f t="shared" si="7"/>
        <v>0</v>
      </c>
    </row>
    <row r="9" spans="1:21" ht="17.25" x14ac:dyDescent="0.35">
      <c r="A9" s="82" t="s">
        <v>72</v>
      </c>
      <c r="B9" s="25">
        <v>47969</v>
      </c>
      <c r="C9" s="25">
        <v>48463.5</v>
      </c>
      <c r="D9" s="25">
        <v>48543.5</v>
      </c>
      <c r="E9" s="26">
        <f t="shared" si="0"/>
        <v>1.0308741061935791</v>
      </c>
      <c r="F9" s="26">
        <f t="shared" si="1"/>
        <v>0.16507268356598104</v>
      </c>
      <c r="G9" s="25">
        <v>45791</v>
      </c>
      <c r="H9" s="25">
        <v>45791</v>
      </c>
      <c r="I9" s="161">
        <v>45696</v>
      </c>
      <c r="J9" s="26">
        <f t="shared" si="2"/>
        <v>0</v>
      </c>
      <c r="K9" s="26">
        <f t="shared" si="3"/>
        <v>-0.20746434888951626</v>
      </c>
      <c r="L9" s="25">
        <v>8.5</v>
      </c>
      <c r="M9" s="25">
        <v>8.5</v>
      </c>
      <c r="N9" s="25"/>
      <c r="O9" s="26">
        <f t="shared" si="4"/>
        <v>0</v>
      </c>
      <c r="P9" s="26">
        <f t="shared" si="5"/>
        <v>-100</v>
      </c>
      <c r="Q9" s="25">
        <v>60</v>
      </c>
      <c r="R9" s="25">
        <v>60</v>
      </c>
      <c r="S9" s="25">
        <v>65</v>
      </c>
      <c r="T9" s="26">
        <f t="shared" si="6"/>
        <v>0</v>
      </c>
      <c r="U9" s="26">
        <f t="shared" si="7"/>
        <v>8.3333333333333286</v>
      </c>
    </row>
    <row r="10" spans="1:21" ht="17.25" x14ac:dyDescent="0.35">
      <c r="A10" s="82" t="s">
        <v>73</v>
      </c>
      <c r="B10" s="25">
        <v>32</v>
      </c>
      <c r="C10" s="25">
        <v>0</v>
      </c>
      <c r="D10" s="25">
        <v>52</v>
      </c>
      <c r="E10" s="26">
        <f>IFERROR(C10/B10*100-100,0)</f>
        <v>-100</v>
      </c>
      <c r="F10" s="26">
        <f>IFERROR(D10/C10*100-100,0)</f>
        <v>0</v>
      </c>
      <c r="G10" s="25">
        <v>0</v>
      </c>
      <c r="H10" s="25">
        <v>0</v>
      </c>
      <c r="I10" s="161">
        <v>0</v>
      </c>
      <c r="J10" s="26">
        <f>IFERROR(H10/G10*100-100,0)</f>
        <v>0</v>
      </c>
      <c r="K10" s="26">
        <f t="shared" si="3"/>
        <v>0</v>
      </c>
      <c r="L10" s="25">
        <v>547</v>
      </c>
      <c r="M10" s="25">
        <v>566</v>
      </c>
      <c r="N10" s="25"/>
      <c r="O10" s="26">
        <f>IFERROR(M10/L10*100-100,0)</f>
        <v>3.4734917733089503</v>
      </c>
      <c r="P10" s="26">
        <f t="shared" si="5"/>
        <v>-100</v>
      </c>
      <c r="Q10" s="25">
        <v>40</v>
      </c>
      <c r="R10" s="25">
        <v>40</v>
      </c>
      <c r="S10" s="25">
        <v>40</v>
      </c>
      <c r="T10" s="26">
        <f>IFERROR(R10/Q10*100-100,0)</f>
        <v>0</v>
      </c>
      <c r="U10" s="26">
        <f t="shared" si="7"/>
        <v>0</v>
      </c>
    </row>
    <row r="11" spans="1:21" ht="17.25" x14ac:dyDescent="0.35">
      <c r="A11" s="82" t="s">
        <v>74</v>
      </c>
      <c r="B11" s="25">
        <v>40.5</v>
      </c>
      <c r="C11" s="25">
        <v>40.5</v>
      </c>
      <c r="D11" s="25">
        <v>44</v>
      </c>
      <c r="E11" s="26">
        <f t="shared" si="0"/>
        <v>0</v>
      </c>
      <c r="F11" s="26">
        <f t="shared" si="1"/>
        <v>8.6419753086419746</v>
      </c>
      <c r="G11" s="25">
        <v>48</v>
      </c>
      <c r="H11" s="25">
        <v>48</v>
      </c>
      <c r="I11" s="161">
        <v>0</v>
      </c>
      <c r="J11" s="26">
        <f t="shared" ref="J11:J14" si="8">IFERROR(H11/G11*100-100,0)</f>
        <v>0</v>
      </c>
      <c r="K11" s="26">
        <f t="shared" si="3"/>
        <v>-100</v>
      </c>
      <c r="L11" s="25">
        <v>470</v>
      </c>
      <c r="M11" s="25">
        <v>10</v>
      </c>
      <c r="N11" s="25"/>
      <c r="O11" s="26">
        <f t="shared" ref="O11:P14" si="9">IFERROR(M11/L11*100-100,0)</f>
        <v>-97.872340425531917</v>
      </c>
      <c r="P11" s="26">
        <f t="shared" si="5"/>
        <v>-100</v>
      </c>
      <c r="Q11" s="25">
        <v>50</v>
      </c>
      <c r="R11" s="25">
        <v>95</v>
      </c>
      <c r="S11" s="25">
        <v>95</v>
      </c>
      <c r="T11" s="26">
        <f t="shared" ref="T11:T14" si="10">IFERROR(R11/Q11*100-100,0)</f>
        <v>90</v>
      </c>
      <c r="U11" s="26">
        <f t="shared" si="7"/>
        <v>0</v>
      </c>
    </row>
    <row r="12" spans="1:21" ht="16.5" x14ac:dyDescent="0.3">
      <c r="A12" s="83" t="s">
        <v>75</v>
      </c>
      <c r="B12" s="27">
        <v>299711.09999999998</v>
      </c>
      <c r="C12" s="27">
        <v>294486</v>
      </c>
      <c r="D12" s="27">
        <v>315810.5</v>
      </c>
      <c r="E12" s="26">
        <f t="shared" si="0"/>
        <v>-1.7433788738555194</v>
      </c>
      <c r="F12" s="26">
        <f t="shared" si="1"/>
        <v>7.2412610446676666</v>
      </c>
      <c r="G12" s="27">
        <v>321800.75</v>
      </c>
      <c r="H12" s="27">
        <v>323564.7</v>
      </c>
      <c r="I12" s="27">
        <v>325552.5</v>
      </c>
      <c r="J12" s="26">
        <f t="shared" si="8"/>
        <v>0.54814974794186355</v>
      </c>
      <c r="K12" s="26">
        <f t="shared" si="3"/>
        <v>0.61434390092614422</v>
      </c>
      <c r="L12" s="27">
        <v>118456</v>
      </c>
      <c r="M12" s="27">
        <v>125873</v>
      </c>
      <c r="N12" s="27">
        <v>123298.5</v>
      </c>
      <c r="O12" s="26">
        <f t="shared" si="9"/>
        <v>6.2613966367258627</v>
      </c>
      <c r="P12" s="26">
        <f>IFERROR(N12/M12*100-100,0)</f>
        <v>-2.0453155164332344</v>
      </c>
      <c r="Q12" s="27">
        <v>145663.65</v>
      </c>
      <c r="R12" s="27">
        <v>149238</v>
      </c>
      <c r="S12" s="27">
        <v>149238</v>
      </c>
      <c r="T12" s="26">
        <f t="shared" si="10"/>
        <v>2.4538380028236446</v>
      </c>
      <c r="U12" s="26">
        <f t="shared" si="7"/>
        <v>0</v>
      </c>
    </row>
    <row r="13" spans="1:21" ht="17.25" x14ac:dyDescent="0.35">
      <c r="A13" s="82" t="s">
        <v>76</v>
      </c>
      <c r="B13" s="25">
        <v>821586</v>
      </c>
      <c r="C13" s="25">
        <v>821611</v>
      </c>
      <c r="D13" s="25">
        <v>779584</v>
      </c>
      <c r="E13" s="26">
        <f t="shared" si="0"/>
        <v>3.0428950834107127E-3</v>
      </c>
      <c r="F13" s="26">
        <f t="shared" si="1"/>
        <v>-5.1151944168225612</v>
      </c>
      <c r="G13" s="25">
        <v>555854</v>
      </c>
      <c r="H13" s="25">
        <v>472614</v>
      </c>
      <c r="I13" s="161">
        <v>509352</v>
      </c>
      <c r="J13" s="26">
        <f t="shared" si="8"/>
        <v>-14.975155346547837</v>
      </c>
      <c r="K13" s="26">
        <f t="shared" si="3"/>
        <v>7.7733626172732784</v>
      </c>
      <c r="L13" s="25">
        <v>571315</v>
      </c>
      <c r="M13" s="25">
        <v>567965</v>
      </c>
      <c r="N13" s="25">
        <v>567721</v>
      </c>
      <c r="O13" s="26">
        <f t="shared" si="9"/>
        <v>-0.58636654034988567</v>
      </c>
      <c r="P13" s="26">
        <f>IFERROR(N13/M13*100-100,0)</f>
        <v>-4.2960393686229281E-2</v>
      </c>
      <c r="Q13" s="25">
        <v>453485</v>
      </c>
      <c r="R13" s="25">
        <v>453489</v>
      </c>
      <c r="S13" s="25">
        <v>450789</v>
      </c>
      <c r="T13" s="26">
        <f t="shared" si="10"/>
        <v>8.8205784093986495E-4</v>
      </c>
      <c r="U13" s="26">
        <f t="shared" si="7"/>
        <v>-0.59538379100705185</v>
      </c>
    </row>
    <row r="14" spans="1:21" ht="17.25" x14ac:dyDescent="0.35">
      <c r="A14" s="84" t="s">
        <v>77</v>
      </c>
      <c r="B14" s="70">
        <v>704018</v>
      </c>
      <c r="C14" s="70">
        <v>707221</v>
      </c>
      <c r="D14" s="25">
        <v>702040.7</v>
      </c>
      <c r="E14" s="26">
        <f t="shared" si="0"/>
        <v>0.45495995841015713</v>
      </c>
      <c r="F14" s="26">
        <f t="shared" si="1"/>
        <v>-0.73248673328423308</v>
      </c>
      <c r="G14" s="70">
        <v>496572.5</v>
      </c>
      <c r="H14" s="70">
        <v>414579.5</v>
      </c>
      <c r="I14" s="161">
        <v>498246.5</v>
      </c>
      <c r="J14" s="26">
        <f t="shared" si="8"/>
        <v>-16.511788308857206</v>
      </c>
      <c r="K14" s="26">
        <f t="shared" si="3"/>
        <v>20.181171524400014</v>
      </c>
      <c r="L14" s="70">
        <v>413405</v>
      </c>
      <c r="M14" s="70">
        <v>412385</v>
      </c>
      <c r="N14" s="25">
        <v>426171</v>
      </c>
      <c r="O14" s="26">
        <f t="shared" si="9"/>
        <v>-0.2467314135049179</v>
      </c>
      <c r="P14" s="26">
        <f t="shared" si="9"/>
        <v>3.3429925918740935</v>
      </c>
      <c r="Q14" s="70">
        <v>364640</v>
      </c>
      <c r="R14" s="70">
        <v>364876</v>
      </c>
      <c r="S14" s="25">
        <v>364885</v>
      </c>
      <c r="T14" s="26">
        <f t="shared" si="10"/>
        <v>6.4721369021498276E-2</v>
      </c>
      <c r="U14" s="26">
        <f t="shared" si="7"/>
        <v>2.4665913899610814E-3</v>
      </c>
    </row>
    <row r="15" spans="1:21" ht="15.75" x14ac:dyDescent="0.25">
      <c r="A15" s="8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</row>
    <row r="16" spans="1:21" ht="15.75" x14ac:dyDescent="0.25">
      <c r="A16" s="553" t="s">
        <v>68</v>
      </c>
      <c r="B16" s="554" t="s">
        <v>116</v>
      </c>
      <c r="C16" s="554"/>
      <c r="D16" s="554"/>
      <c r="E16" s="554"/>
      <c r="F16" s="554"/>
      <c r="G16" s="554" t="s">
        <v>129</v>
      </c>
      <c r="H16" s="554"/>
      <c r="I16" s="554"/>
      <c r="J16" s="554"/>
      <c r="K16" s="554"/>
      <c r="L16" s="554" t="s">
        <v>130</v>
      </c>
      <c r="M16" s="554"/>
      <c r="N16" s="554"/>
      <c r="O16" s="554"/>
      <c r="P16" s="554"/>
      <c r="Q16" s="554" t="s">
        <v>35</v>
      </c>
      <c r="R16" s="554"/>
      <c r="S16" s="554"/>
      <c r="T16" s="554"/>
      <c r="U16" s="554"/>
    </row>
    <row r="17" spans="1:21" ht="15" customHeight="1" x14ac:dyDescent="0.25">
      <c r="A17" s="550"/>
      <c r="B17" s="87" t="s">
        <v>4</v>
      </c>
      <c r="C17" s="87" t="s">
        <v>5</v>
      </c>
      <c r="D17" s="87" t="s">
        <v>6</v>
      </c>
      <c r="E17" s="552" t="s">
        <v>7</v>
      </c>
      <c r="F17" s="552" t="s">
        <v>8</v>
      </c>
      <c r="G17" s="87" t="s">
        <v>4</v>
      </c>
      <c r="H17" s="87" t="s">
        <v>5</v>
      </c>
      <c r="I17" s="87" t="s">
        <v>6</v>
      </c>
      <c r="J17" s="552" t="s">
        <v>7</v>
      </c>
      <c r="K17" s="552" t="s">
        <v>8</v>
      </c>
      <c r="L17" s="87" t="s">
        <v>4</v>
      </c>
      <c r="M17" s="87" t="s">
        <v>5</v>
      </c>
      <c r="N17" s="87" t="s">
        <v>6</v>
      </c>
      <c r="O17" s="552" t="s">
        <v>7</v>
      </c>
      <c r="P17" s="552" t="s">
        <v>8</v>
      </c>
      <c r="Q17" s="87" t="s">
        <v>4</v>
      </c>
      <c r="R17" s="87" t="s">
        <v>5</v>
      </c>
      <c r="S17" s="87" t="s">
        <v>6</v>
      </c>
      <c r="T17" s="552" t="s">
        <v>7</v>
      </c>
      <c r="U17" s="552" t="s">
        <v>8</v>
      </c>
    </row>
    <row r="18" spans="1:21" ht="47.25" x14ac:dyDescent="0.25">
      <c r="A18" s="550"/>
      <c r="B18" s="160" t="s">
        <v>230</v>
      </c>
      <c r="C18" s="160" t="s">
        <v>231</v>
      </c>
      <c r="D18" s="160" t="s">
        <v>256</v>
      </c>
      <c r="E18" s="552"/>
      <c r="F18" s="552"/>
      <c r="G18" s="160" t="s">
        <v>230</v>
      </c>
      <c r="H18" s="160" t="s">
        <v>231</v>
      </c>
      <c r="I18" s="160" t="s">
        <v>256</v>
      </c>
      <c r="J18" s="552"/>
      <c r="K18" s="552"/>
      <c r="L18" s="160" t="s">
        <v>230</v>
      </c>
      <c r="M18" s="160" t="s">
        <v>231</v>
      </c>
      <c r="N18" s="160" t="s">
        <v>256</v>
      </c>
      <c r="O18" s="552"/>
      <c r="P18" s="552"/>
      <c r="Q18" s="160" t="s">
        <v>230</v>
      </c>
      <c r="R18" s="160" t="s">
        <v>231</v>
      </c>
      <c r="S18" s="160" t="s">
        <v>256</v>
      </c>
      <c r="T18" s="552"/>
      <c r="U18" s="552"/>
    </row>
    <row r="19" spans="1:21" ht="16.5" x14ac:dyDescent="0.3">
      <c r="A19" s="82" t="s">
        <v>69</v>
      </c>
      <c r="B19" s="25">
        <v>38458</v>
      </c>
      <c r="C19" s="25">
        <v>39108</v>
      </c>
      <c r="D19" s="25">
        <v>39530.229999999996</v>
      </c>
      <c r="E19" s="26">
        <f>IFERROR(C19/B19*100-100,0)</f>
        <v>1.690155494305472</v>
      </c>
      <c r="F19" s="26">
        <f>IFERROR(D19/C19*100-100,0)</f>
        <v>1.0796512222563024</v>
      </c>
      <c r="G19" s="25">
        <v>48724</v>
      </c>
      <c r="H19" s="25">
        <v>44534</v>
      </c>
      <c r="I19" s="25">
        <v>45212.18</v>
      </c>
      <c r="J19" s="26">
        <f>IFERROR(H19/G19*100-100,0)</f>
        <v>-8.5994581725638284</v>
      </c>
      <c r="K19" s="26">
        <f>IFERROR(I19/H19*100-100,0)</f>
        <v>1.5228364844837756</v>
      </c>
      <c r="L19" s="25">
        <v>21691</v>
      </c>
      <c r="M19" s="26">
        <v>22056</v>
      </c>
      <c r="N19" s="26">
        <v>28448</v>
      </c>
      <c r="O19" s="26">
        <f>IFERROR(M19/L19*100-100,0)</f>
        <v>1.6827255543773845</v>
      </c>
      <c r="P19" s="26">
        <f>IFERROR(N19/M19*100-100,0)</f>
        <v>28.980776206021034</v>
      </c>
      <c r="Q19" s="25">
        <f t="shared" ref="Q19:Q24" si="11">B6+G6+L6+Q6+B19+G19+L19</f>
        <v>484997.25</v>
      </c>
      <c r="R19" s="25">
        <f t="shared" ref="R19:R24" si="12">C6+H6+M6+R6+C19+H19+M19</f>
        <v>482789.2</v>
      </c>
      <c r="S19" s="25">
        <f>D6+I6+N6+S6+D19+I19+N19</f>
        <v>417975.16</v>
      </c>
      <c r="T19" s="26">
        <f>IFERROR(R19/Q19*100-100,0)</f>
        <v>-0.45527062266847906</v>
      </c>
      <c r="U19" s="26">
        <f>IFERROR(S19/R19*100-100,0)</f>
        <v>-13.424915056094889</v>
      </c>
    </row>
    <row r="20" spans="1:21" ht="16.5" x14ac:dyDescent="0.3">
      <c r="A20" s="82" t="s">
        <v>70</v>
      </c>
      <c r="B20" s="25">
        <v>141049</v>
      </c>
      <c r="C20" s="25">
        <v>141986</v>
      </c>
      <c r="D20" s="25">
        <v>142958.23000000001</v>
      </c>
      <c r="E20" s="26">
        <f t="shared" ref="E20:E22" si="13">IFERROR(C20/B20*100-100,0)</f>
        <v>0.66430814823218043</v>
      </c>
      <c r="F20" s="26">
        <f t="shared" ref="F20:F27" si="14">IFERROR(D20/C20*100-100,0)</f>
        <v>0.68473652331921642</v>
      </c>
      <c r="G20" s="25">
        <v>13320</v>
      </c>
      <c r="H20" s="25">
        <v>14774</v>
      </c>
      <c r="I20" s="25">
        <v>14952</v>
      </c>
      <c r="J20" s="26">
        <f t="shared" ref="J20:J22" si="15">IFERROR(H20/G20*100-100,0)</f>
        <v>10.915915915915917</v>
      </c>
      <c r="K20" s="26">
        <f t="shared" ref="K20:K27" si="16">IFERROR(I20/H20*100-100,0)</f>
        <v>1.2048192771084274</v>
      </c>
      <c r="L20" s="25">
        <v>71990</v>
      </c>
      <c r="M20" s="26">
        <v>73284</v>
      </c>
      <c r="N20" s="26">
        <v>71567</v>
      </c>
      <c r="O20" s="26">
        <f t="shared" ref="O20:O22" si="17">IFERROR(M20/L20*100-100,0)</f>
        <v>1.7974718710932081</v>
      </c>
      <c r="P20" s="26">
        <f t="shared" ref="P20:P27" si="18">IFERROR(N20/M20*100-100,0)</f>
        <v>-2.3429397958626765</v>
      </c>
      <c r="Q20" s="25">
        <f t="shared" si="11"/>
        <v>635487</v>
      </c>
      <c r="R20" s="25">
        <f t="shared" si="12"/>
        <v>630761</v>
      </c>
      <c r="S20" s="25">
        <f t="shared" ref="S20:S24" si="19">D7+I7+N7+S7+D20+I20+N20</f>
        <v>601332.23</v>
      </c>
      <c r="T20" s="26">
        <f t="shared" ref="T20:T27" si="20">IFERROR(R20/Q20*100-100,0)</f>
        <v>-0.74368161740522964</v>
      </c>
      <c r="U20" s="26">
        <f t="shared" ref="U20:U27" si="21">IFERROR(S20/R20*100-100,0)</f>
        <v>-4.6655975876758475</v>
      </c>
    </row>
    <row r="21" spans="1:21" ht="16.5" x14ac:dyDescent="0.3">
      <c r="A21" s="82" t="s">
        <v>71</v>
      </c>
      <c r="B21" s="25">
        <v>1131</v>
      </c>
      <c r="C21" s="25">
        <v>1159</v>
      </c>
      <c r="D21" s="25">
        <v>1130</v>
      </c>
      <c r="E21" s="26">
        <f t="shared" si="13"/>
        <v>2.4756852343059279</v>
      </c>
      <c r="F21" s="26">
        <f t="shared" si="14"/>
        <v>-2.5021570319240709</v>
      </c>
      <c r="G21" s="25">
        <v>1149.26</v>
      </c>
      <c r="H21" s="25">
        <v>1222.08</v>
      </c>
      <c r="I21" s="25">
        <v>1133.8699999999999</v>
      </c>
      <c r="J21" s="26">
        <f t="shared" si="15"/>
        <v>6.3362511529157786</v>
      </c>
      <c r="K21" s="26">
        <f t="shared" si="16"/>
        <v>-7.2180217334380785</v>
      </c>
      <c r="L21" s="25">
        <v>6135</v>
      </c>
      <c r="M21" s="26">
        <v>8327</v>
      </c>
      <c r="N21" s="26">
        <v>8409</v>
      </c>
      <c r="O21" s="26">
        <f t="shared" si="17"/>
        <v>35.72942135289324</v>
      </c>
      <c r="P21" s="26">
        <f t="shared" si="18"/>
        <v>0.98474840879067926</v>
      </c>
      <c r="Q21" s="25">
        <f t="shared" si="11"/>
        <v>29331.859999999997</v>
      </c>
      <c r="R21" s="25">
        <f t="shared" si="12"/>
        <v>31309.08</v>
      </c>
      <c r="S21" s="25">
        <f t="shared" si="19"/>
        <v>30756.87</v>
      </c>
      <c r="T21" s="26">
        <f t="shared" si="20"/>
        <v>6.7408613023517887</v>
      </c>
      <c r="U21" s="26">
        <f t="shared" si="21"/>
        <v>-1.7637375483406146</v>
      </c>
    </row>
    <row r="22" spans="1:21" ht="16.5" x14ac:dyDescent="0.3">
      <c r="A22" s="82" t="s">
        <v>72</v>
      </c>
      <c r="B22" s="25">
        <v>18550.5</v>
      </c>
      <c r="C22" s="25">
        <v>18550.5</v>
      </c>
      <c r="D22" s="25">
        <v>18552.5</v>
      </c>
      <c r="E22" s="26">
        <f t="shared" si="13"/>
        <v>0</v>
      </c>
      <c r="F22" s="26">
        <f t="shared" si="14"/>
        <v>1.0781380555783926E-2</v>
      </c>
      <c r="G22" s="25">
        <v>2</v>
      </c>
      <c r="H22" s="25">
        <v>2</v>
      </c>
      <c r="I22" s="25">
        <v>2</v>
      </c>
      <c r="J22" s="26">
        <f t="shared" si="15"/>
        <v>0</v>
      </c>
      <c r="K22" s="26">
        <f t="shared" si="16"/>
        <v>0</v>
      </c>
      <c r="L22" s="25">
        <v>350</v>
      </c>
      <c r="M22" s="26">
        <v>560</v>
      </c>
      <c r="N22" s="26">
        <v>560</v>
      </c>
      <c r="O22" s="26">
        <f t="shared" si="17"/>
        <v>60</v>
      </c>
      <c r="P22" s="26">
        <f>IFERROR(N22/M22*100-100,0)</f>
        <v>0</v>
      </c>
      <c r="Q22" s="25">
        <f t="shared" si="11"/>
        <v>112731</v>
      </c>
      <c r="R22" s="25">
        <f t="shared" si="12"/>
        <v>113435.5</v>
      </c>
      <c r="S22" s="25">
        <f t="shared" si="19"/>
        <v>113419</v>
      </c>
      <c r="T22" s="26">
        <f t="shared" si="20"/>
        <v>0.62493901411325226</v>
      </c>
      <c r="U22" s="26">
        <f t="shared" si="21"/>
        <v>-1.4545710998760342E-2</v>
      </c>
    </row>
    <row r="23" spans="1:21" ht="16.5" x14ac:dyDescent="0.3">
      <c r="A23" s="82" t="s">
        <v>73</v>
      </c>
      <c r="B23" s="25">
        <v>0</v>
      </c>
      <c r="C23" s="25">
        <v>0</v>
      </c>
      <c r="D23" s="25">
        <v>0</v>
      </c>
      <c r="E23" s="26">
        <f>IFERROR(C23/B23*100-100,0)</f>
        <v>0</v>
      </c>
      <c r="F23" s="26">
        <f t="shared" si="14"/>
        <v>0</v>
      </c>
      <c r="G23" s="25">
        <v>384</v>
      </c>
      <c r="H23" s="25">
        <v>411.5</v>
      </c>
      <c r="I23" s="25">
        <v>414.73</v>
      </c>
      <c r="J23" s="26">
        <f>IFERROR(H23/G23*100-100,0)</f>
        <v>7.1614583333333286</v>
      </c>
      <c r="K23" s="26">
        <f t="shared" si="16"/>
        <v>0.78493317132442542</v>
      </c>
      <c r="L23" s="25">
        <v>0</v>
      </c>
      <c r="M23" s="26">
        <v>0</v>
      </c>
      <c r="N23" s="26">
        <v>0</v>
      </c>
      <c r="O23" s="26">
        <f>IFERROR(M23/L23*100-100,0)</f>
        <v>0</v>
      </c>
      <c r="P23" s="26">
        <f t="shared" si="18"/>
        <v>0</v>
      </c>
      <c r="Q23" s="25">
        <f t="shared" si="11"/>
        <v>1003</v>
      </c>
      <c r="R23" s="25">
        <f t="shared" si="12"/>
        <v>1017.5</v>
      </c>
      <c r="S23" s="25">
        <f t="shared" si="19"/>
        <v>506.73</v>
      </c>
      <c r="T23" s="26">
        <f t="shared" si="20"/>
        <v>1.4456630109670954</v>
      </c>
      <c r="U23" s="26">
        <f t="shared" si="21"/>
        <v>-50.198525798525793</v>
      </c>
    </row>
    <row r="24" spans="1:21" ht="16.5" x14ac:dyDescent="0.3">
      <c r="A24" s="82" t="s">
        <v>74</v>
      </c>
      <c r="B24" s="25">
        <v>4802</v>
      </c>
      <c r="C24" s="25">
        <v>4817</v>
      </c>
      <c r="D24" s="25">
        <v>4805</v>
      </c>
      <c r="E24" s="26">
        <f t="shared" ref="E24:E27" si="22">IFERROR(C24/B24*100-100,0)</f>
        <v>0.31236984589754968</v>
      </c>
      <c r="F24" s="26">
        <f t="shared" si="14"/>
        <v>-0.24911770811708323</v>
      </c>
      <c r="G24" s="25">
        <v>147</v>
      </c>
      <c r="H24" s="25">
        <v>172</v>
      </c>
      <c r="I24" s="25">
        <v>62</v>
      </c>
      <c r="J24" s="26">
        <f t="shared" ref="J24:J27" si="23">IFERROR(H24/G24*100-100,0)</f>
        <v>17.006802721088434</v>
      </c>
      <c r="K24" s="26">
        <f t="shared" si="16"/>
        <v>-63.953488372093027</v>
      </c>
      <c r="L24" s="25">
        <v>0</v>
      </c>
      <c r="M24" s="26">
        <v>0</v>
      </c>
      <c r="N24" s="26">
        <v>0</v>
      </c>
      <c r="O24" s="26">
        <f t="shared" ref="O24:O27" si="24">IFERROR(M24/L24*100-100,0)</f>
        <v>0</v>
      </c>
      <c r="P24" s="26">
        <f t="shared" si="18"/>
        <v>0</v>
      </c>
      <c r="Q24" s="25">
        <f t="shared" si="11"/>
        <v>5557.5</v>
      </c>
      <c r="R24" s="25">
        <f t="shared" si="12"/>
        <v>5182.5</v>
      </c>
      <c r="S24" s="25">
        <f t="shared" si="19"/>
        <v>5006</v>
      </c>
      <c r="T24" s="26">
        <f t="shared" si="20"/>
        <v>-6.7476383265856867</v>
      </c>
      <c r="U24" s="26">
        <f t="shared" si="21"/>
        <v>-3.4056922334780495</v>
      </c>
    </row>
    <row r="25" spans="1:21" ht="16.5" x14ac:dyDescent="0.3">
      <c r="A25" s="83" t="s">
        <v>75</v>
      </c>
      <c r="B25" s="27">
        <v>203990.5</v>
      </c>
      <c r="C25" s="27">
        <v>205200.5</v>
      </c>
      <c r="D25" s="174">
        <v>206973.5</v>
      </c>
      <c r="E25" s="26">
        <f t="shared" si="22"/>
        <v>0.59316487777616089</v>
      </c>
      <c r="F25" s="26">
        <f t="shared" si="14"/>
        <v>0.86403298237578952</v>
      </c>
      <c r="G25" s="27">
        <v>54913.4</v>
      </c>
      <c r="H25" s="27">
        <v>56874.5</v>
      </c>
      <c r="I25" s="174">
        <v>57778.904999999999</v>
      </c>
      <c r="J25" s="26">
        <f t="shared" si="23"/>
        <v>3.5712594740081585</v>
      </c>
      <c r="K25" s="26">
        <f t="shared" si="16"/>
        <v>1.5901766169372991</v>
      </c>
      <c r="L25" s="174">
        <v>98607</v>
      </c>
      <c r="M25" s="182">
        <v>104227</v>
      </c>
      <c r="N25" s="182">
        <v>108984</v>
      </c>
      <c r="O25" s="182">
        <f t="shared" si="24"/>
        <v>5.6993925380551218</v>
      </c>
      <c r="P25" s="182">
        <f t="shared" si="18"/>
        <v>4.5640764868987844</v>
      </c>
      <c r="Q25" s="27">
        <f>L25+G25+B25+Q12+L12+G12+B12</f>
        <v>1243142.3999999999</v>
      </c>
      <c r="R25" s="27">
        <f>M25+H25+C25+C12+H12+M12+R12</f>
        <v>1259463.7</v>
      </c>
      <c r="S25" s="27">
        <f>N25+I25+D25+D12+I12+N12+S12</f>
        <v>1287635.905</v>
      </c>
      <c r="T25" s="26">
        <f t="shared" si="20"/>
        <v>1.3129067112504629</v>
      </c>
      <c r="U25" s="26">
        <f t="shared" si="21"/>
        <v>2.2368413635105213</v>
      </c>
    </row>
    <row r="26" spans="1:21" ht="16.5" x14ac:dyDescent="0.3">
      <c r="A26" s="82" t="s">
        <v>76</v>
      </c>
      <c r="B26" s="25">
        <v>764929</v>
      </c>
      <c r="C26" s="25">
        <v>764974</v>
      </c>
      <c r="D26" s="25">
        <v>765005</v>
      </c>
      <c r="E26" s="26">
        <f t="shared" si="22"/>
        <v>5.8828989357238015E-3</v>
      </c>
      <c r="F26" s="26">
        <f t="shared" si="14"/>
        <v>4.0524253111868802E-3</v>
      </c>
      <c r="G26" s="25">
        <v>201715.56</v>
      </c>
      <c r="H26" s="25">
        <v>224226.38</v>
      </c>
      <c r="I26" s="25">
        <v>224484.13999999998</v>
      </c>
      <c r="J26" s="26">
        <f t="shared" si="23"/>
        <v>11.159684458650588</v>
      </c>
      <c r="K26" s="26">
        <f t="shared" si="16"/>
        <v>0.11495525191995171</v>
      </c>
      <c r="L26" s="25">
        <v>355157</v>
      </c>
      <c r="M26" s="26">
        <v>355222</v>
      </c>
      <c r="N26" s="26">
        <v>355256</v>
      </c>
      <c r="O26" s="26">
        <f t="shared" si="24"/>
        <v>1.8301765134864922E-2</v>
      </c>
      <c r="P26" s="26">
        <f t="shared" si="18"/>
        <v>9.5714792439594021E-3</v>
      </c>
      <c r="Q26" s="25">
        <f t="shared" ref="Q26:S27" si="25">B13+G13+L13+Q13+B26+G26+L26</f>
        <v>3724041.56</v>
      </c>
      <c r="R26" s="25">
        <f>C13+H13+M13+R13+C26+H26+M26</f>
        <v>3660101.38</v>
      </c>
      <c r="S26" s="25">
        <f t="shared" si="25"/>
        <v>3652191.14</v>
      </c>
      <c r="T26" s="26">
        <f t="shared" si="20"/>
        <v>-1.7169566711280169</v>
      </c>
      <c r="U26" s="26">
        <f t="shared" si="21"/>
        <v>-0.21612078952850311</v>
      </c>
    </row>
    <row r="27" spans="1:21" ht="16.5" x14ac:dyDescent="0.3">
      <c r="A27" s="82" t="s">
        <v>77</v>
      </c>
      <c r="B27" s="25">
        <v>547912</v>
      </c>
      <c r="C27" s="25">
        <v>548024</v>
      </c>
      <c r="D27" s="25">
        <v>548610.75</v>
      </c>
      <c r="E27" s="26">
        <f t="shared" si="22"/>
        <v>2.0441238739081768E-2</v>
      </c>
      <c r="F27" s="26">
        <f t="shared" si="14"/>
        <v>0.10706647884033771</v>
      </c>
      <c r="G27" s="25">
        <v>138683</v>
      </c>
      <c r="H27" s="25">
        <v>143577</v>
      </c>
      <c r="I27" s="25">
        <v>480599</v>
      </c>
      <c r="J27" s="26">
        <f t="shared" si="23"/>
        <v>3.5289112580489217</v>
      </c>
      <c r="K27" s="26">
        <f t="shared" si="16"/>
        <v>234.73258251669836</v>
      </c>
      <c r="L27" s="25">
        <v>292552</v>
      </c>
      <c r="M27" s="26">
        <v>293043</v>
      </c>
      <c r="N27" s="26">
        <v>293804</v>
      </c>
      <c r="O27" s="26">
        <f t="shared" si="24"/>
        <v>0.16783341081243464</v>
      </c>
      <c r="P27" s="26">
        <f t="shared" si="18"/>
        <v>0.25968885112423834</v>
      </c>
      <c r="Q27" s="25">
        <f t="shared" si="25"/>
        <v>2957782.5</v>
      </c>
      <c r="R27" s="25">
        <f t="shared" si="25"/>
        <v>2883705.5</v>
      </c>
      <c r="S27" s="25">
        <f>D14+I14+N14+S14+D27+I27+N27</f>
        <v>3314356.95</v>
      </c>
      <c r="T27" s="26">
        <f t="shared" si="20"/>
        <v>-2.5044775942788249</v>
      </c>
      <c r="U27" s="26">
        <f t="shared" si="21"/>
        <v>14.933960836153346</v>
      </c>
    </row>
    <row r="28" spans="1:21" ht="15.75" customHeight="1" x14ac:dyDescent="0.25"/>
    <row r="29" spans="1:21" ht="15.75" x14ac:dyDescent="0.25">
      <c r="A29" s="86" t="s">
        <v>78</v>
      </c>
      <c r="Q29" s="33"/>
      <c r="R29" s="33"/>
      <c r="S29" s="33"/>
    </row>
    <row r="30" spans="1:21" x14ac:dyDescent="0.25">
      <c r="Q30" s="33"/>
      <c r="R30" s="33"/>
      <c r="S30" s="33"/>
    </row>
  </sheetData>
  <mergeCells count="28">
    <mergeCell ref="A16:A18"/>
    <mergeCell ref="B16:F16"/>
    <mergeCell ref="G16:K16"/>
    <mergeCell ref="L16:P16"/>
    <mergeCell ref="Q16:U16"/>
    <mergeCell ref="T17:T18"/>
    <mergeCell ref="U17:U18"/>
    <mergeCell ref="E17:E18"/>
    <mergeCell ref="F17:F18"/>
    <mergeCell ref="J17:J18"/>
    <mergeCell ref="K17:K18"/>
    <mergeCell ref="O17:O18"/>
    <mergeCell ref="P17:P18"/>
    <mergeCell ref="A1:U1"/>
    <mergeCell ref="A2:U2"/>
    <mergeCell ref="A3:A5"/>
    <mergeCell ref="B3:F3"/>
    <mergeCell ref="G3:K3"/>
    <mergeCell ref="L3:P3"/>
    <mergeCell ref="Q3:U3"/>
    <mergeCell ref="E4:E5"/>
    <mergeCell ref="F4:F5"/>
    <mergeCell ref="J4:J5"/>
    <mergeCell ref="K4:K5"/>
    <mergeCell ref="O4:O5"/>
    <mergeCell ref="P4:P5"/>
    <mergeCell ref="T4:T5"/>
    <mergeCell ref="U4:U5"/>
  </mergeCells>
  <hyperlinks>
    <hyperlink ref="D5" r:id="rId1" display="cf=j=@)^^÷^&amp;                        -;fpg–kf}if_ " xr:uid="{00000000-0004-0000-0A00-000000000000}"/>
    <hyperlink ref="C5" r:id="rId2" display="cf=j=@)^^÷^&amp;                        -;fpg–kf}if_ " xr:uid="{00000000-0004-0000-0A00-000001000000}"/>
    <hyperlink ref="B5" r:id="rId3" display="cf=j=@)^^÷^&amp;                        -;fpg–kf}if_ " xr:uid="{00000000-0004-0000-0A00-000002000000}"/>
    <hyperlink ref="I5" r:id="rId4" display="cf=j=@)^^÷^&amp;                        -;fpg–kf}if_ " xr:uid="{00000000-0004-0000-0A00-000003000000}"/>
    <hyperlink ref="H5" r:id="rId5" display="cf=j=@)^^÷^&amp;                        -;fpg–kf}if_ " xr:uid="{00000000-0004-0000-0A00-000004000000}"/>
    <hyperlink ref="G5" r:id="rId6" display="cf=j=@)^^÷^&amp;                        -;fpg–kf}if_ " xr:uid="{00000000-0004-0000-0A00-000005000000}"/>
    <hyperlink ref="N5" r:id="rId7" display="cf=j=@)^^÷^&amp;                        -;fpg–kf}if_ " xr:uid="{00000000-0004-0000-0A00-000006000000}"/>
    <hyperlink ref="M5" r:id="rId8" display="cf=j=@)^^÷^&amp;                        -;fpg–kf}if_ " xr:uid="{00000000-0004-0000-0A00-000007000000}"/>
    <hyperlink ref="L5" r:id="rId9" display="cf=j=@)^^÷^&amp;                        -;fpg–kf}if_ " xr:uid="{00000000-0004-0000-0A00-000008000000}"/>
    <hyperlink ref="S5" r:id="rId10" display="cf=j=@)^^÷^&amp;                        -;fpg–kf}if_ " xr:uid="{00000000-0004-0000-0A00-000009000000}"/>
    <hyperlink ref="R5" r:id="rId11" display="cf=j=@)^^÷^&amp;                        -;fpg–kf}if_ " xr:uid="{00000000-0004-0000-0A00-00000A000000}"/>
    <hyperlink ref="Q5" r:id="rId12" display="cf=j=@)^^÷^&amp;                        -;fpg–kf}if_ " xr:uid="{00000000-0004-0000-0A00-00000B000000}"/>
    <hyperlink ref="D18" r:id="rId13" display="cf=j=@)^^÷^&amp;                        -;fpg–kf}if_ " xr:uid="{00000000-0004-0000-0A00-00000C000000}"/>
    <hyperlink ref="C18" r:id="rId14" display="cf=j=@)^^÷^&amp;                        -;fpg–kf}if_ " xr:uid="{00000000-0004-0000-0A00-00000D000000}"/>
    <hyperlink ref="B18" r:id="rId15" display="cf=j=@)^^÷^&amp;                        -;fpg–kf}if_ " xr:uid="{00000000-0004-0000-0A00-00000E000000}"/>
    <hyperlink ref="I18" r:id="rId16" display="cf=j=@)^^÷^&amp;                        -;fpg–kf}if_ " xr:uid="{00000000-0004-0000-0A00-00000F000000}"/>
    <hyperlink ref="H18" r:id="rId17" display="cf=j=@)^^÷^&amp;                        -;fpg–kf}if_ " xr:uid="{00000000-0004-0000-0A00-000010000000}"/>
    <hyperlink ref="G18" r:id="rId18" display="cf=j=@)^^÷^&amp;                        -;fpg–kf}if_ " xr:uid="{00000000-0004-0000-0A00-000011000000}"/>
    <hyperlink ref="N18" r:id="rId19" display="cf=j=@)^^÷^&amp;                        -;fpg–kf}if_ " xr:uid="{00000000-0004-0000-0A00-000012000000}"/>
    <hyperlink ref="M18" r:id="rId20" display="cf=j=@)^^÷^&amp;                        -;fpg–kf}if_ " xr:uid="{00000000-0004-0000-0A00-000013000000}"/>
    <hyperlink ref="L18" r:id="rId21" display="cf=j=@)^^÷^&amp;                        -;fpg–kf}if_ " xr:uid="{00000000-0004-0000-0A00-000014000000}"/>
    <hyperlink ref="S18" r:id="rId22" display="cf=j=@)^^÷^&amp;                        -;fpg–kf}if_ " xr:uid="{00000000-0004-0000-0A00-000015000000}"/>
    <hyperlink ref="R18" r:id="rId23" display="cf=j=@)^^÷^&amp;                        -;fpg–kf}if_ " xr:uid="{00000000-0004-0000-0A00-000016000000}"/>
    <hyperlink ref="Q18" r:id="rId24" display="cf=j=@)^^÷^&amp;                        -;fpg–kf}if_ " xr:uid="{00000000-0004-0000-0A00-000017000000}"/>
  </hyperlinks>
  <pageMargins left="0.37" right="0.25" top="0.75" bottom="0.75" header="0.3" footer="0.3"/>
  <pageSetup paperSize="9" scale="69" fitToWidth="2" orientation="landscape" r:id="rId25"/>
  <colBreaks count="1" manualBreakCount="1">
    <brk id="11" max="28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G27"/>
  <sheetViews>
    <sheetView view="pageBreakPreview" zoomScaleNormal="100" zoomScaleSheetLayoutView="100" workbookViewId="0">
      <pane xSplit="1" ySplit="4" topLeftCell="B5" activePane="bottomRight" state="frozen"/>
      <selection activeCell="J24" sqref="J24"/>
      <selection pane="topRight" activeCell="J24" sqref="J24"/>
      <selection pane="bottomLeft" activeCell="J24" sqref="J24"/>
      <selection pane="bottomRight" activeCell="O13" sqref="O13"/>
    </sheetView>
  </sheetViews>
  <sheetFormatPr defaultRowHeight="15" x14ac:dyDescent="0.25"/>
  <cols>
    <col min="1" max="1" width="20.85546875" bestFit="1" customWidth="1"/>
    <col min="2" max="2" width="12.28515625" bestFit="1" customWidth="1"/>
    <col min="3" max="3" width="12.5703125" bestFit="1" customWidth="1"/>
    <col min="4" max="4" width="12.7109375" bestFit="1" customWidth="1"/>
    <col min="5" max="5" width="14.42578125" customWidth="1"/>
    <col min="6" max="6" width="12.7109375" customWidth="1"/>
  </cols>
  <sheetData>
    <row r="1" spans="1:7" ht="18" x14ac:dyDescent="0.25">
      <c r="A1" s="555" t="s">
        <v>125</v>
      </c>
      <c r="B1" s="555"/>
      <c r="C1" s="555"/>
      <c r="D1" s="555"/>
      <c r="E1" s="555"/>
      <c r="F1" s="555"/>
      <c r="G1" s="16"/>
    </row>
    <row r="2" spans="1:7" ht="18.75" x14ac:dyDescent="0.3">
      <c r="A2" s="556" t="s">
        <v>238</v>
      </c>
      <c r="B2" s="556"/>
      <c r="C2" s="556"/>
      <c r="D2" s="556"/>
      <c r="E2" s="556"/>
      <c r="F2" s="556"/>
      <c r="G2" s="16"/>
    </row>
    <row r="3" spans="1:7" ht="15.75" x14ac:dyDescent="0.25">
      <c r="A3" s="557" t="s">
        <v>79</v>
      </c>
      <c r="B3" s="558" t="s">
        <v>3</v>
      </c>
      <c r="C3" s="558"/>
      <c r="D3" s="558"/>
      <c r="E3" s="558"/>
      <c r="F3" s="558"/>
    </row>
    <row r="4" spans="1:7" ht="47.25" x14ac:dyDescent="0.25">
      <c r="A4" s="557"/>
      <c r="B4" s="160" t="s">
        <v>230</v>
      </c>
      <c r="C4" s="160" t="s">
        <v>231</v>
      </c>
      <c r="D4" s="160" t="s">
        <v>256</v>
      </c>
      <c r="E4" s="43" t="s">
        <v>97</v>
      </c>
      <c r="F4" s="43" t="s">
        <v>8</v>
      </c>
    </row>
    <row r="5" spans="1:7" ht="15.75" x14ac:dyDescent="0.3">
      <c r="A5" s="14" t="s">
        <v>80</v>
      </c>
      <c r="B5" s="17">
        <f>'Table 6b'!Q27</f>
        <v>52305.89135708</v>
      </c>
      <c r="C5" s="17">
        <f>'Table 6b'!R27</f>
        <v>54106.818037820005</v>
      </c>
      <c r="D5" s="17">
        <f>'Table 6b'!S27</f>
        <v>54518.48699409001</v>
      </c>
      <c r="E5" s="17">
        <f>'Table 6b'!T27</f>
        <v>3.4430666106911332</v>
      </c>
      <c r="F5" s="17">
        <f>'Table 6b'!U27</f>
        <v>0.76084488276922002</v>
      </c>
    </row>
    <row r="6" spans="1:7" ht="15.75" x14ac:dyDescent="0.3">
      <c r="A6" s="14" t="s">
        <v>81</v>
      </c>
      <c r="B6" s="17">
        <f>'Table 6b'!Q28</f>
        <v>20023.924274540001</v>
      </c>
      <c r="C6" s="17">
        <f>'Table 6b'!R28</f>
        <v>21040.76934992</v>
      </c>
      <c r="D6" s="17">
        <f>'Table 6b'!S28</f>
        <v>20290.707368910003</v>
      </c>
      <c r="E6" s="17">
        <f>'Table 6b'!T28</f>
        <v>5.0781508231775234</v>
      </c>
      <c r="F6" s="17">
        <f>'Table 6b'!U28</f>
        <v>-3.5648030190153008</v>
      </c>
    </row>
    <row r="7" spans="1:7" ht="15.75" x14ac:dyDescent="0.3">
      <c r="A7" s="14" t="s">
        <v>82</v>
      </c>
      <c r="B7" s="17">
        <f>'Table 6b'!Q29</f>
        <v>4492.8734264799996</v>
      </c>
      <c r="C7" s="17">
        <f>'Table 6b'!R29</f>
        <v>4438.5015262700008</v>
      </c>
      <c r="D7" s="17">
        <f>'Table 6b'!S29</f>
        <v>3885.5133577000001</v>
      </c>
      <c r="E7" s="17">
        <f>'Table 6b'!T29</f>
        <v>-1.2101809921806961</v>
      </c>
      <c r="F7" s="17">
        <f>'Table 6b'!U29</f>
        <v>-12.458893284074577</v>
      </c>
    </row>
    <row r="8" spans="1:7" ht="15.75" x14ac:dyDescent="0.3">
      <c r="A8" s="14" t="s">
        <v>83</v>
      </c>
      <c r="B8" s="17">
        <f>'Table 6b'!Q30</f>
        <v>344.52905484000007</v>
      </c>
      <c r="C8" s="17">
        <f>'Table 6b'!R30</f>
        <v>781.90809044999992</v>
      </c>
      <c r="D8" s="17">
        <f>'Table 6b'!S30</f>
        <v>273.22762501000005</v>
      </c>
      <c r="E8" s="17">
        <f>'Table 6b'!T30</f>
        <v>126.94982599163356</v>
      </c>
      <c r="F8" s="17">
        <f>'Table 6b'!U30</f>
        <v>-65.056299027069343</v>
      </c>
    </row>
    <row r="9" spans="1:7" ht="15.75" x14ac:dyDescent="0.3">
      <c r="A9" s="14" t="s">
        <v>84</v>
      </c>
      <c r="B9" s="17">
        <f>'Table 6b'!Q31</f>
        <v>1180.1607395200001</v>
      </c>
      <c r="C9" s="17">
        <f>'Table 6b'!R31</f>
        <v>1985.4139591599999</v>
      </c>
      <c r="D9" s="17">
        <f>'Table 6b'!S31</f>
        <v>1430.8414209099997</v>
      </c>
      <c r="E9" s="17">
        <f>'Table 6b'!T31</f>
        <v>68.232503647555319</v>
      </c>
      <c r="F9" s="17">
        <f>'Table 6b'!U31</f>
        <v>-27.93233802408804</v>
      </c>
    </row>
    <row r="10" spans="1:7" ht="15.75" x14ac:dyDescent="0.3">
      <c r="A10" s="14" t="s">
        <v>85</v>
      </c>
      <c r="B10" s="17">
        <f>'Table 6b'!Q32</f>
        <v>5893.117786939999</v>
      </c>
      <c r="C10" s="17">
        <f>'Table 6b'!R32</f>
        <v>7574.1259728300001</v>
      </c>
      <c r="D10" s="17">
        <f>'Table 6b'!S32</f>
        <v>7598.3066563499988</v>
      </c>
      <c r="E10" s="17">
        <f>'Table 6b'!T32</f>
        <v>28.524937845555343</v>
      </c>
      <c r="F10" s="17">
        <f>'Table 6b'!U32</f>
        <v>0.31925378065720622</v>
      </c>
    </row>
    <row r="11" spans="1:7" ht="15.75" x14ac:dyDescent="0.3">
      <c r="A11" s="14" t="s">
        <v>86</v>
      </c>
      <c r="B11" s="17">
        <f>'Table 6b'!Q33</f>
        <v>3961.2986859600005</v>
      </c>
      <c r="C11" s="17">
        <f>'Table 6b'!R33</f>
        <v>5732.78835807</v>
      </c>
      <c r="D11" s="17">
        <f>'Table 6b'!S33</f>
        <v>5575.3066983599992</v>
      </c>
      <c r="E11" s="17">
        <f>'Table 6b'!T33</f>
        <v>44.71992173649204</v>
      </c>
      <c r="F11" s="17">
        <f>'Table 6b'!U33</f>
        <v>-2.7470342505896923</v>
      </c>
    </row>
    <row r="12" spans="1:7" ht="15.75" x14ac:dyDescent="0.3">
      <c r="A12" s="14" t="s">
        <v>87</v>
      </c>
      <c r="B12" s="17">
        <f>'Table 6b'!Q34</f>
        <v>3716.0539114699995</v>
      </c>
      <c r="C12" s="17">
        <f>'Table 6b'!R34</f>
        <v>4833.4015911800016</v>
      </c>
      <c r="D12" s="17">
        <f>'Table 6b'!S34</f>
        <v>5288.3676748999997</v>
      </c>
      <c r="E12" s="17">
        <f>'Table 6b'!T34</f>
        <v>30.068123507605435</v>
      </c>
      <c r="F12" s="17">
        <f>'Table 6b'!U34</f>
        <v>9.4129584545637783</v>
      </c>
    </row>
    <row r="13" spans="1:7" ht="15.75" x14ac:dyDescent="0.3">
      <c r="A13" s="14" t="s">
        <v>205</v>
      </c>
      <c r="B13" s="17">
        <f>'Table 6b'!Q35</f>
        <v>0</v>
      </c>
      <c r="C13" s="17">
        <f>'Table 6b'!R35</f>
        <v>8995.5189979200004</v>
      </c>
      <c r="D13" s="17">
        <f>'Table 6b'!S35</f>
        <v>11106.70784725</v>
      </c>
      <c r="E13" s="17">
        <f>'Table 6b'!T35</f>
        <v>0</v>
      </c>
      <c r="F13" s="17">
        <f>'Table 6b'!U35</f>
        <v>23.469339009991103</v>
      </c>
    </row>
    <row r="14" spans="1:7" ht="15.75" x14ac:dyDescent="0.3">
      <c r="A14" s="14" t="s">
        <v>88</v>
      </c>
      <c r="B14" s="17">
        <f>'Table 6b'!Q36</f>
        <v>2915.5082603699998</v>
      </c>
      <c r="C14" s="17">
        <f>'Table 6b'!R36</f>
        <v>4858.5743756099992</v>
      </c>
      <c r="D14" s="17">
        <f>'Table 6b'!S36</f>
        <v>10723.464920190001</v>
      </c>
      <c r="E14" s="17">
        <f>'Table 6b'!T36</f>
        <v>66.645879267493825</v>
      </c>
      <c r="F14" s="17">
        <f>'Table 6b'!U36</f>
        <v>120.71216968544726</v>
      </c>
    </row>
    <row r="15" spans="1:7" ht="15.75" x14ac:dyDescent="0.3">
      <c r="A15" s="14" t="s">
        <v>89</v>
      </c>
      <c r="B15" s="17">
        <f>'Table 6b'!Q37</f>
        <v>61960.63745182001</v>
      </c>
      <c r="C15" s="17">
        <f>'Table 6b'!R37</f>
        <v>67617.28605178</v>
      </c>
      <c r="D15" s="17">
        <f>'Table 6b'!S37</f>
        <v>66056.775562639988</v>
      </c>
      <c r="E15" s="17">
        <f>'Table 6b'!T37</f>
        <v>9.1294228603741203</v>
      </c>
      <c r="F15" s="17">
        <f>'Table 6b'!U37</f>
        <v>-2.3078573250411125</v>
      </c>
    </row>
    <row r="16" spans="1:7" ht="15.75" x14ac:dyDescent="0.3">
      <c r="A16" s="14" t="s">
        <v>90</v>
      </c>
      <c r="B16" s="17">
        <f>'Table 6b'!Q38</f>
        <v>48580.747079559987</v>
      </c>
      <c r="C16" s="17">
        <f>'Table 6b'!R38</f>
        <v>52955.549139809991</v>
      </c>
      <c r="D16" s="17">
        <f>'Table 6b'!S38</f>
        <v>47843.604582380009</v>
      </c>
      <c r="E16" s="17">
        <f>'Table 6b'!T38</f>
        <v>9.005217752385434</v>
      </c>
      <c r="F16" s="17">
        <f>'Table 6b'!U38</f>
        <v>-9.6532745679470509</v>
      </c>
    </row>
    <row r="17" spans="1:6" ht="15.75" x14ac:dyDescent="0.3">
      <c r="A17" s="14" t="s">
        <v>91</v>
      </c>
      <c r="B17" s="17">
        <f>'Table 6b'!Q39</f>
        <v>3750.4888040600003</v>
      </c>
      <c r="C17" s="17">
        <f>'Table 6b'!R39</f>
        <v>2952.2754284599996</v>
      </c>
      <c r="D17" s="17">
        <f>'Table 6b'!S39</f>
        <v>2323.0740421900005</v>
      </c>
      <c r="E17" s="17">
        <f>'Table 6b'!T39</f>
        <v>-21.282915835821569</v>
      </c>
      <c r="F17" s="17">
        <f>'Table 6b'!U39</f>
        <v>-21.312421605534638</v>
      </c>
    </row>
    <row r="18" spans="1:6" ht="15.75" x14ac:dyDescent="0.3">
      <c r="A18" s="14" t="s">
        <v>92</v>
      </c>
      <c r="B18" s="17">
        <f>'Table 6b'!Q40</f>
        <v>77811.737242089992</v>
      </c>
      <c r="C18" s="17">
        <f>'Table 6b'!R40</f>
        <v>86868.614992999996</v>
      </c>
      <c r="D18" s="17">
        <f>'Table 6b'!S40</f>
        <v>73660.075353669992</v>
      </c>
      <c r="E18" s="17">
        <f>'Table 6b'!T40</f>
        <v>11.639475061110645</v>
      </c>
      <c r="F18" s="17">
        <f>'Table 6b'!U40</f>
        <v>-15.205191933121498</v>
      </c>
    </row>
    <row r="19" spans="1:6" ht="15.75" x14ac:dyDescent="0.3">
      <c r="A19" s="14" t="s">
        <v>67</v>
      </c>
      <c r="B19" s="17">
        <f>'Table 6b'!Q41</f>
        <v>107.16364165</v>
      </c>
      <c r="C19" s="17">
        <f>'Table 6b'!R41</f>
        <v>160.43650514000001</v>
      </c>
      <c r="D19" s="17">
        <f>'Table 6b'!S41</f>
        <v>525.19284072000005</v>
      </c>
      <c r="E19" s="17">
        <f>'Table 6b'!T41</f>
        <v>49.711695748443248</v>
      </c>
      <c r="F19" s="17">
        <f>'Table 6b'!U41</f>
        <v>227.35245651337681</v>
      </c>
    </row>
    <row r="20" spans="1:6" ht="15.75" x14ac:dyDescent="0.3">
      <c r="A20" s="14" t="s">
        <v>93</v>
      </c>
      <c r="B20" s="17">
        <f>'Table 6b'!Q42</f>
        <v>3250.4434338699998</v>
      </c>
      <c r="C20" s="17">
        <f>'Table 6b'!R42</f>
        <v>3958.5411964200007</v>
      </c>
      <c r="D20" s="17">
        <f>'Table 6b'!S42</f>
        <v>2372.44815978</v>
      </c>
      <c r="E20" s="17">
        <f>'Table 6b'!T42</f>
        <v>21.784651139335011</v>
      </c>
      <c r="F20" s="17">
        <f>'Table 6b'!U42</f>
        <v>-40.067614758548451</v>
      </c>
    </row>
    <row r="21" spans="1:6" ht="15.75" x14ac:dyDescent="0.3">
      <c r="A21" s="14" t="s">
        <v>204</v>
      </c>
      <c r="B21" s="17">
        <f>'Table 6b'!Q43</f>
        <v>0</v>
      </c>
      <c r="C21" s="17">
        <f>'Table 6b'!R43</f>
        <v>2228.5794242900001</v>
      </c>
      <c r="D21" s="17">
        <f>'Table 6b'!S43</f>
        <v>2659.7886508299998</v>
      </c>
      <c r="E21" s="17">
        <f>'Table 6b'!T43</f>
        <v>0</v>
      </c>
      <c r="F21" s="17">
        <f>'Table 6b'!U43</f>
        <v>19.349062539127488</v>
      </c>
    </row>
    <row r="22" spans="1:6" ht="15.75" x14ac:dyDescent="0.3">
      <c r="A22" s="14" t="s">
        <v>94</v>
      </c>
      <c r="B22" s="17">
        <f>'Table 6b'!Q44</f>
        <v>11356.961136350001</v>
      </c>
      <c r="C22" s="17">
        <f>'Table 6b'!R44</f>
        <v>13675.453937960003</v>
      </c>
      <c r="D22" s="17">
        <f>'Table 6b'!S44</f>
        <v>14430.760505089998</v>
      </c>
      <c r="E22" s="17">
        <f>'Table 6b'!T44</f>
        <v>20.41472867411025</v>
      </c>
      <c r="F22" s="17">
        <f>'Table 6b'!U44</f>
        <v>5.5230822359280722</v>
      </c>
    </row>
    <row r="23" spans="1:6" ht="15.75" x14ac:dyDescent="0.3">
      <c r="A23" s="44" t="s">
        <v>35</v>
      </c>
      <c r="B23" s="17">
        <f>'Table 6b'!Q45</f>
        <v>301651.53628659999</v>
      </c>
      <c r="C23" s="17">
        <f>'Table 6b'!R45</f>
        <v>344764.55693609006</v>
      </c>
      <c r="D23" s="17">
        <f>'Table 6b'!S45</f>
        <v>330562.65026097</v>
      </c>
      <c r="E23" s="17">
        <f>'Table 6b'!T45</f>
        <v>14.292325900348899</v>
      </c>
      <c r="F23" s="17">
        <f>'Table 6b'!U45</f>
        <v>-4.119305882638244</v>
      </c>
    </row>
    <row r="24" spans="1:6" x14ac:dyDescent="0.25">
      <c r="A24" s="4" t="s">
        <v>95</v>
      </c>
    </row>
    <row r="25" spans="1:6" x14ac:dyDescent="0.25">
      <c r="A25" t="s">
        <v>96</v>
      </c>
    </row>
    <row r="27" spans="1:6" x14ac:dyDescent="0.25">
      <c r="B27" s="15"/>
      <c r="C27" s="15"/>
      <c r="D27" s="15"/>
    </row>
  </sheetData>
  <customSheetViews>
    <customSheetView guid="{57D09834-7566-4B23-A236-55447A728EAF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1"/>
    </customSheetView>
    <customSheetView guid="{5D933180-90A2-4635-8406-162CDBA83F77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2"/>
    </customSheetView>
    <customSheetView guid="{62EA56A0-18BB-45A4-9B93-8F9305D00B2F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3"/>
    </customSheetView>
  </customSheetViews>
  <mergeCells count="4">
    <mergeCell ref="A1:F1"/>
    <mergeCell ref="A2:F2"/>
    <mergeCell ref="A3:A4"/>
    <mergeCell ref="B3:F3"/>
  </mergeCells>
  <hyperlinks>
    <hyperlink ref="D4" r:id="rId4" display="cf=j=@)^^÷^&amp;                        -;fpg–kf}if_ " xr:uid="{00000000-0004-0000-0B00-000000000000}"/>
    <hyperlink ref="C4" r:id="rId5" display="cf=j=@)^^÷^&amp;                        -;fpg–kf}if_ " xr:uid="{00000000-0004-0000-0B00-000001000000}"/>
    <hyperlink ref="B4" r:id="rId6" display="cf=j=@)^^÷^&amp;                        -;fpg–kf}if_ " xr:uid="{00000000-0004-0000-0B00-000002000000}"/>
  </hyperlinks>
  <pageMargins left="0.7" right="0.7" top="0.75" bottom="0.75" header="0.3" footer="0.3"/>
  <pageSetup paperSize="9" orientation="landscape" r:id="rId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/>
  <dimension ref="A1:Y60"/>
  <sheetViews>
    <sheetView view="pageBreakPreview" zoomScaleNormal="100" zoomScaleSheetLayoutView="100" workbookViewId="0">
      <pane xSplit="1" ySplit="4" topLeftCell="B32" activePane="bottomRight" state="frozen"/>
      <selection activeCell="J24" sqref="J24"/>
      <selection pane="topRight" activeCell="J24" sqref="J24"/>
      <selection pane="bottomLeft" activeCell="J24" sqref="J24"/>
      <selection pane="bottomRight" activeCell="K32" sqref="K32"/>
    </sheetView>
  </sheetViews>
  <sheetFormatPr defaultColWidth="20.42578125" defaultRowHeight="15" x14ac:dyDescent="0.25"/>
  <cols>
    <col min="1" max="1" width="34.7109375" bestFit="1" customWidth="1"/>
    <col min="2" max="2" width="16.5703125" customWidth="1"/>
    <col min="3" max="3" width="16" customWidth="1"/>
    <col min="4" max="4" width="16.28515625" customWidth="1"/>
    <col min="5" max="5" width="15.5703125" customWidth="1"/>
    <col min="6" max="6" width="16" customWidth="1"/>
    <col min="7" max="7" width="15.5703125" customWidth="1"/>
    <col min="8" max="8" width="16.42578125" customWidth="1"/>
    <col min="9" max="9" width="15.85546875" customWidth="1"/>
    <col min="10" max="10" width="17" customWidth="1"/>
    <col min="11" max="11" width="17.7109375" customWidth="1"/>
    <col min="12" max="12" width="16.28515625" customWidth="1"/>
    <col min="13" max="13" width="17.28515625" customWidth="1"/>
    <col min="14" max="14" width="18.140625" customWidth="1"/>
    <col min="15" max="15" width="17.140625" customWidth="1"/>
    <col min="16" max="16" width="16.140625" customWidth="1"/>
    <col min="17" max="18" width="17.140625" customWidth="1"/>
    <col min="19" max="19" width="17.28515625" customWidth="1"/>
    <col min="20" max="20" width="15" customWidth="1"/>
    <col min="21" max="21" width="17.28515625" customWidth="1"/>
  </cols>
  <sheetData>
    <row r="1" spans="1:25" ht="18" x14ac:dyDescent="0.25">
      <c r="A1" s="562" t="s">
        <v>247</v>
      </c>
      <c r="B1" s="562"/>
      <c r="C1" s="562"/>
      <c r="D1" s="562"/>
      <c r="E1" s="562"/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2"/>
      <c r="R1" s="562"/>
      <c r="S1" s="562"/>
      <c r="T1" s="562"/>
      <c r="U1" s="562"/>
    </row>
    <row r="2" spans="1:25" ht="18.75" x14ac:dyDescent="0.3">
      <c r="A2" s="563" t="s">
        <v>246</v>
      </c>
      <c r="B2" s="563"/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563"/>
      <c r="N2" s="563"/>
      <c r="O2" s="563"/>
      <c r="P2" s="563"/>
      <c r="Q2" s="563"/>
      <c r="R2" s="563"/>
      <c r="S2" s="563"/>
      <c r="T2" s="563"/>
      <c r="U2" s="563"/>
    </row>
    <row r="3" spans="1:25" s="18" customFormat="1" ht="16.5" x14ac:dyDescent="0.25">
      <c r="A3" s="565" t="s">
        <v>79</v>
      </c>
      <c r="B3" s="564" t="s">
        <v>236</v>
      </c>
      <c r="C3" s="564"/>
      <c r="D3" s="564"/>
      <c r="E3" s="564"/>
      <c r="F3" s="564"/>
      <c r="G3" s="564" t="s">
        <v>216</v>
      </c>
      <c r="H3" s="564"/>
      <c r="I3" s="564"/>
      <c r="J3" s="564"/>
      <c r="K3" s="564"/>
      <c r="L3" s="564" t="s">
        <v>127</v>
      </c>
      <c r="M3" s="564"/>
      <c r="N3" s="564"/>
      <c r="O3" s="564"/>
      <c r="P3" s="564"/>
      <c r="Q3" s="564" t="s">
        <v>254</v>
      </c>
      <c r="R3" s="564"/>
      <c r="S3" s="564"/>
      <c r="T3" s="564"/>
      <c r="U3" s="564"/>
    </row>
    <row r="4" spans="1:25" s="18" customFormat="1" ht="47.25" x14ac:dyDescent="0.25">
      <c r="A4" s="559"/>
      <c r="B4" s="160" t="s">
        <v>230</v>
      </c>
      <c r="C4" s="160" t="s">
        <v>231</v>
      </c>
      <c r="D4" s="160" t="s">
        <v>256</v>
      </c>
      <c r="E4" s="147" t="s">
        <v>97</v>
      </c>
      <c r="F4" s="147" t="s">
        <v>8</v>
      </c>
      <c r="G4" s="160" t="s">
        <v>230</v>
      </c>
      <c r="H4" s="160" t="s">
        <v>231</v>
      </c>
      <c r="I4" s="160" t="s">
        <v>256</v>
      </c>
      <c r="J4" s="147" t="s">
        <v>97</v>
      </c>
      <c r="K4" s="147" t="s">
        <v>8</v>
      </c>
      <c r="L4" s="160" t="s">
        <v>230</v>
      </c>
      <c r="M4" s="160" t="s">
        <v>231</v>
      </c>
      <c r="N4" s="160" t="s">
        <v>256</v>
      </c>
      <c r="O4" s="147" t="s">
        <v>97</v>
      </c>
      <c r="P4" s="147" t="s">
        <v>8</v>
      </c>
      <c r="Q4" s="160" t="s">
        <v>230</v>
      </c>
      <c r="R4" s="160" t="s">
        <v>231</v>
      </c>
      <c r="S4" s="160" t="s">
        <v>256</v>
      </c>
      <c r="T4" s="147" t="s">
        <v>97</v>
      </c>
      <c r="U4" s="147" t="s">
        <v>8</v>
      </c>
      <c r="V4"/>
      <c r="W4"/>
      <c r="X4"/>
      <c r="Y4"/>
    </row>
    <row r="5" spans="1:25" ht="17.25" x14ac:dyDescent="0.35">
      <c r="A5" s="148" t="s">
        <v>80</v>
      </c>
      <c r="B5" s="24">
        <v>9696.0570823300004</v>
      </c>
      <c r="C5" s="151">
        <v>9126.4829881299975</v>
      </c>
      <c r="D5" s="152">
        <v>9855.715216210001</v>
      </c>
      <c r="E5" s="152">
        <f t="shared" ref="E5:E22" si="0">IFERROR(C5/B5*100-100,0)</f>
        <v>-5.8742856953471261</v>
      </c>
      <c r="F5" s="152">
        <f t="shared" ref="F5:F22" si="1">IFERROR(D5/C5*100-100,0)</f>
        <v>7.9902874856442594</v>
      </c>
      <c r="G5" s="24">
        <v>12083.845322660003</v>
      </c>
      <c r="H5" s="156">
        <v>12235.86468216</v>
      </c>
      <c r="I5" s="152">
        <v>14193.512667280003</v>
      </c>
      <c r="J5" s="152">
        <f t="shared" ref="J5:J22" si="2">IFERROR(H5/G5*100-100,0)</f>
        <v>1.2580379460412701</v>
      </c>
      <c r="K5" s="152">
        <f t="shared" ref="K5:K22" si="3">IFERROR(I5/H5*100-100,0)</f>
        <v>15.999261482306764</v>
      </c>
      <c r="L5" s="152">
        <v>12843.932408560002</v>
      </c>
      <c r="M5" s="152">
        <v>14049.93605093</v>
      </c>
      <c r="N5" s="152">
        <v>12446.446971039999</v>
      </c>
      <c r="O5" s="152">
        <f t="shared" ref="O5:O22" si="4">IFERROR(M5/L5*100-100,0)</f>
        <v>9.3896760276178384</v>
      </c>
      <c r="P5" s="152">
        <f t="shared" ref="P5:P22" si="5">IFERROR(N5/M5*100-100,0)</f>
        <v>-11.412785610393314</v>
      </c>
      <c r="Q5" s="152">
        <v>4178.6093908899993</v>
      </c>
      <c r="R5" s="152">
        <v>4007.0105545400002</v>
      </c>
      <c r="S5" s="152">
        <v>3890.7917430000002</v>
      </c>
      <c r="T5" s="152">
        <f t="shared" ref="T5:T22" si="6">IFERROR(R5/Q5*100-100,0)</f>
        <v>-4.1066015101605444</v>
      </c>
      <c r="U5" s="152">
        <f t="shared" ref="U5:U22" si="7">IFERROR(S5/R5*100-100,0)</f>
        <v>-2.9003869582604977</v>
      </c>
    </row>
    <row r="6" spans="1:25" ht="17.25" x14ac:dyDescent="0.35">
      <c r="A6" s="148" t="s">
        <v>81</v>
      </c>
      <c r="B6" s="24">
        <v>3235.1117737700001</v>
      </c>
      <c r="C6" s="151">
        <v>3382.38285524</v>
      </c>
      <c r="D6" s="152">
        <v>3252.7920034000003</v>
      </c>
      <c r="E6" s="152">
        <f t="shared" si="0"/>
        <v>4.5522718152757733</v>
      </c>
      <c r="F6" s="152">
        <f t="shared" si="1"/>
        <v>-3.8313478215287518</v>
      </c>
      <c r="G6" s="24">
        <v>3090.8518310899999</v>
      </c>
      <c r="H6" s="156">
        <v>3376.7313222799999</v>
      </c>
      <c r="I6" s="152">
        <v>3127.4900541900001</v>
      </c>
      <c r="J6" s="152">
        <f t="shared" si="2"/>
        <v>9.2492137058923163</v>
      </c>
      <c r="K6" s="152">
        <f t="shared" si="3"/>
        <v>-7.3811400523779156</v>
      </c>
      <c r="L6" s="152">
        <v>7090.4965373699997</v>
      </c>
      <c r="M6" s="152">
        <v>7321.3232934600001</v>
      </c>
      <c r="N6" s="152">
        <v>7271.7097494899999</v>
      </c>
      <c r="O6" s="152">
        <f t="shared" si="4"/>
        <v>3.2554385278018572</v>
      </c>
      <c r="P6" s="152">
        <f t="shared" si="5"/>
        <v>-0.67765814978173466</v>
      </c>
      <c r="Q6" s="152">
        <v>2316.09720548</v>
      </c>
      <c r="R6" s="152">
        <v>2417.6912883400005</v>
      </c>
      <c r="S6" s="152">
        <v>2294.5409541500003</v>
      </c>
      <c r="T6" s="152">
        <f t="shared" si="6"/>
        <v>4.3864343266605488</v>
      </c>
      <c r="U6" s="152">
        <f t="shared" si="7"/>
        <v>-5.0937162566588938</v>
      </c>
    </row>
    <row r="7" spans="1:25" ht="17.25" x14ac:dyDescent="0.35">
      <c r="A7" s="148" t="s">
        <v>82</v>
      </c>
      <c r="B7" s="24">
        <v>2162.1642622900004</v>
      </c>
      <c r="C7" s="151">
        <v>2398.0190304100001</v>
      </c>
      <c r="D7" s="152">
        <v>2182.8777677099997</v>
      </c>
      <c r="E7" s="152">
        <f t="shared" si="0"/>
        <v>10.908272430245432</v>
      </c>
      <c r="F7" s="152">
        <f t="shared" si="1"/>
        <v>-8.971624493873037</v>
      </c>
      <c r="G7" s="24">
        <v>23.21921433</v>
      </c>
      <c r="H7" s="156">
        <v>23.703981930000001</v>
      </c>
      <c r="I7" s="152">
        <v>21.882055459999997</v>
      </c>
      <c r="J7" s="152">
        <f t="shared" si="2"/>
        <v>2.0877864044420562</v>
      </c>
      <c r="K7" s="152">
        <f t="shared" si="3"/>
        <v>-7.6861620776640649</v>
      </c>
      <c r="L7" s="152">
        <v>2092.3584228300001</v>
      </c>
      <c r="M7" s="152">
        <v>1810.7287876800001</v>
      </c>
      <c r="N7" s="152">
        <v>1574.2325108200002</v>
      </c>
      <c r="O7" s="152">
        <f t="shared" si="4"/>
        <v>-13.459913563426881</v>
      </c>
      <c r="P7" s="152">
        <f t="shared" si="5"/>
        <v>-13.06083376312867</v>
      </c>
      <c r="Q7" s="152">
        <v>99.583474890000005</v>
      </c>
      <c r="R7" s="152">
        <v>85.484798480000009</v>
      </c>
      <c r="S7" s="152">
        <v>51.590480890000009</v>
      </c>
      <c r="T7" s="152">
        <f t="shared" si="6"/>
        <v>-14.157646562919609</v>
      </c>
      <c r="U7" s="152">
        <f t="shared" si="7"/>
        <v>-39.649526222992613</v>
      </c>
    </row>
    <row r="8" spans="1:25" ht="17.25" x14ac:dyDescent="0.35">
      <c r="A8" s="148" t="s">
        <v>83</v>
      </c>
      <c r="B8" s="24">
        <v>2.6139319500000004</v>
      </c>
      <c r="C8" s="151">
        <v>38.03729852</v>
      </c>
      <c r="D8" s="152">
        <v>10.88126316</v>
      </c>
      <c r="E8" s="152">
        <f t="shared" si="0"/>
        <v>1355.1755457903178</v>
      </c>
      <c r="F8" s="152">
        <f t="shared" si="1"/>
        <v>-71.393175689701962</v>
      </c>
      <c r="G8" s="24">
        <v>145.70725709999999</v>
      </c>
      <c r="H8" s="156">
        <v>54.927892710000002</v>
      </c>
      <c r="I8" s="152">
        <v>56.828647220000008</v>
      </c>
      <c r="J8" s="152">
        <f t="shared" si="2"/>
        <v>-62.302568998123014</v>
      </c>
      <c r="K8" s="152">
        <f t="shared" si="3"/>
        <v>3.4604540903022212</v>
      </c>
      <c r="L8" s="152">
        <v>45.785195980000012</v>
      </c>
      <c r="M8" s="152">
        <v>596.15106992999995</v>
      </c>
      <c r="N8" s="152">
        <v>101.87155884000001</v>
      </c>
      <c r="O8" s="152">
        <f t="shared" si="4"/>
        <v>1202.0607582206526</v>
      </c>
      <c r="P8" s="152">
        <f t="shared" si="5"/>
        <v>-82.911787971468073</v>
      </c>
      <c r="Q8" s="152">
        <v>2.0121947200000001</v>
      </c>
      <c r="R8" s="152">
        <v>23.927594460000002</v>
      </c>
      <c r="S8" s="152">
        <v>3.2974981699999999</v>
      </c>
      <c r="T8" s="152">
        <f t="shared" si="6"/>
        <v>1089.1291743375612</v>
      </c>
      <c r="U8" s="152">
        <f t="shared" si="7"/>
        <v>-86.218847968555878</v>
      </c>
    </row>
    <row r="9" spans="1:25" ht="17.25" x14ac:dyDescent="0.35">
      <c r="A9" s="148" t="s">
        <v>84</v>
      </c>
      <c r="B9" s="24">
        <v>1068.1087982700001</v>
      </c>
      <c r="C9" s="151">
        <v>1451.46439323</v>
      </c>
      <c r="D9" s="152">
        <v>983.84254164000004</v>
      </c>
      <c r="E9" s="152">
        <f t="shared" si="0"/>
        <v>35.891062369387384</v>
      </c>
      <c r="F9" s="152">
        <f t="shared" si="1"/>
        <v>-32.217245822295567</v>
      </c>
      <c r="G9" s="24">
        <v>12.553568440000001</v>
      </c>
      <c r="H9" s="156">
        <v>7.5196504499999994</v>
      </c>
      <c r="I9" s="152">
        <v>17.662750550000002</v>
      </c>
      <c r="J9" s="152">
        <f t="shared" si="2"/>
        <v>-40.099498513587598</v>
      </c>
      <c r="K9" s="152">
        <f t="shared" si="3"/>
        <v>134.88792022240878</v>
      </c>
      <c r="L9" s="152">
        <v>77.233087479999995</v>
      </c>
      <c r="M9" s="152">
        <v>505.12559481</v>
      </c>
      <c r="N9" s="152">
        <v>420.14747792999998</v>
      </c>
      <c r="O9" s="152">
        <f t="shared" si="4"/>
        <v>554.02745285924959</v>
      </c>
      <c r="P9" s="152">
        <f t="shared" si="5"/>
        <v>-16.823165912225065</v>
      </c>
      <c r="Q9" s="152">
        <v>1.8145220100000001</v>
      </c>
      <c r="R9" s="152">
        <v>1.47136201</v>
      </c>
      <c r="S9" s="152">
        <v>2.2509478700000001</v>
      </c>
      <c r="T9" s="152">
        <f t="shared" si="6"/>
        <v>-18.911867594265232</v>
      </c>
      <c r="U9" s="152">
        <f t="shared" si="7"/>
        <v>52.983960079273771</v>
      </c>
    </row>
    <row r="10" spans="1:25" ht="17.25" x14ac:dyDescent="0.35">
      <c r="A10" s="148" t="s">
        <v>85</v>
      </c>
      <c r="B10" s="24">
        <v>1545.4571745200001</v>
      </c>
      <c r="C10" s="151">
        <v>1898.95722275</v>
      </c>
      <c r="D10" s="152">
        <v>1914.3099429900001</v>
      </c>
      <c r="E10" s="152">
        <f t="shared" si="0"/>
        <v>22.873493621056994</v>
      </c>
      <c r="F10" s="152">
        <f t="shared" si="1"/>
        <v>0.80848162644583965</v>
      </c>
      <c r="G10" s="24">
        <v>1788.1916759799999</v>
      </c>
      <c r="H10" s="24">
        <v>1944.1834907100001</v>
      </c>
      <c r="I10" s="152">
        <v>2160.0754407700001</v>
      </c>
      <c r="J10" s="152">
        <f t="shared" si="2"/>
        <v>8.7234392613146667</v>
      </c>
      <c r="K10" s="152">
        <f t="shared" si="3"/>
        <v>11.104504852119604</v>
      </c>
      <c r="L10" s="152">
        <v>949.93176454999991</v>
      </c>
      <c r="M10" s="152">
        <v>1634.7852482999997</v>
      </c>
      <c r="N10" s="152">
        <v>1451.4647328699998</v>
      </c>
      <c r="O10" s="152">
        <f t="shared" si="4"/>
        <v>72.095018748470579</v>
      </c>
      <c r="P10" s="152">
        <f t="shared" si="5"/>
        <v>-11.213736826940021</v>
      </c>
      <c r="Q10" s="152">
        <v>254.67843613999997</v>
      </c>
      <c r="R10" s="152">
        <v>490.22890987999995</v>
      </c>
      <c r="S10" s="152">
        <v>464.41683407000005</v>
      </c>
      <c r="T10" s="152">
        <f t="shared" si="6"/>
        <v>92.489367105472127</v>
      </c>
      <c r="U10" s="152">
        <f t="shared" si="7"/>
        <v>-5.2653108149656589</v>
      </c>
    </row>
    <row r="11" spans="1:25" ht="17.25" x14ac:dyDescent="0.35">
      <c r="A11" s="148" t="s">
        <v>86</v>
      </c>
      <c r="B11" s="24">
        <v>643.86941174000003</v>
      </c>
      <c r="C11" s="151">
        <v>892.67737920000002</v>
      </c>
      <c r="D11" s="152">
        <v>773.40604227000006</v>
      </c>
      <c r="E11" s="152">
        <f t="shared" si="0"/>
        <v>38.642613381433762</v>
      </c>
      <c r="F11" s="152">
        <f t="shared" si="1"/>
        <v>-13.361079793115024</v>
      </c>
      <c r="G11" s="24">
        <v>250.30995864999997</v>
      </c>
      <c r="H11" s="24">
        <v>499.56050778999997</v>
      </c>
      <c r="I11" s="152">
        <v>532.95328620999999</v>
      </c>
      <c r="J11" s="152">
        <f t="shared" si="2"/>
        <v>99.576760942427654</v>
      </c>
      <c r="K11" s="152">
        <f t="shared" si="3"/>
        <v>6.6844311948768791</v>
      </c>
      <c r="L11" s="152">
        <v>1847.5435055200001</v>
      </c>
      <c r="M11" s="152">
        <v>2830.8014824400002</v>
      </c>
      <c r="N11" s="152">
        <v>2769.7675167299994</v>
      </c>
      <c r="O11" s="152">
        <f t="shared" si="4"/>
        <v>53.219746868329224</v>
      </c>
      <c r="P11" s="152">
        <f t="shared" si="5"/>
        <v>-2.1560666153598476</v>
      </c>
      <c r="Q11" s="152">
        <v>428.44733256000001</v>
      </c>
      <c r="R11" s="152">
        <v>514.27792876000001</v>
      </c>
      <c r="S11" s="152">
        <v>469.05998555999986</v>
      </c>
      <c r="T11" s="152">
        <f t="shared" si="6"/>
        <v>20.032939798494425</v>
      </c>
      <c r="U11" s="152">
        <f t="shared" si="7"/>
        <v>-8.7925109500668839</v>
      </c>
    </row>
    <row r="12" spans="1:25" ht="17.25" x14ac:dyDescent="0.35">
      <c r="A12" s="148" t="s">
        <v>87</v>
      </c>
      <c r="B12" s="24">
        <v>253.94248408000001</v>
      </c>
      <c r="C12" s="151">
        <v>576.38928247000001</v>
      </c>
      <c r="D12" s="152">
        <v>539.64423539999996</v>
      </c>
      <c r="E12" s="152">
        <f t="shared" si="0"/>
        <v>126.97631101711164</v>
      </c>
      <c r="F12" s="152">
        <f t="shared" si="1"/>
        <v>-6.3750399578105572</v>
      </c>
      <c r="G12" s="24">
        <v>417.81609679000007</v>
      </c>
      <c r="H12" s="24">
        <v>609.9533803700001</v>
      </c>
      <c r="I12" s="152">
        <v>472.53241345000004</v>
      </c>
      <c r="J12" s="152">
        <f t="shared" si="2"/>
        <v>45.986089347957972</v>
      </c>
      <c r="K12" s="152">
        <f t="shared" si="3"/>
        <v>-22.529749214053041</v>
      </c>
      <c r="L12" s="152">
        <v>2350.2646433699997</v>
      </c>
      <c r="M12" s="152">
        <v>2838.3863949900006</v>
      </c>
      <c r="N12" s="152">
        <v>3452.4879654499996</v>
      </c>
      <c r="O12" s="152">
        <f t="shared" si="4"/>
        <v>20.768799505067335</v>
      </c>
      <c r="P12" s="152">
        <f t="shared" si="5"/>
        <v>21.635587443060672</v>
      </c>
      <c r="Q12" s="152">
        <v>119.48191758000002</v>
      </c>
      <c r="R12" s="152">
        <v>168.52774458000002</v>
      </c>
      <c r="S12" s="152">
        <v>127.92804378000001</v>
      </c>
      <c r="T12" s="152">
        <f t="shared" si="6"/>
        <v>41.048744440480732</v>
      </c>
      <c r="U12" s="152">
        <f t="shared" si="7"/>
        <v>-24.090811219945664</v>
      </c>
    </row>
    <row r="13" spans="1:25" ht="17.25" x14ac:dyDescent="0.35">
      <c r="A13" s="148" t="s">
        <v>205</v>
      </c>
      <c r="B13" s="155"/>
      <c r="C13" s="156">
        <v>1065.9244951799999</v>
      </c>
      <c r="D13" s="152">
        <v>1412.58078419</v>
      </c>
      <c r="E13" s="152">
        <f t="shared" si="0"/>
        <v>0</v>
      </c>
      <c r="F13" s="152">
        <f t="shared" si="1"/>
        <v>32.52165519955156</v>
      </c>
      <c r="G13" s="155"/>
      <c r="H13" s="24">
        <v>1691.9614062600003</v>
      </c>
      <c r="I13" s="152">
        <v>2294.3146802199999</v>
      </c>
      <c r="J13" s="152">
        <f t="shared" si="2"/>
        <v>0</v>
      </c>
      <c r="K13" s="152">
        <f t="shared" si="3"/>
        <v>35.600887332972491</v>
      </c>
      <c r="L13" s="152"/>
      <c r="M13" s="152">
        <v>1640.7950055199999</v>
      </c>
      <c r="N13" s="152">
        <v>2878.6505280000001</v>
      </c>
      <c r="O13" s="152">
        <f t="shared" si="4"/>
        <v>0</v>
      </c>
      <c r="P13" s="152">
        <f t="shared" si="5"/>
        <v>75.442423844269314</v>
      </c>
      <c r="Q13" s="152"/>
      <c r="R13" s="152">
        <v>222.60143941999999</v>
      </c>
      <c r="S13" s="152">
        <v>268.89972165</v>
      </c>
      <c r="T13" s="152">
        <f t="shared" si="6"/>
        <v>0</v>
      </c>
      <c r="U13" s="152">
        <f t="shared" si="7"/>
        <v>20.798734433448701</v>
      </c>
    </row>
    <row r="14" spans="1:25" ht="17.25" x14ac:dyDescent="0.35">
      <c r="A14" s="148" t="s">
        <v>88</v>
      </c>
      <c r="B14" s="24">
        <v>501.82657964999993</v>
      </c>
      <c r="C14" s="151">
        <v>557.55327209000006</v>
      </c>
      <c r="D14" s="152">
        <v>1049.69407987</v>
      </c>
      <c r="E14" s="152">
        <f t="shared" si="0"/>
        <v>11.104770990581429</v>
      </c>
      <c r="F14" s="152">
        <f t="shared" si="1"/>
        <v>88.267943605675526</v>
      </c>
      <c r="G14" s="24">
        <v>667.72533312000007</v>
      </c>
      <c r="H14" s="24">
        <v>821.52288650000003</v>
      </c>
      <c r="I14" s="152">
        <v>1565.0739062400003</v>
      </c>
      <c r="J14" s="152">
        <f t="shared" si="2"/>
        <v>23.03305652061583</v>
      </c>
      <c r="K14" s="152">
        <f t="shared" si="3"/>
        <v>90.508862498987753</v>
      </c>
      <c r="L14" s="152">
        <v>1096.7170723900001</v>
      </c>
      <c r="M14" s="152">
        <v>2510.0519843999991</v>
      </c>
      <c r="N14" s="152">
        <v>6771.3756548800011</v>
      </c>
      <c r="O14" s="152">
        <f t="shared" si="4"/>
        <v>128.86960070111934</v>
      </c>
      <c r="P14" s="152">
        <f t="shared" si="5"/>
        <v>169.77033531433517</v>
      </c>
      <c r="Q14" s="152">
        <v>199.37875426000002</v>
      </c>
      <c r="R14" s="152">
        <v>258.26553245000002</v>
      </c>
      <c r="S14" s="152">
        <v>365.22697017999997</v>
      </c>
      <c r="T14" s="152">
        <f t="shared" si="6"/>
        <v>29.53513196958221</v>
      </c>
      <c r="U14" s="152">
        <f t="shared" si="7"/>
        <v>41.41529716153957</v>
      </c>
    </row>
    <row r="15" spans="1:25" ht="17.25" x14ac:dyDescent="0.35">
      <c r="A15" s="148" t="s">
        <v>89</v>
      </c>
      <c r="B15" s="24">
        <v>11950.317304390001</v>
      </c>
      <c r="C15" s="151">
        <v>12670.9668121</v>
      </c>
      <c r="D15" s="152">
        <v>11770.467157899999</v>
      </c>
      <c r="E15" s="152">
        <f t="shared" si="0"/>
        <v>6.0303796907992222</v>
      </c>
      <c r="F15" s="152">
        <f t="shared" si="1"/>
        <v>-7.1067951447878386</v>
      </c>
      <c r="G15" s="24">
        <v>7962.3067115400017</v>
      </c>
      <c r="H15" s="24">
        <v>9390.2132495600017</v>
      </c>
      <c r="I15" s="152">
        <v>9439.3964676100004</v>
      </c>
      <c r="J15" s="152">
        <f t="shared" si="2"/>
        <v>17.933327485997168</v>
      </c>
      <c r="K15" s="152">
        <f t="shared" si="3"/>
        <v>0.52377104484078529</v>
      </c>
      <c r="L15" s="152">
        <v>17808.694040720005</v>
      </c>
      <c r="M15" s="152">
        <v>20418.92158505</v>
      </c>
      <c r="N15" s="152">
        <v>19863.89693141</v>
      </c>
      <c r="O15" s="152">
        <f t="shared" si="4"/>
        <v>14.657040759764016</v>
      </c>
      <c r="P15" s="152">
        <f t="shared" si="5"/>
        <v>-2.7181878892486111</v>
      </c>
      <c r="Q15" s="152">
        <v>10780.005013740003</v>
      </c>
      <c r="R15" s="152">
        <v>9522.7321034100005</v>
      </c>
      <c r="S15" s="152">
        <v>10173.35816252</v>
      </c>
      <c r="T15" s="152">
        <f t="shared" si="6"/>
        <v>-11.663008586058211</v>
      </c>
      <c r="U15" s="152">
        <f t="shared" si="7"/>
        <v>6.8323465581586333</v>
      </c>
    </row>
    <row r="16" spans="1:25" ht="17.25" x14ac:dyDescent="0.35">
      <c r="A16" s="148" t="s">
        <v>90</v>
      </c>
      <c r="B16" s="24">
        <v>3999.2429493299996</v>
      </c>
      <c r="C16" s="151">
        <v>5363.2355433900002</v>
      </c>
      <c r="D16" s="152">
        <v>4749.1398064799996</v>
      </c>
      <c r="E16" s="152">
        <f t="shared" si="0"/>
        <v>34.106269895118857</v>
      </c>
      <c r="F16" s="152">
        <f t="shared" si="1"/>
        <v>-11.450098209220954</v>
      </c>
      <c r="G16" s="24">
        <v>3652.0830431799995</v>
      </c>
      <c r="H16" s="24">
        <v>3834.1776460099995</v>
      </c>
      <c r="I16" s="152">
        <v>3104.8462388899998</v>
      </c>
      <c r="J16" s="152">
        <f t="shared" si="2"/>
        <v>4.9860477069394165</v>
      </c>
      <c r="K16" s="152">
        <f t="shared" si="3"/>
        <v>-19.021847041411121</v>
      </c>
      <c r="L16" s="152">
        <v>26877.514272399996</v>
      </c>
      <c r="M16" s="152">
        <v>28527.5340617</v>
      </c>
      <c r="N16" s="152">
        <v>27150.15854448</v>
      </c>
      <c r="O16" s="152">
        <f t="shared" si="4"/>
        <v>6.139034185145519</v>
      </c>
      <c r="P16" s="152">
        <f t="shared" si="5"/>
        <v>-4.8282319608872655</v>
      </c>
      <c r="Q16" s="152">
        <v>5130.3949789799981</v>
      </c>
      <c r="R16" s="152">
        <v>5570.4377204100001</v>
      </c>
      <c r="S16" s="152">
        <v>4546.0620242800005</v>
      </c>
      <c r="T16" s="152">
        <f t="shared" si="6"/>
        <v>8.5771708266697573</v>
      </c>
      <c r="U16" s="152">
        <f t="shared" si="7"/>
        <v>-18.38950092515536</v>
      </c>
    </row>
    <row r="17" spans="1:25" ht="17.25" x14ac:dyDescent="0.35">
      <c r="A17" s="148" t="s">
        <v>91</v>
      </c>
      <c r="B17" s="24">
        <v>145.68408886999998</v>
      </c>
      <c r="C17" s="151">
        <v>372.02572853000004</v>
      </c>
      <c r="D17" s="152">
        <v>233.67969395</v>
      </c>
      <c r="E17" s="152">
        <f t="shared" si="0"/>
        <v>155.3646945357047</v>
      </c>
      <c r="F17" s="152">
        <f t="shared" si="1"/>
        <v>-37.187222272677801</v>
      </c>
      <c r="G17" s="24">
        <v>117.48000002999999</v>
      </c>
      <c r="H17" s="24">
        <v>184.85617041</v>
      </c>
      <c r="I17" s="152">
        <v>119.68139565999999</v>
      </c>
      <c r="J17" s="152">
        <f t="shared" si="2"/>
        <v>57.351183488929763</v>
      </c>
      <c r="K17" s="152">
        <f t="shared" si="3"/>
        <v>-35.257018797612346</v>
      </c>
      <c r="L17" s="152">
        <v>2618.6916057900003</v>
      </c>
      <c r="M17" s="152">
        <v>1466.7420607399997</v>
      </c>
      <c r="N17" s="152">
        <v>1234.0229496000002</v>
      </c>
      <c r="O17" s="152">
        <f t="shared" si="4"/>
        <v>-43.989507680209762</v>
      </c>
      <c r="P17" s="152">
        <f t="shared" si="5"/>
        <v>-15.866396510275862</v>
      </c>
      <c r="Q17" s="152">
        <v>213.83158040999999</v>
      </c>
      <c r="R17" s="152">
        <v>242.75512477000001</v>
      </c>
      <c r="S17" s="152">
        <v>250.02273404000002</v>
      </c>
      <c r="T17" s="152">
        <f t="shared" si="6"/>
        <v>13.526320249114804</v>
      </c>
      <c r="U17" s="152">
        <f t="shared" si="7"/>
        <v>2.993802613594994</v>
      </c>
    </row>
    <row r="18" spans="1:25" ht="17.25" x14ac:dyDescent="0.35">
      <c r="A18" s="148" t="s">
        <v>92</v>
      </c>
      <c r="B18" s="24">
        <v>15422.991637939998</v>
      </c>
      <c r="C18" s="151">
        <v>15723.711692390001</v>
      </c>
      <c r="D18" s="152">
        <v>16375.453313549999</v>
      </c>
      <c r="E18" s="152">
        <f t="shared" si="0"/>
        <v>1.9498166212464412</v>
      </c>
      <c r="F18" s="152">
        <f t="shared" si="1"/>
        <v>4.1449603879180046</v>
      </c>
      <c r="G18" s="24">
        <v>13395.23464676</v>
      </c>
      <c r="H18" s="24">
        <v>13852.079231300002</v>
      </c>
      <c r="I18" s="152">
        <v>12883.641777030001</v>
      </c>
      <c r="J18" s="152">
        <f t="shared" si="2"/>
        <v>3.4105007981364679</v>
      </c>
      <c r="K18" s="152">
        <f t="shared" si="3"/>
        <v>-6.9912786239464424</v>
      </c>
      <c r="L18" s="152">
        <v>24571.076042009998</v>
      </c>
      <c r="M18" s="152">
        <v>32972.573355150002</v>
      </c>
      <c r="N18" s="152">
        <v>24131.818979130003</v>
      </c>
      <c r="O18" s="152">
        <f t="shared" si="4"/>
        <v>34.192630793928942</v>
      </c>
      <c r="P18" s="152">
        <f t="shared" si="5"/>
        <v>-26.812448882274325</v>
      </c>
      <c r="Q18" s="152">
        <v>5457.1654418899998</v>
      </c>
      <c r="R18" s="152">
        <v>6503.4104688299976</v>
      </c>
      <c r="S18" s="152">
        <v>5040.5340113699995</v>
      </c>
      <c r="T18" s="152">
        <f t="shared" si="6"/>
        <v>19.171949945091797</v>
      </c>
      <c r="U18" s="152">
        <f t="shared" si="7"/>
        <v>-22.493989337923153</v>
      </c>
    </row>
    <row r="19" spans="1:25" ht="17.25" x14ac:dyDescent="0.35">
      <c r="A19" s="148" t="s">
        <v>67</v>
      </c>
      <c r="B19" s="24">
        <v>2.8492413000000001</v>
      </c>
      <c r="C19" s="151">
        <v>39.61271249</v>
      </c>
      <c r="D19" s="152">
        <v>1.6283954999999999</v>
      </c>
      <c r="E19" s="152">
        <f t="shared" si="0"/>
        <v>1290.2898462829385</v>
      </c>
      <c r="F19" s="152">
        <f t="shared" si="1"/>
        <v>-95.889209807555901</v>
      </c>
      <c r="G19" s="24">
        <v>58.191528029999994</v>
      </c>
      <c r="H19" s="24">
        <v>42.031720190000009</v>
      </c>
      <c r="I19" s="152">
        <v>43.160574279999999</v>
      </c>
      <c r="J19" s="152">
        <f t="shared" si="2"/>
        <v>-27.770035238925118</v>
      </c>
      <c r="K19" s="152">
        <f t="shared" si="3"/>
        <v>2.6857194635316404</v>
      </c>
      <c r="L19" s="152">
        <v>10.8058596</v>
      </c>
      <c r="M19" s="152">
        <v>8.4886574899999996</v>
      </c>
      <c r="N19" s="152">
        <v>421.44931656</v>
      </c>
      <c r="O19" s="152">
        <f t="shared" si="4"/>
        <v>-21.443940563506857</v>
      </c>
      <c r="P19" s="152">
        <f t="shared" si="5"/>
        <v>4864.8524169632865</v>
      </c>
      <c r="Q19" s="152">
        <v>11.116540070000001</v>
      </c>
      <c r="R19" s="152">
        <v>8.9807490799999989</v>
      </c>
      <c r="S19" s="152">
        <v>7.2974071699999996</v>
      </c>
      <c r="T19" s="152">
        <v>0</v>
      </c>
      <c r="U19" s="152">
        <f t="shared" si="7"/>
        <v>-18.743892018415011</v>
      </c>
    </row>
    <row r="20" spans="1:25" ht="17.25" x14ac:dyDescent="0.35">
      <c r="A20" s="148" t="s">
        <v>93</v>
      </c>
      <c r="B20" s="24">
        <v>442.11178395999997</v>
      </c>
      <c r="C20" s="151">
        <v>760.67575712999997</v>
      </c>
      <c r="D20" s="152">
        <v>543.82149619000006</v>
      </c>
      <c r="E20" s="152">
        <f t="shared" si="0"/>
        <v>72.05507401694183</v>
      </c>
      <c r="F20" s="152">
        <f t="shared" si="1"/>
        <v>-28.508107285840495</v>
      </c>
      <c r="G20" s="24">
        <v>315.64340363000008</v>
      </c>
      <c r="H20" s="24">
        <v>307.88582629000001</v>
      </c>
      <c r="I20" s="152">
        <v>275.03353048000002</v>
      </c>
      <c r="J20" s="152">
        <f t="shared" si="2"/>
        <v>-2.4577029808909145</v>
      </c>
      <c r="K20" s="152">
        <f t="shared" si="3"/>
        <v>-10.67028521769501</v>
      </c>
      <c r="L20" s="152">
        <v>1484.99517268</v>
      </c>
      <c r="M20" s="152">
        <v>1913.4792063500004</v>
      </c>
      <c r="N20" s="152">
        <v>1000.2560653399999</v>
      </c>
      <c r="O20" s="152">
        <f t="shared" si="4"/>
        <v>28.854237478543894</v>
      </c>
      <c r="P20" s="152">
        <f t="shared" si="5"/>
        <v>-47.725793830390863</v>
      </c>
      <c r="Q20" s="152">
        <v>91.584347820000005</v>
      </c>
      <c r="R20" s="152">
        <v>182.84521530999999</v>
      </c>
      <c r="S20" s="152">
        <v>108.68511373999999</v>
      </c>
      <c r="T20" s="152">
        <f t="shared" si="6"/>
        <v>99.646795180945333</v>
      </c>
      <c r="U20" s="152">
        <f t="shared" si="7"/>
        <v>-40.55895115672962</v>
      </c>
    </row>
    <row r="21" spans="1:25" ht="17.25" x14ac:dyDescent="0.35">
      <c r="A21" s="149" t="s">
        <v>204</v>
      </c>
      <c r="B21" s="155"/>
      <c r="C21" s="151">
        <v>255.93437528000001</v>
      </c>
      <c r="D21" s="152">
        <v>212.60472583999999</v>
      </c>
      <c r="E21" s="152">
        <f t="shared" si="0"/>
        <v>0</v>
      </c>
      <c r="F21" s="152">
        <f t="shared" si="1"/>
        <v>-16.929984255767152</v>
      </c>
      <c r="G21" s="155"/>
      <c r="H21" s="24">
        <v>448.72207477000001</v>
      </c>
      <c r="I21" s="152">
        <v>289.51029821000003</v>
      </c>
      <c r="J21" s="152">
        <f t="shared" si="2"/>
        <v>0</v>
      </c>
      <c r="K21" s="152">
        <f t="shared" si="3"/>
        <v>-35.481155376990685</v>
      </c>
      <c r="L21" s="152"/>
      <c r="M21" s="152">
        <v>732.65111302000003</v>
      </c>
      <c r="N21" s="152">
        <v>1447.9554465199999</v>
      </c>
      <c r="O21" s="152">
        <f t="shared" si="4"/>
        <v>0</v>
      </c>
      <c r="P21" s="152">
        <f t="shared" si="5"/>
        <v>97.632327418640443</v>
      </c>
      <c r="Q21" s="152"/>
      <c r="R21" s="152">
        <v>31.67246914</v>
      </c>
      <c r="S21" s="152">
        <v>1.3556951499999998</v>
      </c>
      <c r="T21" s="152">
        <f t="shared" si="6"/>
        <v>0</v>
      </c>
      <c r="U21" s="152">
        <f t="shared" si="7"/>
        <v>-95.719641736779352</v>
      </c>
    </row>
    <row r="22" spans="1:25" ht="17.25" x14ac:dyDescent="0.35">
      <c r="A22" s="148" t="s">
        <v>94</v>
      </c>
      <c r="B22" s="24">
        <v>1037.7214073800001</v>
      </c>
      <c r="C22" s="151">
        <v>1346.9253510399997</v>
      </c>
      <c r="D22" s="152">
        <v>1572.2994640499999</v>
      </c>
      <c r="E22" s="152">
        <f t="shared" si="0"/>
        <v>29.796431051824015</v>
      </c>
      <c r="F22" s="152">
        <f t="shared" si="1"/>
        <v>16.732487278228334</v>
      </c>
      <c r="G22" s="24">
        <v>6028.2372000000005</v>
      </c>
      <c r="H22" s="24">
        <v>6745.007074090001</v>
      </c>
      <c r="I22" s="152">
        <v>7967.9712008500001</v>
      </c>
      <c r="J22" s="152">
        <f t="shared" si="2"/>
        <v>11.890206876564193</v>
      </c>
      <c r="K22" s="152">
        <f t="shared" si="3"/>
        <v>18.131398726887099</v>
      </c>
      <c r="L22" s="152">
        <v>1645.7803601700002</v>
      </c>
      <c r="M22" s="152">
        <v>2147.1084620800002</v>
      </c>
      <c r="N22" s="152">
        <v>1813.0029933799999</v>
      </c>
      <c r="O22" s="152">
        <f t="shared" si="4"/>
        <v>30.461422073247718</v>
      </c>
      <c r="P22" s="152">
        <f t="shared" si="5"/>
        <v>-15.560716871114067</v>
      </c>
      <c r="Q22" s="152">
        <v>262.50203276999997</v>
      </c>
      <c r="R22" s="152">
        <v>409.32034066000006</v>
      </c>
      <c r="S22" s="152">
        <v>266.24456062000002</v>
      </c>
      <c r="T22" s="152">
        <f t="shared" si="6"/>
        <v>55.930350839850405</v>
      </c>
      <c r="U22" s="152">
        <f t="shared" si="7"/>
        <v>-34.954475951354013</v>
      </c>
    </row>
    <row r="23" spans="1:25" s="18" customFormat="1" ht="17.25" x14ac:dyDescent="0.35">
      <c r="A23" s="150" t="s">
        <v>35</v>
      </c>
      <c r="B23" s="153">
        <f>SUM(B5:B22)</f>
        <v>52110.069911769999</v>
      </c>
      <c r="C23" s="153">
        <f>SUM(C5:C22)</f>
        <v>57920.976189569999</v>
      </c>
      <c r="D23" s="153">
        <f>SUM(D5:D22)</f>
        <v>57434.837930300004</v>
      </c>
      <c r="E23" s="154">
        <f>IFERROR(C23/B23*100-100,0)</f>
        <v>11.151215662613239</v>
      </c>
      <c r="F23" s="154">
        <f>IFERROR(D23/C23*100-100,0)</f>
        <v>-0.83931295922725724</v>
      </c>
      <c r="G23" s="153">
        <f>SUM(G5:G22)</f>
        <v>50009.396791330008</v>
      </c>
      <c r="H23" s="153">
        <f>SUM(H5:H22)</f>
        <v>56070.902193780013</v>
      </c>
      <c r="I23" s="153">
        <v>58565.567384600006</v>
      </c>
      <c r="J23" s="153">
        <f>IFERROR(H23/G23*100-100,0)</f>
        <v>12.120732884946278</v>
      </c>
      <c r="K23" s="153">
        <f>IFERROR(I23/H23*100-100,0)</f>
        <v>4.4491261834854754</v>
      </c>
      <c r="L23" s="153">
        <f>SUM(L5:L22)</f>
        <v>103411.81999141999</v>
      </c>
      <c r="M23" s="153">
        <f>SUM(M5:M22)</f>
        <v>123925.58341404001</v>
      </c>
      <c r="N23" s="153">
        <v>116200.71589247002</v>
      </c>
      <c r="O23" s="153">
        <f>IFERROR(M23/L23*100-100,0)</f>
        <v>19.8369619878289</v>
      </c>
      <c r="P23" s="153">
        <f>IFERROR(N23/M23*100-100,0)</f>
        <v>-6.2334727896829207</v>
      </c>
      <c r="Q23" s="153">
        <f>SUM(Q5:Q22)</f>
        <v>29546.703164210001</v>
      </c>
      <c r="R23" s="153">
        <f>SUM(R5:R22)</f>
        <v>30661.641344529999</v>
      </c>
      <c r="S23" s="153">
        <v>28331.562888209999</v>
      </c>
      <c r="T23" s="153">
        <f>IFERROR(R23/Q23*100-100,0)</f>
        <v>3.7734774472927484</v>
      </c>
      <c r="U23" s="152">
        <f>IFERROR(S23/R23*100-100,0)</f>
        <v>-7.5993272184552723</v>
      </c>
      <c r="V23"/>
      <c r="W23"/>
      <c r="X23"/>
      <c r="Y23"/>
    </row>
    <row r="24" spans="1:25" ht="17.25" x14ac:dyDescent="0.3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153"/>
    </row>
    <row r="25" spans="1:25" ht="16.5" x14ac:dyDescent="0.25">
      <c r="A25" s="559" t="s">
        <v>79</v>
      </c>
      <c r="B25" s="561" t="s">
        <v>116</v>
      </c>
      <c r="C25" s="561"/>
      <c r="D25" s="561"/>
      <c r="E25" s="561"/>
      <c r="F25" s="561"/>
      <c r="G25" s="561" t="s">
        <v>129</v>
      </c>
      <c r="H25" s="561"/>
      <c r="I25" s="561"/>
      <c r="J25" s="561"/>
      <c r="K25" s="561"/>
      <c r="L25" s="561" t="s">
        <v>130</v>
      </c>
      <c r="M25" s="561"/>
      <c r="N25" s="561"/>
      <c r="O25" s="561"/>
      <c r="P25" s="561"/>
      <c r="Q25" s="561" t="s">
        <v>35</v>
      </c>
      <c r="R25" s="561"/>
      <c r="S25" s="561"/>
      <c r="T25" s="561"/>
      <c r="U25" s="561"/>
    </row>
    <row r="26" spans="1:25" s="18" customFormat="1" ht="47.25" x14ac:dyDescent="0.25">
      <c r="A26" s="560"/>
      <c r="B26" s="160" t="s">
        <v>230</v>
      </c>
      <c r="C26" s="160" t="s">
        <v>231</v>
      </c>
      <c r="D26" s="160" t="s">
        <v>256</v>
      </c>
      <c r="E26" s="147" t="s">
        <v>97</v>
      </c>
      <c r="F26" s="147" t="s">
        <v>8</v>
      </c>
      <c r="G26" s="160" t="s">
        <v>230</v>
      </c>
      <c r="H26" s="160" t="s">
        <v>231</v>
      </c>
      <c r="I26" s="160" t="s">
        <v>256</v>
      </c>
      <c r="J26" s="147" t="s">
        <v>97</v>
      </c>
      <c r="K26" s="147" t="s">
        <v>8</v>
      </c>
      <c r="L26" s="160" t="s">
        <v>230</v>
      </c>
      <c r="M26" s="160" t="s">
        <v>231</v>
      </c>
      <c r="N26" s="160" t="s">
        <v>256</v>
      </c>
      <c r="O26" s="147" t="s">
        <v>97</v>
      </c>
      <c r="P26" s="147" t="s">
        <v>8</v>
      </c>
      <c r="Q26" s="160" t="s">
        <v>230</v>
      </c>
      <c r="R26" s="160" t="s">
        <v>231</v>
      </c>
      <c r="S26" s="160" t="s">
        <v>256</v>
      </c>
      <c r="T26" s="147" t="s">
        <v>97</v>
      </c>
      <c r="U26" s="147" t="s">
        <v>8</v>
      </c>
      <c r="V26"/>
      <c r="W26"/>
      <c r="X26"/>
      <c r="Y26"/>
    </row>
    <row r="27" spans="1:25" ht="17.25" x14ac:dyDescent="0.35">
      <c r="A27" s="255" t="s">
        <v>80</v>
      </c>
      <c r="B27" s="485">
        <v>10104.629999999999</v>
      </c>
      <c r="C27" s="485">
        <v>10222.241941630002</v>
      </c>
      <c r="D27" s="485">
        <v>10602.35672433</v>
      </c>
      <c r="E27" s="485">
        <f t="shared" ref="E27:E44" si="8">IFERROR(C27/B27*100-100,0)</f>
        <v>1.1639411005648128</v>
      </c>
      <c r="F27" s="485">
        <f t="shared" ref="F27:F44" si="9">IFERROR(D27/C27*100-100,0)</f>
        <v>3.7185070053173348</v>
      </c>
      <c r="G27" s="485">
        <v>716.42464386999995</v>
      </c>
      <c r="H27" s="485">
        <v>855.47395969000002</v>
      </c>
      <c r="I27" s="485">
        <v>848.38655464999999</v>
      </c>
      <c r="J27" s="485">
        <f t="shared" ref="J27:J44" si="10">IFERROR(H27/G27*100-100,0)</f>
        <v>19.40878458184801</v>
      </c>
      <c r="K27" s="485">
        <f t="shared" ref="K27:K44" si="11">IFERROR(I27/H27*100-100,0)</f>
        <v>-0.82847700502401267</v>
      </c>
      <c r="L27" s="485">
        <v>2682.3925087699999</v>
      </c>
      <c r="M27" s="485">
        <v>3609.8078607399998</v>
      </c>
      <c r="N27" s="485">
        <v>2681.2771175799999</v>
      </c>
      <c r="O27" s="485">
        <f t="shared" ref="O27:O44" si="12">IFERROR(M27/L27*100-100,0)</f>
        <v>34.574185132781423</v>
      </c>
      <c r="P27" s="485">
        <f t="shared" ref="P27:P44" si="13">IFERROR(N27/M27*100-100,0)</f>
        <v>-25.72244227341379</v>
      </c>
      <c r="Q27" s="485">
        <f>B5+G5+L5+Q5+B27+G27+L27</f>
        <v>52305.89135708</v>
      </c>
      <c r="R27" s="485">
        <f t="shared" ref="R27:S45" si="14">C5+H5+M5+R5+C27+H27+M27</f>
        <v>54106.818037820005</v>
      </c>
      <c r="S27" s="485">
        <f t="shared" si="14"/>
        <v>54518.48699409001</v>
      </c>
      <c r="T27" s="485">
        <f t="shared" ref="T27:T44" si="15">IFERROR(R27/Q27*100-100,0)</f>
        <v>3.4430666106911332</v>
      </c>
      <c r="U27" s="485">
        <f t="shared" ref="U27:U44" si="16">IFERROR(S27/R27*100-100,0)</f>
        <v>0.76084488276922002</v>
      </c>
      <c r="W27" s="61"/>
    </row>
    <row r="28" spans="1:25" ht="17.25" x14ac:dyDescent="0.35">
      <c r="A28" s="255" t="s">
        <v>81</v>
      </c>
      <c r="B28" s="485">
        <v>2835.43</v>
      </c>
      <c r="C28" s="485">
        <v>2952.55268385</v>
      </c>
      <c r="D28" s="485">
        <v>2851.3014644600003</v>
      </c>
      <c r="E28" s="485">
        <f t="shared" si="8"/>
        <v>4.1306850759849567</v>
      </c>
      <c r="F28" s="485">
        <f t="shared" si="9"/>
        <v>-3.4292773146378721</v>
      </c>
      <c r="G28" s="485">
        <v>631.00594324999997</v>
      </c>
      <c r="H28" s="485">
        <v>705.17296276000002</v>
      </c>
      <c r="I28" s="485">
        <v>707.77913562000003</v>
      </c>
      <c r="J28" s="485">
        <f t="shared" si="10"/>
        <v>11.753775111531013</v>
      </c>
      <c r="K28" s="485">
        <f t="shared" si="11"/>
        <v>0.36957923766669865</v>
      </c>
      <c r="L28" s="485">
        <v>824.93098357999997</v>
      </c>
      <c r="M28" s="485">
        <v>884.91494398999998</v>
      </c>
      <c r="N28" s="485">
        <v>785.09400760000017</v>
      </c>
      <c r="O28" s="485">
        <f t="shared" si="12"/>
        <v>7.2713913774561121</v>
      </c>
      <c r="P28" s="485">
        <f t="shared" si="13"/>
        <v>-11.280285983183475</v>
      </c>
      <c r="Q28" s="485">
        <f t="shared" ref="Q28:Q45" si="17">B6+G6+L6+Q6+B28+G28+L28</f>
        <v>20023.924274540001</v>
      </c>
      <c r="R28" s="485">
        <f t="shared" si="14"/>
        <v>21040.76934992</v>
      </c>
      <c r="S28" s="485">
        <f t="shared" si="14"/>
        <v>20290.707368910003</v>
      </c>
      <c r="T28" s="485">
        <f t="shared" si="15"/>
        <v>5.0781508231775234</v>
      </c>
      <c r="U28" s="485">
        <f t="shared" si="16"/>
        <v>-3.5648030190153008</v>
      </c>
      <c r="W28" s="61"/>
    </row>
    <row r="29" spans="1:25" ht="17.25" x14ac:dyDescent="0.35">
      <c r="A29" s="255" t="s">
        <v>82</v>
      </c>
      <c r="B29" s="485">
        <v>104.64999999999999</v>
      </c>
      <c r="C29" s="485">
        <v>98.361260000000001</v>
      </c>
      <c r="D29" s="485">
        <v>40.453804179999999</v>
      </c>
      <c r="E29" s="485">
        <f t="shared" si="8"/>
        <v>-6.0093072145245969</v>
      </c>
      <c r="F29" s="485">
        <f t="shared" si="9"/>
        <v>-58.872218412004891</v>
      </c>
      <c r="G29" s="485">
        <v>5.2107100299999995</v>
      </c>
      <c r="H29" s="485">
        <v>6.4337046499999992</v>
      </c>
      <c r="I29" s="485">
        <v>3.8829471400000002</v>
      </c>
      <c r="J29" s="485">
        <f t="shared" si="10"/>
        <v>23.470786379567542</v>
      </c>
      <c r="K29" s="485">
        <f t="shared" si="11"/>
        <v>-39.6467921479734</v>
      </c>
      <c r="L29" s="485">
        <v>5.6873421099999995</v>
      </c>
      <c r="M29" s="485">
        <v>15.769963120000002</v>
      </c>
      <c r="N29" s="485">
        <v>10.5937915</v>
      </c>
      <c r="O29" s="485">
        <f t="shared" si="12"/>
        <v>177.28177442098701</v>
      </c>
      <c r="P29" s="485">
        <f t="shared" si="13"/>
        <v>-32.822978599331066</v>
      </c>
      <c r="Q29" s="485">
        <f t="shared" si="17"/>
        <v>4492.8734264799996</v>
      </c>
      <c r="R29" s="485">
        <f t="shared" si="14"/>
        <v>4438.5015262700008</v>
      </c>
      <c r="S29" s="485">
        <f t="shared" si="14"/>
        <v>3885.5133577000001</v>
      </c>
      <c r="T29" s="485">
        <f t="shared" si="15"/>
        <v>-1.2101809921806961</v>
      </c>
      <c r="U29" s="485">
        <f t="shared" si="16"/>
        <v>-12.458893284074577</v>
      </c>
      <c r="W29" s="61"/>
    </row>
    <row r="30" spans="1:25" ht="17.25" x14ac:dyDescent="0.35">
      <c r="A30" s="255" t="s">
        <v>83</v>
      </c>
      <c r="B30" s="485">
        <v>145.68</v>
      </c>
      <c r="C30" s="485">
        <v>67.591805629999996</v>
      </c>
      <c r="D30" s="485">
        <v>100.34865762000001</v>
      </c>
      <c r="E30" s="485">
        <f t="shared" si="8"/>
        <v>-53.602549677375073</v>
      </c>
      <c r="F30" s="485">
        <f t="shared" si="9"/>
        <v>48.462756224197079</v>
      </c>
      <c r="G30" s="485">
        <v>0</v>
      </c>
      <c r="H30" s="485">
        <v>0</v>
      </c>
      <c r="I30" s="485">
        <v>0</v>
      </c>
      <c r="J30" s="485">
        <f t="shared" si="10"/>
        <v>0</v>
      </c>
      <c r="K30" s="485">
        <f t="shared" si="11"/>
        <v>0</v>
      </c>
      <c r="L30" s="485">
        <v>2.7304750900000001</v>
      </c>
      <c r="M30" s="485">
        <v>1.2724291999999999</v>
      </c>
      <c r="N30" s="485">
        <v>0</v>
      </c>
      <c r="O30" s="485">
        <f t="shared" si="12"/>
        <v>-53.398981566977056</v>
      </c>
      <c r="P30" s="485">
        <f t="shared" si="13"/>
        <v>-100</v>
      </c>
      <c r="Q30" s="485">
        <f t="shared" si="17"/>
        <v>344.52905484000007</v>
      </c>
      <c r="R30" s="485">
        <f t="shared" si="14"/>
        <v>781.90809044999992</v>
      </c>
      <c r="S30" s="485">
        <f t="shared" si="14"/>
        <v>273.22762501000005</v>
      </c>
      <c r="T30" s="485">
        <f t="shared" si="15"/>
        <v>126.94982599163356</v>
      </c>
      <c r="U30" s="485">
        <f t="shared" si="16"/>
        <v>-65.056299027069343</v>
      </c>
      <c r="W30" s="61"/>
    </row>
    <row r="31" spans="1:25" ht="17.25" x14ac:dyDescent="0.35">
      <c r="A31" s="255" t="s">
        <v>84</v>
      </c>
      <c r="B31" s="485">
        <v>18.470000000000002</v>
      </c>
      <c r="C31" s="485">
        <v>19.16832896</v>
      </c>
      <c r="D31" s="485">
        <v>5.4109903599999996</v>
      </c>
      <c r="E31" s="485">
        <f t="shared" si="8"/>
        <v>3.7808822956145036</v>
      </c>
      <c r="F31" s="485">
        <f t="shared" si="9"/>
        <v>-71.771194185515483</v>
      </c>
      <c r="G31" s="485">
        <v>0</v>
      </c>
      <c r="H31" s="485">
        <v>0.16504922</v>
      </c>
      <c r="I31" s="485">
        <v>1.02736227</v>
      </c>
      <c r="J31" s="485">
        <f t="shared" si="10"/>
        <v>0</v>
      </c>
      <c r="K31" s="485">
        <f t="shared" si="11"/>
        <v>522.4581188569083</v>
      </c>
      <c r="L31" s="485">
        <v>1.9807633199999999</v>
      </c>
      <c r="M31" s="485">
        <v>0.49958047999999999</v>
      </c>
      <c r="N31" s="485">
        <v>0.49935028999999997</v>
      </c>
      <c r="O31" s="485">
        <f t="shared" si="12"/>
        <v>-74.778385940628169</v>
      </c>
      <c r="P31" s="485">
        <f t="shared" si="13"/>
        <v>-4.6076660160949245E-2</v>
      </c>
      <c r="Q31" s="485">
        <f t="shared" si="17"/>
        <v>1180.1607395200001</v>
      </c>
      <c r="R31" s="485">
        <f t="shared" si="14"/>
        <v>1985.4139591599999</v>
      </c>
      <c r="S31" s="485">
        <f t="shared" si="14"/>
        <v>1430.8414209099997</v>
      </c>
      <c r="T31" s="485">
        <f t="shared" si="15"/>
        <v>68.232503647555319</v>
      </c>
      <c r="U31" s="485">
        <f t="shared" si="16"/>
        <v>-27.93233802408804</v>
      </c>
      <c r="W31" s="61"/>
    </row>
    <row r="32" spans="1:25" ht="17.25" x14ac:dyDescent="0.35">
      <c r="A32" s="255" t="s">
        <v>85</v>
      </c>
      <c r="B32" s="485">
        <v>996.48</v>
      </c>
      <c r="C32" s="485">
        <v>1172.4098881899999</v>
      </c>
      <c r="D32" s="485">
        <v>1197.3794529499999</v>
      </c>
      <c r="E32" s="485">
        <f t="shared" si="8"/>
        <v>17.655134893826258</v>
      </c>
      <c r="F32" s="485">
        <f t="shared" si="9"/>
        <v>2.129764087758474</v>
      </c>
      <c r="G32" s="485">
        <v>88.709204930000013</v>
      </c>
      <c r="H32" s="485">
        <v>104.92936036000002</v>
      </c>
      <c r="I32" s="485">
        <v>79.09686978000002</v>
      </c>
      <c r="J32" s="485">
        <f t="shared" si="10"/>
        <v>18.284636236791044</v>
      </c>
      <c r="K32" s="485">
        <f t="shared" si="11"/>
        <v>-24.618934577864422</v>
      </c>
      <c r="L32" s="485">
        <v>269.66953081999998</v>
      </c>
      <c r="M32" s="485">
        <v>328.63185263999998</v>
      </c>
      <c r="N32" s="485">
        <v>331.56338292000004</v>
      </c>
      <c r="O32" s="485">
        <f t="shared" si="12"/>
        <v>21.864658436090195</v>
      </c>
      <c r="P32" s="485">
        <f t="shared" si="13"/>
        <v>0.8920408221084557</v>
      </c>
      <c r="Q32" s="485">
        <f t="shared" si="17"/>
        <v>5893.117786939999</v>
      </c>
      <c r="R32" s="485">
        <f t="shared" si="14"/>
        <v>7574.1259728300001</v>
      </c>
      <c r="S32" s="485">
        <f t="shared" si="14"/>
        <v>7598.3066563499988</v>
      </c>
      <c r="T32" s="485">
        <f t="shared" si="15"/>
        <v>28.524937845555343</v>
      </c>
      <c r="U32" s="485">
        <f t="shared" si="16"/>
        <v>0.31925378065720622</v>
      </c>
      <c r="W32" s="61"/>
    </row>
    <row r="33" spans="1:23" ht="17.25" x14ac:dyDescent="0.35">
      <c r="A33" s="255" t="s">
        <v>86</v>
      </c>
      <c r="B33" s="485">
        <v>442.01</v>
      </c>
      <c r="C33" s="485">
        <v>493.56138457999992</v>
      </c>
      <c r="D33" s="485">
        <v>484.89957188000005</v>
      </c>
      <c r="E33" s="485">
        <f t="shared" si="8"/>
        <v>11.662945313454443</v>
      </c>
      <c r="F33" s="485">
        <f t="shared" si="9"/>
        <v>-1.75496158545117</v>
      </c>
      <c r="G33" s="485">
        <v>158.32837857000001</v>
      </c>
      <c r="H33" s="485">
        <v>283.19853492999999</v>
      </c>
      <c r="I33" s="485">
        <v>290.76511249000004</v>
      </c>
      <c r="J33" s="485">
        <f t="shared" si="10"/>
        <v>78.867829941675609</v>
      </c>
      <c r="K33" s="485">
        <f t="shared" si="11"/>
        <v>2.6718279322561926</v>
      </c>
      <c r="L33" s="485">
        <v>190.79009891999999</v>
      </c>
      <c r="M33" s="485">
        <v>218.71114037000001</v>
      </c>
      <c r="N33" s="485">
        <v>254.45518322000001</v>
      </c>
      <c r="O33" s="485">
        <f t="shared" si="12"/>
        <v>14.634428939474247</v>
      </c>
      <c r="P33" s="485">
        <f t="shared" si="13"/>
        <v>16.343037117144917</v>
      </c>
      <c r="Q33" s="485">
        <f t="shared" si="17"/>
        <v>3961.2986859600005</v>
      </c>
      <c r="R33" s="485">
        <f t="shared" si="14"/>
        <v>5732.78835807</v>
      </c>
      <c r="S33" s="485">
        <f t="shared" si="14"/>
        <v>5575.3066983599992</v>
      </c>
      <c r="T33" s="485">
        <f t="shared" si="15"/>
        <v>44.71992173649204</v>
      </c>
      <c r="U33" s="485">
        <f t="shared" si="16"/>
        <v>-2.7470342505896923</v>
      </c>
      <c r="W33" s="61"/>
    </row>
    <row r="34" spans="1:23" ht="17.25" x14ac:dyDescent="0.35">
      <c r="A34" s="255" t="s">
        <v>87</v>
      </c>
      <c r="B34" s="485">
        <v>399.03</v>
      </c>
      <c r="C34" s="485">
        <v>449.12887080000007</v>
      </c>
      <c r="D34" s="485">
        <v>510.44930769000001</v>
      </c>
      <c r="E34" s="485">
        <f t="shared" si="8"/>
        <v>12.55516397263365</v>
      </c>
      <c r="F34" s="485">
        <f t="shared" si="9"/>
        <v>13.653194189181022</v>
      </c>
      <c r="G34" s="485">
        <v>155.26342949000002</v>
      </c>
      <c r="H34" s="485">
        <v>163.40991871</v>
      </c>
      <c r="I34" s="485">
        <v>103.64094132</v>
      </c>
      <c r="J34" s="485">
        <f t="shared" si="10"/>
        <v>5.2468821838852051</v>
      </c>
      <c r="K34" s="485">
        <f t="shared" si="11"/>
        <v>-36.576101292890726</v>
      </c>
      <c r="L34" s="485">
        <v>20.255340159999999</v>
      </c>
      <c r="M34" s="485">
        <v>27.605999259999997</v>
      </c>
      <c r="N34" s="485">
        <v>81.684767809999997</v>
      </c>
      <c r="O34" s="485">
        <f t="shared" si="12"/>
        <v>36.289981021972636</v>
      </c>
      <c r="P34" s="485">
        <f t="shared" si="13"/>
        <v>195.89498659575059</v>
      </c>
      <c r="Q34" s="485">
        <f t="shared" si="17"/>
        <v>3716.0539114699995</v>
      </c>
      <c r="R34" s="485">
        <f t="shared" si="14"/>
        <v>4833.4015911800016</v>
      </c>
      <c r="S34" s="485">
        <f t="shared" si="14"/>
        <v>5288.3676748999997</v>
      </c>
      <c r="T34" s="485">
        <f t="shared" si="15"/>
        <v>30.068123507605435</v>
      </c>
      <c r="U34" s="485">
        <f t="shared" si="16"/>
        <v>9.4129584545637783</v>
      </c>
      <c r="W34" s="61"/>
    </row>
    <row r="35" spans="1:23" ht="17.25" x14ac:dyDescent="0.35">
      <c r="A35" s="255" t="s">
        <v>205</v>
      </c>
      <c r="B35" s="485"/>
      <c r="C35" s="485">
        <v>2060.0869897999996</v>
      </c>
      <c r="D35" s="485">
        <v>2276.59772187</v>
      </c>
      <c r="E35" s="485">
        <f t="shared" si="8"/>
        <v>0</v>
      </c>
      <c r="F35" s="485">
        <f t="shared" si="9"/>
        <v>10.509785904284556</v>
      </c>
      <c r="G35" s="485"/>
      <c r="H35" s="485">
        <v>131.47126663</v>
      </c>
      <c r="I35" s="485">
        <v>106.88637102</v>
      </c>
      <c r="J35" s="485">
        <f t="shared" si="10"/>
        <v>0</v>
      </c>
      <c r="K35" s="485">
        <f t="shared" si="11"/>
        <v>-18.699824106197553</v>
      </c>
      <c r="L35" s="485"/>
      <c r="M35" s="485">
        <v>2182.6783951100001</v>
      </c>
      <c r="N35" s="485">
        <v>1868.7780402999999</v>
      </c>
      <c r="O35" s="485">
        <f t="shared" si="12"/>
        <v>0</v>
      </c>
      <c r="P35" s="485">
        <f t="shared" si="13"/>
        <v>-14.381429509416137</v>
      </c>
      <c r="Q35" s="485">
        <f t="shared" si="17"/>
        <v>0</v>
      </c>
      <c r="R35" s="485">
        <f t="shared" si="14"/>
        <v>8995.5189979200004</v>
      </c>
      <c r="S35" s="485">
        <f t="shared" si="14"/>
        <v>11106.70784725</v>
      </c>
      <c r="T35" s="485">
        <f t="shared" si="15"/>
        <v>0</v>
      </c>
      <c r="U35" s="485">
        <f t="shared" si="16"/>
        <v>23.469339009991103</v>
      </c>
      <c r="W35" s="61"/>
    </row>
    <row r="36" spans="1:23" ht="17.25" x14ac:dyDescent="0.35">
      <c r="A36" s="255" t="s">
        <v>88</v>
      </c>
      <c r="B36" s="485">
        <v>236.75899999999999</v>
      </c>
      <c r="C36" s="485">
        <v>433.13828370000004</v>
      </c>
      <c r="D36" s="485">
        <v>677.03080924999995</v>
      </c>
      <c r="E36" s="485">
        <f t="shared" si="8"/>
        <v>82.944801971625196</v>
      </c>
      <c r="F36" s="485">
        <f t="shared" si="9"/>
        <v>56.308235667047285</v>
      </c>
      <c r="G36" s="485">
        <v>54.830744080000002</v>
      </c>
      <c r="H36" s="485">
        <v>31.800485759999997</v>
      </c>
      <c r="I36" s="485">
        <v>39.41936819</v>
      </c>
      <c r="J36" s="485">
        <f t="shared" si="10"/>
        <v>-42.002454474077609</v>
      </c>
      <c r="K36" s="485">
        <f t="shared" si="11"/>
        <v>23.958383804260492</v>
      </c>
      <c r="L36" s="485">
        <v>158.27077686999999</v>
      </c>
      <c r="M36" s="485">
        <v>246.24193070999999</v>
      </c>
      <c r="N36" s="485">
        <v>255.64413157999999</v>
      </c>
      <c r="O36" s="485">
        <f t="shared" si="12"/>
        <v>55.582689097594738</v>
      </c>
      <c r="P36" s="485">
        <f t="shared" si="13"/>
        <v>3.8182777575249958</v>
      </c>
      <c r="Q36" s="485">
        <f t="shared" si="17"/>
        <v>2915.5082603699998</v>
      </c>
      <c r="R36" s="485">
        <f t="shared" si="14"/>
        <v>4858.5743756099992</v>
      </c>
      <c r="S36" s="485">
        <f t="shared" si="14"/>
        <v>10723.464920190001</v>
      </c>
      <c r="T36" s="485">
        <f t="shared" si="15"/>
        <v>66.645879267493825</v>
      </c>
      <c r="U36" s="485">
        <f t="shared" si="16"/>
        <v>120.71216968544726</v>
      </c>
      <c r="W36" s="61"/>
    </row>
    <row r="37" spans="1:23" ht="17.25" x14ac:dyDescent="0.35">
      <c r="A37" s="255" t="s">
        <v>89</v>
      </c>
      <c r="B37" s="485">
        <v>9945.18</v>
      </c>
      <c r="C37" s="485">
        <v>11041.103364479999</v>
      </c>
      <c r="D37" s="485">
        <v>10721.533611819999</v>
      </c>
      <c r="E37" s="485">
        <f t="shared" si="8"/>
        <v>11.019643329532485</v>
      </c>
      <c r="F37" s="485">
        <f t="shared" si="9"/>
        <v>-2.8943642868889157</v>
      </c>
      <c r="G37" s="485">
        <v>844.37454997999998</v>
      </c>
      <c r="H37" s="485">
        <v>1225.8369164600001</v>
      </c>
      <c r="I37" s="485">
        <v>960.01092599000003</v>
      </c>
      <c r="J37" s="485">
        <f t="shared" si="10"/>
        <v>45.176914260269399</v>
      </c>
      <c r="K37" s="485">
        <f t="shared" si="11"/>
        <v>-21.685265543940261</v>
      </c>
      <c r="L37" s="485">
        <v>2669.7598314500001</v>
      </c>
      <c r="M37" s="485">
        <v>3347.5120207200002</v>
      </c>
      <c r="N37" s="485">
        <v>3128.1123053900005</v>
      </c>
      <c r="O37" s="485">
        <f t="shared" si="12"/>
        <v>25.38626063985312</v>
      </c>
      <c r="P37" s="485">
        <f t="shared" si="13"/>
        <v>-6.5541128447631394</v>
      </c>
      <c r="Q37" s="485">
        <f t="shared" si="17"/>
        <v>61960.63745182001</v>
      </c>
      <c r="R37" s="485">
        <f t="shared" si="14"/>
        <v>67617.28605178</v>
      </c>
      <c r="S37" s="485">
        <f t="shared" si="14"/>
        <v>66056.775562639988</v>
      </c>
      <c r="T37" s="485">
        <f t="shared" si="15"/>
        <v>9.1294228603741203</v>
      </c>
      <c r="U37" s="485">
        <f t="shared" si="16"/>
        <v>-2.3078573250411125</v>
      </c>
      <c r="W37" s="61"/>
    </row>
    <row r="38" spans="1:23" ht="17.25" x14ac:dyDescent="0.35">
      <c r="A38" s="255" t="s">
        <v>90</v>
      </c>
      <c r="B38" s="485">
        <v>6410.94</v>
      </c>
      <c r="C38" s="485">
        <v>7086.1395633099992</v>
      </c>
      <c r="D38" s="485">
        <v>6009.3087195300004</v>
      </c>
      <c r="E38" s="485">
        <f t="shared" si="8"/>
        <v>10.531990056216387</v>
      </c>
      <c r="F38" s="485">
        <f t="shared" si="9"/>
        <v>-15.19629742201974</v>
      </c>
      <c r="G38" s="485">
        <v>496.07425506000004</v>
      </c>
      <c r="H38" s="485">
        <v>464.35262993999993</v>
      </c>
      <c r="I38" s="485">
        <v>379.10244401</v>
      </c>
      <c r="J38" s="485">
        <f t="shared" si="10"/>
        <v>-6.3945316243358263</v>
      </c>
      <c r="K38" s="485">
        <f t="shared" si="11"/>
        <v>-18.35893250804142</v>
      </c>
      <c r="L38" s="485">
        <v>2014.4975806099999</v>
      </c>
      <c r="M38" s="485">
        <v>2109.6719750500001</v>
      </c>
      <c r="N38" s="485">
        <v>1904.9868047100001</v>
      </c>
      <c r="O38" s="485">
        <f t="shared" si="12"/>
        <v>4.7244730078643613</v>
      </c>
      <c r="P38" s="485">
        <f t="shared" si="13"/>
        <v>-9.7022273017182528</v>
      </c>
      <c r="Q38" s="485">
        <f t="shared" si="17"/>
        <v>48580.747079559987</v>
      </c>
      <c r="R38" s="485">
        <f t="shared" si="14"/>
        <v>52955.549139809991</v>
      </c>
      <c r="S38" s="485">
        <f t="shared" si="14"/>
        <v>47843.604582380009</v>
      </c>
      <c r="T38" s="485">
        <f t="shared" si="15"/>
        <v>9.005217752385434</v>
      </c>
      <c r="U38" s="485">
        <f t="shared" si="16"/>
        <v>-9.6532745679470509</v>
      </c>
      <c r="W38" s="61"/>
    </row>
    <row r="39" spans="1:23" ht="17.25" x14ac:dyDescent="0.35">
      <c r="A39" s="255" t="s">
        <v>91</v>
      </c>
      <c r="B39" s="485">
        <v>502.82000000000005</v>
      </c>
      <c r="C39" s="485">
        <v>481.20925744000004</v>
      </c>
      <c r="D39" s="485">
        <v>356.60545272000002</v>
      </c>
      <c r="E39" s="485">
        <f t="shared" si="8"/>
        <v>-4.29790830913646</v>
      </c>
      <c r="F39" s="485">
        <f t="shared" si="9"/>
        <v>-25.893891855465057</v>
      </c>
      <c r="G39" s="485">
        <v>41.327887279999999</v>
      </c>
      <c r="H39" s="485">
        <v>64.254238600000008</v>
      </c>
      <c r="I39" s="485">
        <v>43.412404729999999</v>
      </c>
      <c r="J39" s="485">
        <f t="shared" si="10"/>
        <v>55.474288256430839</v>
      </c>
      <c r="K39" s="485">
        <f t="shared" si="11"/>
        <v>-32.436512087157482</v>
      </c>
      <c r="L39" s="485">
        <v>110.65364167999999</v>
      </c>
      <c r="M39" s="485">
        <v>140.43284797000001</v>
      </c>
      <c r="N39" s="485">
        <v>85.649411490000006</v>
      </c>
      <c r="O39" s="485">
        <f t="shared" si="12"/>
        <v>26.912088782508121</v>
      </c>
      <c r="P39" s="485">
        <f t="shared" si="13"/>
        <v>-39.01041477966973</v>
      </c>
      <c r="Q39" s="485">
        <f t="shared" si="17"/>
        <v>3750.4888040600003</v>
      </c>
      <c r="R39" s="485">
        <f t="shared" si="14"/>
        <v>2952.2754284599996</v>
      </c>
      <c r="S39" s="485">
        <f t="shared" si="14"/>
        <v>2323.0740421900005</v>
      </c>
      <c r="T39" s="485">
        <f t="shared" si="15"/>
        <v>-21.282915835821569</v>
      </c>
      <c r="U39" s="485">
        <f t="shared" si="16"/>
        <v>-21.312421605534638</v>
      </c>
      <c r="W39" s="61"/>
    </row>
    <row r="40" spans="1:23" ht="17.25" x14ac:dyDescent="0.35">
      <c r="A40" s="255" t="s">
        <v>92</v>
      </c>
      <c r="B40" s="485">
        <v>12502.449999999999</v>
      </c>
      <c r="C40" s="485">
        <v>13025.011204569999</v>
      </c>
      <c r="D40" s="485">
        <v>11399.844585520001</v>
      </c>
      <c r="E40" s="485">
        <f t="shared" si="8"/>
        <v>4.1796704211574536</v>
      </c>
      <c r="F40" s="485">
        <f t="shared" si="9"/>
        <v>-12.477276169096783</v>
      </c>
      <c r="G40" s="485">
        <v>1146.8240035599999</v>
      </c>
      <c r="H40" s="485">
        <v>1120.4439230400001</v>
      </c>
      <c r="I40" s="485">
        <v>824.29456634999997</v>
      </c>
      <c r="J40" s="485">
        <f t="shared" si="10"/>
        <v>-2.300272791475436</v>
      </c>
      <c r="K40" s="485">
        <f t="shared" si="11"/>
        <v>-26.43143048930861</v>
      </c>
      <c r="L40" s="485">
        <v>5315.9954699300006</v>
      </c>
      <c r="M40" s="485">
        <v>3671.3851177199999</v>
      </c>
      <c r="N40" s="485">
        <v>3004.4881207199996</v>
      </c>
      <c r="O40" s="485">
        <f t="shared" si="12"/>
        <v>-30.937015682439181</v>
      </c>
      <c r="P40" s="485">
        <f t="shared" si="13"/>
        <v>-18.164724637064396</v>
      </c>
      <c r="Q40" s="485">
        <f t="shared" si="17"/>
        <v>77811.737242089992</v>
      </c>
      <c r="R40" s="485">
        <f t="shared" si="14"/>
        <v>86868.614992999996</v>
      </c>
      <c r="S40" s="485">
        <f t="shared" si="14"/>
        <v>73660.075353669992</v>
      </c>
      <c r="T40" s="485">
        <f t="shared" si="15"/>
        <v>11.639475061110645</v>
      </c>
      <c r="U40" s="485">
        <f t="shared" si="16"/>
        <v>-15.205191933121498</v>
      </c>
      <c r="W40" s="61"/>
    </row>
    <row r="41" spans="1:23" ht="17.25" x14ac:dyDescent="0.35">
      <c r="A41" s="255" t="s">
        <v>67</v>
      </c>
      <c r="B41" s="485">
        <v>8.7900000000000009</v>
      </c>
      <c r="C41" s="485">
        <v>29.318885840000004</v>
      </c>
      <c r="D41" s="485">
        <v>24.510733210000001</v>
      </c>
      <c r="E41" s="485">
        <f t="shared" si="8"/>
        <v>233.54818930602954</v>
      </c>
      <c r="F41" s="485">
        <f t="shared" si="9"/>
        <v>-16.399506639642496</v>
      </c>
      <c r="G41" s="485">
        <v>0.4</v>
      </c>
      <c r="H41" s="485">
        <v>0.4</v>
      </c>
      <c r="I41" s="485">
        <v>0</v>
      </c>
      <c r="J41" s="485">
        <f t="shared" si="10"/>
        <v>0</v>
      </c>
      <c r="K41" s="485">
        <f t="shared" si="11"/>
        <v>-100</v>
      </c>
      <c r="L41" s="485">
        <v>15.010472650000001</v>
      </c>
      <c r="M41" s="485">
        <v>31.603780049999997</v>
      </c>
      <c r="N41" s="485">
        <v>27.146414</v>
      </c>
      <c r="O41" s="485">
        <f t="shared" si="12"/>
        <v>110.5448694848393</v>
      </c>
      <c r="P41" s="485">
        <f t="shared" si="13"/>
        <v>-14.103901631222755</v>
      </c>
      <c r="Q41" s="485">
        <f t="shared" si="17"/>
        <v>107.16364165</v>
      </c>
      <c r="R41" s="485">
        <f t="shared" si="14"/>
        <v>160.43650514000001</v>
      </c>
      <c r="S41" s="485">
        <f t="shared" si="14"/>
        <v>525.19284072000005</v>
      </c>
      <c r="T41" s="485">
        <f t="shared" si="15"/>
        <v>49.711695748443248</v>
      </c>
      <c r="U41" s="485">
        <f>IFERROR(S41/R41*100-100,0)</f>
        <v>227.35245651337681</v>
      </c>
      <c r="W41" s="61"/>
    </row>
    <row r="42" spans="1:23" ht="17.25" x14ac:dyDescent="0.35">
      <c r="A42" s="255" t="s">
        <v>93</v>
      </c>
      <c r="B42" s="485">
        <v>672.93083999999999</v>
      </c>
      <c r="C42" s="485">
        <v>467.37774152999998</v>
      </c>
      <c r="D42" s="485">
        <v>278.79080492999998</v>
      </c>
      <c r="E42" s="485">
        <f t="shared" si="8"/>
        <v>-30.545947109512767</v>
      </c>
      <c r="F42" s="485">
        <f t="shared" si="9"/>
        <v>-40.350003828304907</v>
      </c>
      <c r="G42" s="485">
        <v>174.68661374000001</v>
      </c>
      <c r="H42" s="485">
        <v>261.64183522000002</v>
      </c>
      <c r="I42" s="485">
        <v>104.08213862000001</v>
      </c>
      <c r="J42" s="485">
        <f t="shared" si="10"/>
        <v>49.777839078970516</v>
      </c>
      <c r="K42" s="485">
        <f t="shared" si="11"/>
        <v>-60.219611465237143</v>
      </c>
      <c r="L42" s="485">
        <v>68.491272039999998</v>
      </c>
      <c r="M42" s="485">
        <v>64.635614590000003</v>
      </c>
      <c r="N42" s="485">
        <v>61.779010479999997</v>
      </c>
      <c r="O42" s="485">
        <f t="shared" si="12"/>
        <v>-5.6294142817908721</v>
      </c>
      <c r="P42" s="485">
        <f t="shared" si="13"/>
        <v>-4.4195512460431701</v>
      </c>
      <c r="Q42" s="485">
        <f t="shared" si="17"/>
        <v>3250.4434338699998</v>
      </c>
      <c r="R42" s="485">
        <f t="shared" si="14"/>
        <v>3958.5411964200007</v>
      </c>
      <c r="S42" s="485">
        <f t="shared" si="14"/>
        <v>2372.44815978</v>
      </c>
      <c r="T42" s="485">
        <f t="shared" si="15"/>
        <v>21.784651139335011</v>
      </c>
      <c r="U42" s="485">
        <f t="shared" si="16"/>
        <v>-40.067614758548451</v>
      </c>
      <c r="W42" s="61"/>
    </row>
    <row r="43" spans="1:23" ht="17.25" x14ac:dyDescent="0.35">
      <c r="A43" s="486" t="s">
        <v>204</v>
      </c>
      <c r="B43" s="485"/>
      <c r="C43" s="485">
        <v>549.83658903999992</v>
      </c>
      <c r="D43" s="485">
        <v>571.16346596000005</v>
      </c>
      <c r="E43" s="485">
        <f t="shared" si="8"/>
        <v>0</v>
      </c>
      <c r="F43" s="485">
        <f t="shared" si="9"/>
        <v>3.878766408986408</v>
      </c>
      <c r="G43" s="485"/>
      <c r="H43" s="485">
        <v>16.21723029</v>
      </c>
      <c r="I43" s="485">
        <v>7.156E-3</v>
      </c>
      <c r="J43" s="485">
        <f t="shared" si="10"/>
        <v>0</v>
      </c>
      <c r="K43" s="485">
        <f t="shared" si="11"/>
        <v>-99.955874092727086</v>
      </c>
      <c r="L43" s="485"/>
      <c r="M43" s="485">
        <v>193.54557274999999</v>
      </c>
      <c r="N43" s="485">
        <v>137.19186315000002</v>
      </c>
      <c r="O43" s="485">
        <f t="shared" si="12"/>
        <v>0</v>
      </c>
      <c r="P43" s="485">
        <f t="shared" si="13"/>
        <v>-29.116506670390876</v>
      </c>
      <c r="Q43" s="485">
        <f t="shared" si="17"/>
        <v>0</v>
      </c>
      <c r="R43" s="485">
        <f t="shared" si="14"/>
        <v>2228.5794242900001</v>
      </c>
      <c r="S43" s="485">
        <f t="shared" si="14"/>
        <v>2659.7886508299998</v>
      </c>
      <c r="T43" s="485">
        <f>IFERROR(R43/Q43*100-100,0)</f>
        <v>0</v>
      </c>
      <c r="U43" s="485">
        <f t="shared" si="16"/>
        <v>19.349062539127488</v>
      </c>
      <c r="W43" s="61"/>
    </row>
    <row r="44" spans="1:23" ht="17.25" x14ac:dyDescent="0.35">
      <c r="A44" s="255" t="s">
        <v>94</v>
      </c>
      <c r="B44" s="485">
        <v>1798.0593800000001</v>
      </c>
      <c r="C44" s="485">
        <v>2120.5114005599999</v>
      </c>
      <c r="D44" s="485">
        <v>1997.6450754899997</v>
      </c>
      <c r="E44" s="485">
        <f t="shared" si="8"/>
        <v>17.93333546971067</v>
      </c>
      <c r="F44" s="485">
        <f t="shared" si="9"/>
        <v>-5.7941836595432932</v>
      </c>
      <c r="G44" s="485">
        <v>27.637856030000002</v>
      </c>
      <c r="H44" s="485">
        <v>50.360627659999999</v>
      </c>
      <c r="I44" s="485">
        <v>30.127504329999997</v>
      </c>
      <c r="J44" s="485">
        <f t="shared" si="10"/>
        <v>82.216115480647858</v>
      </c>
      <c r="K44" s="485">
        <f t="shared" si="11"/>
        <v>-40.176471720328834</v>
      </c>
      <c r="L44" s="485">
        <v>557.02289999999994</v>
      </c>
      <c r="M44" s="485">
        <v>856.22068187000002</v>
      </c>
      <c r="N44" s="485">
        <v>783.46970636999993</v>
      </c>
      <c r="O44" s="485">
        <f t="shared" si="12"/>
        <v>53.713730956124095</v>
      </c>
      <c r="P44" s="485">
        <f t="shared" si="13"/>
        <v>-8.496755222159635</v>
      </c>
      <c r="Q44" s="485">
        <f t="shared" si="17"/>
        <v>11356.961136350001</v>
      </c>
      <c r="R44" s="485">
        <f t="shared" si="14"/>
        <v>13675.453937960003</v>
      </c>
      <c r="S44" s="485">
        <f t="shared" si="14"/>
        <v>14430.760505089998</v>
      </c>
      <c r="T44" s="485">
        <f t="shared" si="15"/>
        <v>20.41472867411025</v>
      </c>
      <c r="U44" s="485">
        <f t="shared" si="16"/>
        <v>5.5230822359280722</v>
      </c>
      <c r="W44" s="61"/>
    </row>
    <row r="45" spans="1:23" ht="17.25" x14ac:dyDescent="0.35">
      <c r="A45" s="487" t="s">
        <v>35</v>
      </c>
      <c r="B45" s="488">
        <f>SUM(B27:B44)</f>
        <v>47124.309219999996</v>
      </c>
      <c r="C45" s="488">
        <f>SUM(C27:C44)</f>
        <v>52768.749443909997</v>
      </c>
      <c r="D45" s="488">
        <v>50105.63095377</v>
      </c>
      <c r="E45" s="488">
        <f>IFERROR(C45/B45*100-100,0)</f>
        <v>11.977767562722065</v>
      </c>
      <c r="F45" s="488">
        <f>IFERROR(D45/C45*100-100,0)</f>
        <v>-5.0467720349725766</v>
      </c>
      <c r="G45" s="488">
        <f>SUM(G27:G44)</f>
        <v>4541.0982198699994</v>
      </c>
      <c r="H45" s="488">
        <f>SUM(H27:H44)</f>
        <v>5485.5626439199996</v>
      </c>
      <c r="I45" s="488">
        <v>4521.9218025099999</v>
      </c>
      <c r="J45" s="488">
        <f>IFERROR(H45/G45*100-100,0)</f>
        <v>20.798150102048169</v>
      </c>
      <c r="K45" s="488">
        <f>IFERROR(I45/H45*100-100,0)</f>
        <v>-17.566855106067649</v>
      </c>
      <c r="L45" s="488">
        <f>SUM(L27:L44)</f>
        <v>14908.138988000001</v>
      </c>
      <c r="M45" s="488">
        <f>SUM(M27:M44)</f>
        <v>17931.141706340004</v>
      </c>
      <c r="N45" s="488">
        <v>15402.413409110002</v>
      </c>
      <c r="O45" s="488">
        <f>IFERROR(M45/L45*100-100,0)</f>
        <v>20.277532432272778</v>
      </c>
      <c r="P45" s="488">
        <f>IFERROR(N45/M45*100-100,0)</f>
        <v>-14.102438866655703</v>
      </c>
      <c r="Q45" s="488">
        <f t="shared" si="17"/>
        <v>301651.53628659999</v>
      </c>
      <c r="R45" s="488">
        <f t="shared" si="14"/>
        <v>344764.55693609006</v>
      </c>
      <c r="S45" s="485">
        <f t="shared" si="14"/>
        <v>330562.65026097</v>
      </c>
      <c r="T45" s="488">
        <f>IFERROR(R45/Q45*100-100,0)</f>
        <v>14.292325900348899</v>
      </c>
      <c r="U45" s="488">
        <f>IFERROR(S45/R45*100-100,0)</f>
        <v>-4.119305882638244</v>
      </c>
      <c r="W45" s="61"/>
    </row>
    <row r="46" spans="1:23" ht="17.25" x14ac:dyDescent="0.35">
      <c r="A46" s="222" t="s">
        <v>95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485">
        <f t="shared" ref="S46" si="18">D24+I24+N24+S24+D46+I46+N46</f>
        <v>0</v>
      </c>
      <c r="T46" s="28"/>
      <c r="U46" s="28"/>
      <c r="W46" s="61"/>
    </row>
    <row r="47" spans="1:23" x14ac:dyDescent="0.25">
      <c r="Q47" s="61"/>
      <c r="R47" s="61"/>
      <c r="S47" s="61"/>
    </row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8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</sheetData>
  <customSheetViews>
    <customSheetView guid="{57D09834-7566-4B23-A236-55447A728EAF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1"/>
    </customSheetView>
    <customSheetView guid="{5D933180-90A2-4635-8406-162CDBA83F77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2"/>
    </customSheetView>
    <customSheetView guid="{62EA56A0-18BB-45A4-9B93-8F9305D00B2F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3"/>
    </customSheetView>
  </customSheetViews>
  <mergeCells count="12">
    <mergeCell ref="A1:U1"/>
    <mergeCell ref="A2:U2"/>
    <mergeCell ref="B3:F3"/>
    <mergeCell ref="G3:K3"/>
    <mergeCell ref="L3:P3"/>
    <mergeCell ref="Q3:U3"/>
    <mergeCell ref="A3:A4"/>
    <mergeCell ref="A25:A26"/>
    <mergeCell ref="B25:F25"/>
    <mergeCell ref="G25:K25"/>
    <mergeCell ref="L25:P25"/>
    <mergeCell ref="Q25:U25"/>
  </mergeCells>
  <hyperlinks>
    <hyperlink ref="D4" r:id="rId4" display="cf=j=@)^^÷^&amp;                        -;fpg–kf}if_ " xr:uid="{00000000-0004-0000-0C00-000000000000}"/>
    <hyperlink ref="C4" r:id="rId5" display="cf=j=@)^^÷^&amp;                        -;fpg–kf}if_ " xr:uid="{00000000-0004-0000-0C00-000001000000}"/>
    <hyperlink ref="B4" r:id="rId6" display="cf=j=@)^^÷^&amp;                        -;fpg–kf}if_ " xr:uid="{00000000-0004-0000-0C00-000002000000}"/>
    <hyperlink ref="I4" r:id="rId7" display="cf=j=@)^^÷^&amp;                        -;fpg–kf}if_ " xr:uid="{00000000-0004-0000-0C00-000003000000}"/>
    <hyperlink ref="H4" r:id="rId8" display="cf=j=@)^^÷^&amp;                        -;fpg–kf}if_ " xr:uid="{00000000-0004-0000-0C00-000004000000}"/>
    <hyperlink ref="G4" r:id="rId9" display="cf=j=@)^^÷^&amp;                        -;fpg–kf}if_ " xr:uid="{00000000-0004-0000-0C00-000005000000}"/>
    <hyperlink ref="N4" r:id="rId10" display="cf=j=@)^^÷^&amp;                        -;fpg–kf}if_ " xr:uid="{00000000-0004-0000-0C00-000006000000}"/>
    <hyperlink ref="M4" r:id="rId11" display="cf=j=@)^^÷^&amp;                        -;fpg–kf}if_ " xr:uid="{00000000-0004-0000-0C00-000007000000}"/>
    <hyperlink ref="L4" r:id="rId12" display="cf=j=@)^^÷^&amp;                        -;fpg–kf}if_ " xr:uid="{00000000-0004-0000-0C00-000008000000}"/>
    <hyperlink ref="S4" r:id="rId13" display="cf=j=@)^^÷^&amp;                        -;fpg–kf}if_ " xr:uid="{00000000-0004-0000-0C00-000009000000}"/>
    <hyperlink ref="R4" r:id="rId14" display="cf=j=@)^^÷^&amp;                        -;fpg–kf}if_ " xr:uid="{00000000-0004-0000-0C00-00000A000000}"/>
    <hyperlink ref="Q4" r:id="rId15" display="cf=j=@)^^÷^&amp;                        -;fpg–kf}if_ " xr:uid="{00000000-0004-0000-0C00-00000B000000}"/>
    <hyperlink ref="D26" r:id="rId16" display="cf=j=@)^^÷^&amp;                        -;fpg–kf}if_ " xr:uid="{00000000-0004-0000-0C00-00000C000000}"/>
    <hyperlink ref="C26" r:id="rId17" display="cf=j=@)^^÷^&amp;                        -;fpg–kf}if_ " xr:uid="{00000000-0004-0000-0C00-00000D000000}"/>
    <hyperlink ref="B26" r:id="rId18" display="cf=j=@)^^÷^&amp;                        -;fpg–kf}if_ " xr:uid="{00000000-0004-0000-0C00-00000E000000}"/>
    <hyperlink ref="I26" r:id="rId19" display="cf=j=@)^^÷^&amp;                        -;fpg–kf}if_ " xr:uid="{00000000-0004-0000-0C00-00000F000000}"/>
    <hyperlink ref="H26" r:id="rId20" display="cf=j=@)^^÷^&amp;                        -;fpg–kf}if_ " xr:uid="{00000000-0004-0000-0C00-000010000000}"/>
    <hyperlink ref="G26" r:id="rId21" display="cf=j=@)^^÷^&amp;                        -;fpg–kf}if_ " xr:uid="{00000000-0004-0000-0C00-000011000000}"/>
    <hyperlink ref="N26" r:id="rId22" display="cf=j=@)^^÷^&amp;                        -;fpg–kf}if_ " xr:uid="{00000000-0004-0000-0C00-000012000000}"/>
    <hyperlink ref="M26" r:id="rId23" display="cf=j=@)^^÷^&amp;                        -;fpg–kf}if_ " xr:uid="{00000000-0004-0000-0C00-000013000000}"/>
    <hyperlink ref="L26" r:id="rId24" display="cf=j=@)^^÷^&amp;                        -;fpg–kf}if_ " xr:uid="{00000000-0004-0000-0C00-000014000000}"/>
    <hyperlink ref="S26" r:id="rId25" display="cf=j=@)^^÷^&amp;                        -;fpg–kf}if_ " xr:uid="{00000000-0004-0000-0C00-000015000000}"/>
    <hyperlink ref="R26" r:id="rId26" display="cf=j=@)^^÷^&amp;                        -;fpg–kf}if_ " xr:uid="{00000000-0004-0000-0C00-000016000000}"/>
    <hyperlink ref="Q26" r:id="rId27" display="cf=j=@)^^÷^&amp;                        -;fpg–kf}if_ " xr:uid="{00000000-0004-0000-0C00-000017000000}"/>
  </hyperlinks>
  <pageMargins left="0.46" right="0.28999999999999998" top="0.75" bottom="0.75" header="0.3" footer="0.3"/>
  <pageSetup paperSize="9" scale="58" orientation="landscape" r:id="rId28"/>
  <colBreaks count="1" manualBreakCount="1">
    <brk id="11" max="4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70"/>
  <sheetViews>
    <sheetView view="pageBreakPreview" topLeftCell="A55" zoomScaleNormal="100" zoomScaleSheetLayoutView="100" workbookViewId="0">
      <selection activeCell="J55" sqref="J55"/>
    </sheetView>
  </sheetViews>
  <sheetFormatPr defaultRowHeight="15" x14ac:dyDescent="0.25"/>
  <cols>
    <col min="1" max="1" width="20.85546875" style="4" customWidth="1"/>
    <col min="2" max="2" width="24.85546875" bestFit="1" customWidth="1"/>
    <col min="3" max="3" width="10.5703125" customWidth="1"/>
    <col min="4" max="4" width="15.5703125" bestFit="1" customWidth="1"/>
    <col min="5" max="5" width="17.7109375" bestFit="1" customWidth="1"/>
    <col min="6" max="6" width="11.5703125" customWidth="1"/>
    <col min="7" max="7" width="18.85546875" style="204" customWidth="1"/>
  </cols>
  <sheetData>
    <row r="1" spans="1:7" ht="18" x14ac:dyDescent="0.25">
      <c r="A1" s="506" t="s">
        <v>258</v>
      </c>
      <c r="B1" s="506"/>
      <c r="C1" s="506"/>
      <c r="D1" s="506"/>
      <c r="E1" s="506"/>
      <c r="F1" s="506"/>
      <c r="G1" s="506"/>
    </row>
    <row r="2" spans="1:7" ht="18" x14ac:dyDescent="0.25">
      <c r="A2" s="506" t="s">
        <v>259</v>
      </c>
      <c r="B2" s="506"/>
      <c r="C2" s="506"/>
      <c r="D2" s="506"/>
      <c r="E2" s="506"/>
      <c r="F2" s="506"/>
      <c r="G2" s="506"/>
    </row>
    <row r="3" spans="1:7" ht="16.5" x14ac:dyDescent="0.25">
      <c r="A3" s="566" t="s">
        <v>260</v>
      </c>
      <c r="B3" s="567" t="s">
        <v>261</v>
      </c>
      <c r="C3" s="567" t="s">
        <v>262</v>
      </c>
      <c r="D3" s="519" t="s">
        <v>3</v>
      </c>
      <c r="E3" s="519"/>
      <c r="F3" s="519"/>
      <c r="G3" s="519"/>
    </row>
    <row r="4" spans="1:7" ht="15.75" customHeight="1" x14ac:dyDescent="0.25">
      <c r="A4" s="566"/>
      <c r="B4" s="567"/>
      <c r="C4" s="567"/>
      <c r="D4" s="568" t="s">
        <v>263</v>
      </c>
      <c r="E4" s="568" t="s">
        <v>264</v>
      </c>
      <c r="F4" s="568" t="s">
        <v>265</v>
      </c>
      <c r="G4" s="568" t="s">
        <v>266</v>
      </c>
    </row>
    <row r="5" spans="1:7" x14ac:dyDescent="0.25">
      <c r="A5" s="566"/>
      <c r="B5" s="567"/>
      <c r="C5" s="567"/>
      <c r="D5" s="568"/>
      <c r="E5" s="568"/>
      <c r="F5" s="568"/>
      <c r="G5" s="568"/>
    </row>
    <row r="6" spans="1:7" ht="25.5" customHeight="1" x14ac:dyDescent="0.25">
      <c r="A6" s="566"/>
      <c r="B6" s="567"/>
      <c r="C6" s="567"/>
      <c r="D6" s="568"/>
      <c r="E6" s="568"/>
      <c r="F6" s="568"/>
      <c r="G6" s="568"/>
    </row>
    <row r="7" spans="1:7" ht="16.5" x14ac:dyDescent="0.3">
      <c r="A7" s="572" t="s">
        <v>267</v>
      </c>
      <c r="B7" s="58" t="s">
        <v>268</v>
      </c>
      <c r="C7" s="58" t="s">
        <v>269</v>
      </c>
      <c r="D7" s="193">
        <f>'Table 7b'!AF7</f>
        <v>10947.5</v>
      </c>
      <c r="E7" s="193">
        <f>'Table 7b'!AG7</f>
        <v>259000</v>
      </c>
      <c r="F7" s="193">
        <f>'Table 7b'!AH7</f>
        <v>5.2281274131274129</v>
      </c>
      <c r="G7" s="193">
        <f>'Table 7b'!AI7</f>
        <v>4.2268339768339764</v>
      </c>
    </row>
    <row r="8" spans="1:7" ht="16.5" x14ac:dyDescent="0.3">
      <c r="A8" s="573"/>
      <c r="B8" s="58" t="s">
        <v>270</v>
      </c>
      <c r="C8" s="58" t="s">
        <v>269</v>
      </c>
      <c r="D8" s="193">
        <f>'Table 7b'!AF8</f>
        <v>12262</v>
      </c>
      <c r="E8" s="193">
        <f>'Table 7b'!AG8</f>
        <v>26710</v>
      </c>
      <c r="F8" s="193">
        <f>'Table 7b'!AH8</f>
        <v>52.88722826086957</v>
      </c>
      <c r="G8" s="193">
        <f>'Table 7b'!AI8</f>
        <v>45.907899663047544</v>
      </c>
    </row>
    <row r="9" spans="1:7" ht="16.5" x14ac:dyDescent="0.3">
      <c r="A9" s="574"/>
      <c r="B9" s="58" t="s">
        <v>271</v>
      </c>
      <c r="C9" s="58" t="s">
        <v>269</v>
      </c>
      <c r="D9" s="193">
        <f>'Table 7b'!AF9</f>
        <v>24034.14</v>
      </c>
      <c r="E9" s="193">
        <f>'Table 7b'!AG9</f>
        <v>120500</v>
      </c>
      <c r="F9" s="193">
        <f>'Table 7b'!AH9</f>
        <v>36.692102189781025</v>
      </c>
      <c r="G9" s="193">
        <f>'Table 7b'!AI9</f>
        <v>19.945344398340247</v>
      </c>
    </row>
    <row r="10" spans="1:7" ht="16.5" x14ac:dyDescent="0.3">
      <c r="A10" s="446" t="s">
        <v>272</v>
      </c>
      <c r="B10" s="58" t="s">
        <v>273</v>
      </c>
      <c r="C10" s="58" t="s">
        <v>44</v>
      </c>
      <c r="D10" s="193">
        <f>'Table 7b'!AF10</f>
        <v>22835.062000000002</v>
      </c>
      <c r="E10" s="193">
        <f>'Table 7b'!AG10</f>
        <v>56808</v>
      </c>
      <c r="F10" s="193">
        <f>'Table 7b'!AH10</f>
        <v>44.505019725207461</v>
      </c>
      <c r="G10" s="193">
        <f>'Table 7b'!AI10</f>
        <v>40.196912406703284</v>
      </c>
    </row>
    <row r="11" spans="1:7" ht="16.5" x14ac:dyDescent="0.3">
      <c r="A11" s="569" t="s">
        <v>274</v>
      </c>
      <c r="B11" s="194" t="s">
        <v>275</v>
      </c>
      <c r="C11" s="195" t="s">
        <v>276</v>
      </c>
      <c r="D11" s="193">
        <f>'Table 7b'!AF11</f>
        <v>5013.91</v>
      </c>
      <c r="E11" s="193">
        <f>'Table 7b'!AG11</f>
        <v>16454.099999999999</v>
      </c>
      <c r="F11" s="193">
        <f>'Table 7b'!AH11</f>
        <v>25.55357880927993</v>
      </c>
      <c r="G11" s="193">
        <f>'Table 7b'!AI11</f>
        <v>30.472101178429696</v>
      </c>
    </row>
    <row r="12" spans="1:7" ht="16.5" x14ac:dyDescent="0.3">
      <c r="A12" s="570"/>
      <c r="B12" s="194" t="s">
        <v>277</v>
      </c>
      <c r="C12" s="195" t="s">
        <v>276</v>
      </c>
      <c r="D12" s="193">
        <f>'Table 7b'!AF12</f>
        <v>27348.880000000001</v>
      </c>
      <c r="E12" s="193">
        <f>'Table 7b'!AG12</f>
        <v>34560.5</v>
      </c>
      <c r="F12" s="193">
        <f>'Table 7b'!AH12</f>
        <v>32.677460929999242</v>
      </c>
      <c r="G12" s="193">
        <f>'Table 7b'!AI12</f>
        <v>79.133345871732189</v>
      </c>
    </row>
    <row r="13" spans="1:7" ht="16.5" x14ac:dyDescent="0.3">
      <c r="A13" s="571"/>
      <c r="B13" s="194" t="s">
        <v>278</v>
      </c>
      <c r="C13" s="195" t="s">
        <v>276</v>
      </c>
      <c r="D13" s="193">
        <f>'Table 7b'!AF13</f>
        <v>70245.52</v>
      </c>
      <c r="E13" s="193">
        <f>'Table 7b'!AG13</f>
        <v>157355</v>
      </c>
      <c r="F13" s="193">
        <f>'Table 7b'!AH13</f>
        <v>47.412687747035577</v>
      </c>
      <c r="G13" s="193">
        <f>'Table 7b'!AI13</f>
        <v>44.641428616821841</v>
      </c>
    </row>
    <row r="14" spans="1:7" ht="16.5" x14ac:dyDescent="0.3">
      <c r="A14" s="569" t="s">
        <v>279</v>
      </c>
      <c r="B14" s="58" t="s">
        <v>280</v>
      </c>
      <c r="C14" s="58" t="s">
        <v>46</v>
      </c>
      <c r="D14" s="193">
        <f>'Table 7b'!AF14</f>
        <v>6833.95</v>
      </c>
      <c r="E14" s="193">
        <f>'Table 7b'!AG14</f>
        <v>10740</v>
      </c>
      <c r="F14" s="193">
        <f>'Table 7b'!AH14</f>
        <v>68.402607913669073</v>
      </c>
      <c r="G14" s="193">
        <f>'Table 7b'!AI14</f>
        <v>63.63081936685289</v>
      </c>
    </row>
    <row r="15" spans="1:7" ht="16.5" x14ac:dyDescent="0.3">
      <c r="A15" s="570"/>
      <c r="B15" s="58" t="s">
        <v>281</v>
      </c>
      <c r="C15" s="58" t="s">
        <v>46</v>
      </c>
      <c r="D15" s="193">
        <f>'Table 7b'!AF15</f>
        <v>0</v>
      </c>
      <c r="E15" s="193">
        <f>'Table 7b'!AG15</f>
        <v>0</v>
      </c>
      <c r="F15" s="193">
        <f>'Table 7b'!AH15</f>
        <v>0</v>
      </c>
      <c r="G15" s="193">
        <f>'Table 7b'!AI15</f>
        <v>0</v>
      </c>
    </row>
    <row r="16" spans="1:7" ht="16.5" x14ac:dyDescent="0.3">
      <c r="A16" s="570"/>
      <c r="B16" s="58" t="s">
        <v>282</v>
      </c>
      <c r="C16" s="58" t="s">
        <v>46</v>
      </c>
      <c r="D16" s="193">
        <f>'Table 7b'!AF16</f>
        <v>33854.550000000003</v>
      </c>
      <c r="E16" s="193">
        <f>'Table 7b'!AG16</f>
        <v>215700</v>
      </c>
      <c r="F16" s="193">
        <f>'Table 7b'!AH16</f>
        <v>17.533940242763769</v>
      </c>
      <c r="G16" s="193">
        <f>'Table 7b'!AI16</f>
        <v>15.695201668984701</v>
      </c>
    </row>
    <row r="17" spans="1:7" ht="16.5" x14ac:dyDescent="0.3">
      <c r="A17" s="570"/>
      <c r="B17" s="58" t="s">
        <v>283</v>
      </c>
      <c r="C17" s="58" t="s">
        <v>46</v>
      </c>
      <c r="D17" s="193">
        <f>'Table 7b'!AF17</f>
        <v>2265</v>
      </c>
      <c r="E17" s="193">
        <f>'Table 7b'!AG17</f>
        <v>4810</v>
      </c>
      <c r="F17" s="193">
        <f>'Table 7b'!AH17</f>
        <v>85.106382978723403</v>
      </c>
      <c r="G17" s="193">
        <f>'Table 7b'!AI17</f>
        <v>47.089397089397089</v>
      </c>
    </row>
    <row r="18" spans="1:7" ht="16.5" x14ac:dyDescent="0.3">
      <c r="A18" s="570"/>
      <c r="B18" s="58" t="s">
        <v>284</v>
      </c>
      <c r="C18" s="58" t="s">
        <v>46</v>
      </c>
      <c r="D18" s="193">
        <f>'Table 7b'!AF18</f>
        <v>30649.584999999999</v>
      </c>
      <c r="E18" s="193">
        <f>'Table 7b'!AG18</f>
        <v>44775</v>
      </c>
      <c r="F18" s="193">
        <f>'Table 7b'!AH18</f>
        <v>70.799578837087481</v>
      </c>
      <c r="G18" s="193">
        <f>'Table 7b'!AI18</f>
        <v>68.452451144611942</v>
      </c>
    </row>
    <row r="19" spans="1:7" ht="16.5" x14ac:dyDescent="0.3">
      <c r="A19" s="571"/>
      <c r="B19" s="58" t="s">
        <v>285</v>
      </c>
      <c r="C19" s="58" t="s">
        <v>46</v>
      </c>
      <c r="D19" s="193">
        <f>'Table 7b'!AF19</f>
        <v>3013.5</v>
      </c>
      <c r="E19" s="193">
        <f>'Table 7b'!AG19</f>
        <v>4080</v>
      </c>
      <c r="F19" s="193">
        <f>'Table 7b'!AH19</f>
        <v>85.39152981849611</v>
      </c>
      <c r="G19" s="193">
        <f>'Table 7b'!AI19</f>
        <v>73.860294117647058</v>
      </c>
    </row>
    <row r="20" spans="1:7" ht="16.5" x14ac:dyDescent="0.3">
      <c r="A20" s="572" t="s">
        <v>286</v>
      </c>
      <c r="B20" s="58" t="s">
        <v>287</v>
      </c>
      <c r="C20" s="195" t="s">
        <v>44</v>
      </c>
      <c r="D20" s="193">
        <f>'Table 7b'!AF20</f>
        <v>15924.7</v>
      </c>
      <c r="E20" s="193">
        <f>'Table 7b'!AG20</f>
        <v>25947.200000000001</v>
      </c>
      <c r="F20" s="193">
        <f>'Table 7b'!AH20</f>
        <v>50.808581545511345</v>
      </c>
      <c r="G20" s="193">
        <f>'Table 7b'!AI20</f>
        <v>61.373481531725972</v>
      </c>
    </row>
    <row r="21" spans="1:7" ht="16.5" x14ac:dyDescent="0.3">
      <c r="A21" s="573"/>
      <c r="B21" s="58" t="s">
        <v>288</v>
      </c>
      <c r="C21" s="195" t="s">
        <v>44</v>
      </c>
      <c r="D21" s="193">
        <f>'Table 7b'!AF21</f>
        <v>117737.52148</v>
      </c>
      <c r="E21" s="193">
        <f>'Table 7b'!AG21</f>
        <v>437250</v>
      </c>
      <c r="F21" s="193">
        <f>'Table 7b'!AH21</f>
        <v>40.102229353318123</v>
      </c>
      <c r="G21" s="193">
        <f>'Table 7b'!AI21</f>
        <v>26.926820235563177</v>
      </c>
    </row>
    <row r="22" spans="1:7" ht="16.5" x14ac:dyDescent="0.3">
      <c r="A22" s="574"/>
      <c r="B22" s="58" t="s">
        <v>289</v>
      </c>
      <c r="C22" s="195" t="s">
        <v>44</v>
      </c>
      <c r="D22" s="193">
        <f>'Table 7b'!AF22</f>
        <v>93011.726200000005</v>
      </c>
      <c r="E22" s="193">
        <f>'Table 7b'!AG22</f>
        <v>378549</v>
      </c>
      <c r="F22" s="193">
        <f>'Table 7b'!AH22</f>
        <v>23.67202296340551</v>
      </c>
      <c r="G22" s="193">
        <f>'Table 7b'!AI22</f>
        <v>24.570590914254169</v>
      </c>
    </row>
    <row r="23" spans="1:7" ht="16.5" x14ac:dyDescent="0.3">
      <c r="A23" s="446" t="s">
        <v>290</v>
      </c>
      <c r="B23" s="58" t="s">
        <v>291</v>
      </c>
      <c r="C23" s="195" t="s">
        <v>292</v>
      </c>
      <c r="D23" s="193">
        <f>'Table 7b'!AF23</f>
        <v>458767.17000000004</v>
      </c>
      <c r="E23" s="193">
        <f>'Table 7b'!AG23</f>
        <v>515600</v>
      </c>
      <c r="F23" s="193">
        <f>'Table 7b'!AH23</f>
        <v>43.949062104930462</v>
      </c>
      <c r="G23" s="193">
        <f>'Table 7b'!AI23</f>
        <v>88.977340961986044</v>
      </c>
    </row>
    <row r="24" spans="1:7" ht="16.5" x14ac:dyDescent="0.3">
      <c r="A24" s="569" t="s">
        <v>293</v>
      </c>
      <c r="B24" s="58" t="s">
        <v>294</v>
      </c>
      <c r="C24" s="195" t="s">
        <v>46</v>
      </c>
      <c r="D24" s="193">
        <f>'Table 7b'!AF24</f>
        <v>15216</v>
      </c>
      <c r="E24" s="193">
        <f>'Table 7b'!AG24</f>
        <v>23640</v>
      </c>
      <c r="F24" s="193">
        <f>'Table 7b'!AH24</f>
        <v>64.863760217983639</v>
      </c>
      <c r="G24" s="193">
        <f>'Table 7b'!AI24</f>
        <v>64.365482233502533</v>
      </c>
    </row>
    <row r="25" spans="1:7" ht="16.5" x14ac:dyDescent="0.3">
      <c r="A25" s="570"/>
      <c r="B25" s="58" t="s">
        <v>295</v>
      </c>
      <c r="C25" s="58" t="s">
        <v>296</v>
      </c>
      <c r="D25" s="193">
        <f>'Table 7b'!AF25</f>
        <v>8607.119999999999</v>
      </c>
      <c r="E25" s="193">
        <f>'Table 7b'!AG25</f>
        <v>71500</v>
      </c>
      <c r="F25" s="193">
        <f>'Table 7b'!AH25</f>
        <v>15.050795714285714</v>
      </c>
      <c r="G25" s="193">
        <f>'Table 7b'!AI25</f>
        <v>12.037930069930068</v>
      </c>
    </row>
    <row r="26" spans="1:7" ht="16.5" x14ac:dyDescent="0.3">
      <c r="A26" s="570"/>
      <c r="B26" s="58" t="s">
        <v>297</v>
      </c>
      <c r="C26" s="58" t="s">
        <v>296</v>
      </c>
      <c r="D26" s="193">
        <f>'Table 7b'!AF26</f>
        <v>0</v>
      </c>
      <c r="E26" s="193">
        <f>'Table 7b'!AG26</f>
        <v>0</v>
      </c>
      <c r="F26" s="193">
        <f>'Table 7b'!AH26</f>
        <v>0</v>
      </c>
      <c r="G26" s="193">
        <f>'Table 7b'!AI26</f>
        <v>0</v>
      </c>
    </row>
    <row r="27" spans="1:7" ht="16.5" x14ac:dyDescent="0.3">
      <c r="A27" s="570"/>
      <c r="B27" s="58" t="s">
        <v>298</v>
      </c>
      <c r="C27" s="58"/>
      <c r="D27" s="193">
        <f>'Table 7b'!AF27</f>
        <v>0</v>
      </c>
      <c r="E27" s="193">
        <f>'Table 7b'!AG27</f>
        <v>0</v>
      </c>
      <c r="F27" s="193">
        <f>'Table 7b'!AH27</f>
        <v>0</v>
      </c>
      <c r="G27" s="193">
        <f>'Table 7b'!AI27</f>
        <v>0</v>
      </c>
    </row>
    <row r="28" spans="1:7" ht="16.5" x14ac:dyDescent="0.3">
      <c r="A28" s="570"/>
      <c r="B28" s="58" t="s">
        <v>299</v>
      </c>
      <c r="C28" s="195" t="s">
        <v>300</v>
      </c>
      <c r="D28" s="193">
        <f>'Table 7b'!AF28</f>
        <v>16071.000000000002</v>
      </c>
      <c r="E28" s="193">
        <f>'Table 7b'!AG28</f>
        <v>42000</v>
      </c>
      <c r="F28" s="193">
        <f>'Table 7b'!AH28</f>
        <v>47.838095238095242</v>
      </c>
      <c r="G28" s="193">
        <f>'Table 7b'!AI28</f>
        <v>38.26428571428572</v>
      </c>
    </row>
    <row r="29" spans="1:7" ht="16.5" x14ac:dyDescent="0.3">
      <c r="A29" s="570"/>
      <c r="B29" s="58" t="s">
        <v>301</v>
      </c>
      <c r="C29" s="195"/>
      <c r="D29" s="193">
        <f>'Table 7b'!AF29</f>
        <v>55184.100000000006</v>
      </c>
      <c r="E29" s="193">
        <f>'Table 7b'!AG29</f>
        <v>75525</v>
      </c>
      <c r="F29" s="193">
        <f>'Table 7b'!AH29</f>
        <v>76.395055164163225</v>
      </c>
      <c r="G29" s="193">
        <f>'Table 7b'!AI29</f>
        <v>73.067328699106255</v>
      </c>
    </row>
    <row r="30" spans="1:7" ht="16.5" x14ac:dyDescent="0.3">
      <c r="A30" s="571"/>
      <c r="B30" s="58" t="s">
        <v>302</v>
      </c>
      <c r="C30" s="195"/>
      <c r="D30" s="193">
        <f>'Table 7b'!AF30</f>
        <v>15</v>
      </c>
      <c r="E30" s="193">
        <f>'Table 7b'!AG30</f>
        <v>40</v>
      </c>
      <c r="F30" s="193">
        <f>'Table 7b'!AH30</f>
        <v>0</v>
      </c>
      <c r="G30" s="193">
        <f>'Table 7b'!AI30</f>
        <v>0</v>
      </c>
    </row>
    <row r="31" spans="1:7" ht="16.5" x14ac:dyDescent="0.3">
      <c r="A31" s="569" t="s">
        <v>303</v>
      </c>
      <c r="B31" s="58" t="s">
        <v>304</v>
      </c>
      <c r="C31" s="195" t="s">
        <v>305</v>
      </c>
      <c r="D31" s="193">
        <f>'Table 7b'!AF31</f>
        <v>0</v>
      </c>
      <c r="E31" s="193">
        <f>'Table 7b'!AG31</f>
        <v>0</v>
      </c>
      <c r="F31" s="193">
        <f>'Table 7b'!AH31</f>
        <v>0</v>
      </c>
      <c r="G31" s="193">
        <f>'Table 7b'!AI31</f>
        <v>0</v>
      </c>
    </row>
    <row r="32" spans="1:7" ht="16.5" x14ac:dyDescent="0.3">
      <c r="A32" s="570"/>
      <c r="B32" s="58" t="s">
        <v>306</v>
      </c>
      <c r="C32" s="195" t="s">
        <v>46</v>
      </c>
      <c r="D32" s="193">
        <f>'Table 7b'!AF32</f>
        <v>0</v>
      </c>
      <c r="E32" s="193">
        <f>'Table 7b'!AG32</f>
        <v>0</v>
      </c>
      <c r="F32" s="193">
        <f>'Table 7b'!AH32</f>
        <v>0</v>
      </c>
      <c r="G32" s="193">
        <f>'Table 7b'!AI32</f>
        <v>0</v>
      </c>
    </row>
    <row r="33" spans="1:7" ht="16.5" x14ac:dyDescent="0.3">
      <c r="A33" s="571"/>
      <c r="B33" s="58" t="s">
        <v>307</v>
      </c>
      <c r="C33" s="195" t="s">
        <v>308</v>
      </c>
      <c r="D33" s="193">
        <f>'Table 7b'!AF33</f>
        <v>22084</v>
      </c>
      <c r="E33" s="193">
        <f>'Table 7b'!AG33</f>
        <v>32720</v>
      </c>
      <c r="F33" s="193">
        <f>'Table 7b'!AH33</f>
        <v>74.518950967554204</v>
      </c>
      <c r="G33" s="193">
        <f>'Table 7b'!AI33</f>
        <v>67.493887530562347</v>
      </c>
    </row>
    <row r="34" spans="1:7" ht="16.5" x14ac:dyDescent="0.3">
      <c r="A34" s="575" t="s">
        <v>309</v>
      </c>
      <c r="B34" s="58" t="s">
        <v>310</v>
      </c>
      <c r="C34" s="58"/>
      <c r="D34" s="193">
        <f>'Table 7b'!AF34</f>
        <v>496</v>
      </c>
      <c r="E34" s="193">
        <f>'Table 7b'!AG34</f>
        <v>2305</v>
      </c>
      <c r="F34" s="193">
        <f>'Table 7b'!AH34</f>
        <v>53.796095444685463</v>
      </c>
      <c r="G34" s="193">
        <f>'Table 7b'!AI34</f>
        <v>21.518438177874184</v>
      </c>
    </row>
    <row r="35" spans="1:7" ht="16.5" x14ac:dyDescent="0.3">
      <c r="A35" s="575"/>
      <c r="B35" s="58" t="s">
        <v>311</v>
      </c>
      <c r="C35" s="58" t="s">
        <v>312</v>
      </c>
      <c r="D35" s="193">
        <f>'Table 7b'!AF35</f>
        <v>1086</v>
      </c>
      <c r="E35" s="193">
        <f>'Table 7b'!AG35</f>
        <v>9040</v>
      </c>
      <c r="F35" s="193">
        <f>'Table 7b'!AH35</f>
        <v>10.779082177161152</v>
      </c>
      <c r="G35" s="193">
        <f>'Table 7b'!AI35</f>
        <v>12.013274336283185</v>
      </c>
    </row>
    <row r="36" spans="1:7" ht="25.5" customHeight="1" x14ac:dyDescent="0.3">
      <c r="A36" s="569" t="s">
        <v>313</v>
      </c>
      <c r="B36" s="58" t="s">
        <v>314</v>
      </c>
      <c r="C36" s="58"/>
      <c r="D36" s="193">
        <f>'Table 7b'!AF36</f>
        <v>6</v>
      </c>
      <c r="E36" s="193">
        <f>'Table 7b'!AG36</f>
        <v>15</v>
      </c>
      <c r="F36" s="193">
        <f>'Table 7b'!AH36</f>
        <v>50</v>
      </c>
      <c r="G36" s="193">
        <f>'Table 7b'!AI36</f>
        <v>40</v>
      </c>
    </row>
    <row r="37" spans="1:7" ht="16.5" x14ac:dyDescent="0.3">
      <c r="A37" s="570"/>
      <c r="B37" s="58" t="s">
        <v>315</v>
      </c>
      <c r="C37" s="58"/>
      <c r="D37" s="193">
        <f>'Table 7b'!AF37</f>
        <v>10487</v>
      </c>
      <c r="E37" s="193">
        <f>'Table 7b'!AG37</f>
        <v>30000</v>
      </c>
      <c r="F37" s="193">
        <f>'Table 7b'!AH37</f>
        <v>0</v>
      </c>
      <c r="G37" s="193">
        <f>'Table 7b'!AI37</f>
        <v>0</v>
      </c>
    </row>
    <row r="38" spans="1:7" ht="16.5" x14ac:dyDescent="0.3">
      <c r="A38" s="571"/>
      <c r="B38" s="58" t="s">
        <v>316</v>
      </c>
      <c r="C38" s="58"/>
      <c r="D38" s="193">
        <f>'Table 7b'!AF38</f>
        <v>0</v>
      </c>
      <c r="E38" s="193">
        <f>'Table 7b'!AG38</f>
        <v>0</v>
      </c>
      <c r="F38" s="193">
        <f>'Table 7b'!AH38</f>
        <v>0</v>
      </c>
      <c r="G38" s="193">
        <f>'Table 7b'!AI38</f>
        <v>0</v>
      </c>
    </row>
    <row r="39" spans="1:7" ht="30" customHeight="1" x14ac:dyDescent="0.3">
      <c r="A39" s="196" t="s">
        <v>317</v>
      </c>
      <c r="B39" s="58" t="s">
        <v>318</v>
      </c>
      <c r="C39" s="58" t="s">
        <v>52</v>
      </c>
      <c r="D39" s="193">
        <f>'Table 7b'!AF39</f>
        <v>6815.35</v>
      </c>
      <c r="E39" s="193">
        <f>'Table 7b'!AG39</f>
        <v>23076</v>
      </c>
      <c r="F39" s="193">
        <f>'Table 7b'!AH39</f>
        <v>36.329764453961452</v>
      </c>
      <c r="G39" s="193">
        <f>'Table 7b'!AI39</f>
        <v>29.53436470792165</v>
      </c>
    </row>
    <row r="40" spans="1:7" ht="16.5" x14ac:dyDescent="0.3">
      <c r="A40" s="575" t="s">
        <v>319</v>
      </c>
      <c r="B40" s="58" t="s">
        <v>320</v>
      </c>
      <c r="C40" s="58"/>
      <c r="D40" s="193">
        <f>'Table 7b'!AF40</f>
        <v>1780.07</v>
      </c>
      <c r="E40" s="193">
        <f>'Table 7b'!AG40</f>
        <v>5040</v>
      </c>
      <c r="F40" s="193">
        <f>'Table 7b'!AH40</f>
        <v>28.753968253968253</v>
      </c>
      <c r="G40" s="193">
        <f>'Table 7b'!AI40</f>
        <v>35.318849206349206</v>
      </c>
    </row>
    <row r="41" spans="1:7" ht="16.5" x14ac:dyDescent="0.3">
      <c r="A41" s="575"/>
      <c r="B41" s="58" t="s">
        <v>321</v>
      </c>
      <c r="C41" s="58" t="s">
        <v>44</v>
      </c>
      <c r="D41" s="193">
        <f>'Table 7b'!AF41</f>
        <v>0</v>
      </c>
      <c r="E41" s="193">
        <f>'Table 7b'!AG41</f>
        <v>0</v>
      </c>
      <c r="F41" s="193">
        <f>'Table 7b'!AH41</f>
        <v>0</v>
      </c>
      <c r="G41" s="193">
        <f>'Table 7b'!AI41</f>
        <v>0</v>
      </c>
    </row>
    <row r="42" spans="1:7" ht="16.5" x14ac:dyDescent="0.3">
      <c r="A42" s="569" t="s">
        <v>322</v>
      </c>
      <c r="B42" s="58" t="s">
        <v>323</v>
      </c>
      <c r="C42" s="58" t="s">
        <v>46</v>
      </c>
      <c r="D42" s="193">
        <f>'Table 7b'!AF42</f>
        <v>10995.9678</v>
      </c>
      <c r="E42" s="193">
        <f>'Table 7b'!AG42</f>
        <v>21812.5</v>
      </c>
      <c r="F42" s="193">
        <f>'Table 7b'!AH42</f>
        <v>59.65753581661891</v>
      </c>
      <c r="G42" s="193">
        <f>'Table 7b'!AI42</f>
        <v>50.411313696275073</v>
      </c>
    </row>
    <row r="43" spans="1:7" ht="16.5" x14ac:dyDescent="0.3">
      <c r="A43" s="570"/>
      <c r="B43" s="197" t="s">
        <v>324</v>
      </c>
      <c r="C43" s="58" t="s">
        <v>308</v>
      </c>
      <c r="D43" s="193">
        <f>'Table 7b'!AF43</f>
        <v>579392.10400000005</v>
      </c>
      <c r="E43" s="193">
        <f>'Table 7b'!AG43</f>
        <v>1385932.2</v>
      </c>
      <c r="F43" s="193">
        <f>'Table 7b'!AH43</f>
        <v>19.012935151711584</v>
      </c>
      <c r="G43" s="193">
        <f>'Table 7b'!AI43</f>
        <v>41.805227124386029</v>
      </c>
    </row>
    <row r="44" spans="1:7" ht="16.5" x14ac:dyDescent="0.3">
      <c r="A44" s="570"/>
      <c r="B44" s="197" t="s">
        <v>325</v>
      </c>
      <c r="C44" s="58" t="s">
        <v>308</v>
      </c>
      <c r="D44" s="193">
        <f>'Table 7b'!AF44</f>
        <v>82241.747999999992</v>
      </c>
      <c r="E44" s="193">
        <f>'Table 7b'!AG44</f>
        <v>374875</v>
      </c>
      <c r="F44" s="193">
        <f>'Table 7b'!AH44</f>
        <v>14.486951057401814</v>
      </c>
      <c r="G44" s="193">
        <f>'Table 7b'!AI44</f>
        <v>21.938445615205065</v>
      </c>
    </row>
    <row r="45" spans="1:7" ht="16.5" x14ac:dyDescent="0.3">
      <c r="A45" s="570"/>
      <c r="B45" s="197" t="s">
        <v>326</v>
      </c>
      <c r="C45" s="58" t="s">
        <v>327</v>
      </c>
      <c r="D45" s="193">
        <f>'Table 7b'!AF45</f>
        <v>2823.6859999999997</v>
      </c>
      <c r="E45" s="193">
        <f>'Table 7b'!AG45</f>
        <v>23322.25</v>
      </c>
      <c r="F45" s="193">
        <f>'Table 7b'!AH45</f>
        <v>10.287084819486735</v>
      </c>
      <c r="G45" s="193">
        <f>'Table 7b'!AI45</f>
        <v>12.107262378201073</v>
      </c>
    </row>
    <row r="46" spans="1:7" ht="16.5" x14ac:dyDescent="0.3">
      <c r="A46" s="570"/>
      <c r="B46" s="197" t="s">
        <v>328</v>
      </c>
      <c r="C46" s="58" t="s">
        <v>329</v>
      </c>
      <c r="D46" s="193">
        <f>'Table 7b'!AF46</f>
        <v>1880.3149999999998</v>
      </c>
      <c r="E46" s="193">
        <f>'Table 7b'!AG46</f>
        <v>9771.9</v>
      </c>
      <c r="F46" s="193">
        <f>'Table 7b'!AH46</f>
        <v>16.971565518966461</v>
      </c>
      <c r="G46" s="193">
        <f>'Table 7b'!AI46</f>
        <v>19.242061421013311</v>
      </c>
    </row>
    <row r="47" spans="1:7" ht="16.5" x14ac:dyDescent="0.3">
      <c r="A47" s="570"/>
      <c r="B47" s="197" t="s">
        <v>330</v>
      </c>
      <c r="C47" s="58" t="s">
        <v>329</v>
      </c>
      <c r="D47" s="193">
        <f>'Table 7b'!AF47</f>
        <v>7300.6940000000004</v>
      </c>
      <c r="E47" s="193">
        <f>'Table 7b'!AG47</f>
        <v>38020.9</v>
      </c>
      <c r="F47" s="193">
        <f>'Table 7b'!AH47</f>
        <v>15.337383220619511</v>
      </c>
      <c r="G47" s="193">
        <f>'Table 7b'!AI47</f>
        <v>19.201791646173554</v>
      </c>
    </row>
    <row r="48" spans="1:7" ht="16.5" x14ac:dyDescent="0.3">
      <c r="A48" s="571"/>
      <c r="B48" s="58" t="s">
        <v>331</v>
      </c>
      <c r="C48" s="58" t="s">
        <v>276</v>
      </c>
      <c r="D48" s="193">
        <f>'Table 7b'!AF48</f>
        <v>11053.09</v>
      </c>
      <c r="E48" s="193">
        <f>'Table 7b'!AG48</f>
        <v>39680</v>
      </c>
      <c r="F48" s="193">
        <f>'Table 7b'!AH48</f>
        <v>28.633107375271148</v>
      </c>
      <c r="G48" s="193">
        <f>'Table 7b'!AI48</f>
        <v>27.855569556451616</v>
      </c>
    </row>
    <row r="49" spans="1:7" ht="16.5" x14ac:dyDescent="0.3">
      <c r="A49" s="569" t="s">
        <v>332</v>
      </c>
      <c r="B49" s="198" t="s">
        <v>333</v>
      </c>
      <c r="C49" s="58" t="s">
        <v>334</v>
      </c>
      <c r="D49" s="193">
        <f>'Table 7b'!AF49</f>
        <v>4268.6120000000001</v>
      </c>
      <c r="E49" s="193">
        <f>'Table 7b'!AG49</f>
        <v>13182.5</v>
      </c>
      <c r="F49" s="193">
        <f>'Table 7b'!AH49</f>
        <v>62.766895069192529</v>
      </c>
      <c r="G49" s="193">
        <f>'Table 7b'!AI49</f>
        <v>32.380898919021426</v>
      </c>
    </row>
    <row r="50" spans="1:7" ht="16.5" x14ac:dyDescent="0.3">
      <c r="A50" s="571"/>
      <c r="B50" s="198" t="s">
        <v>335</v>
      </c>
      <c r="C50" s="58" t="s">
        <v>46</v>
      </c>
      <c r="D50" s="193">
        <f>'Table 7b'!AF50</f>
        <v>0</v>
      </c>
      <c r="E50" s="193">
        <f>'Table 7b'!AG50</f>
        <v>0</v>
      </c>
      <c r="F50" s="193">
        <f>'Table 7b'!AH50</f>
        <v>0</v>
      </c>
      <c r="G50" s="193">
        <f>'Table 7b'!AI50</f>
        <v>0</v>
      </c>
    </row>
    <row r="51" spans="1:7" ht="25.5" customHeight="1" x14ac:dyDescent="0.3">
      <c r="A51" s="569" t="s">
        <v>336</v>
      </c>
      <c r="B51" s="58" t="s">
        <v>337</v>
      </c>
      <c r="C51" s="58" t="s">
        <v>338</v>
      </c>
      <c r="D51" s="193">
        <f>'Table 7b'!AF51</f>
        <v>8.36</v>
      </c>
      <c r="E51" s="193">
        <f>'Table 7b'!AG51</f>
        <v>36.549999999999997</v>
      </c>
      <c r="F51" s="193">
        <f>'Table 7b'!AH51</f>
        <v>79.717741935483872</v>
      </c>
      <c r="G51" s="193">
        <f>'Table 7b'!AI51</f>
        <v>22.872777017783857</v>
      </c>
    </row>
    <row r="52" spans="1:7" ht="16.5" x14ac:dyDescent="0.3">
      <c r="A52" s="570"/>
      <c r="B52" s="58" t="s">
        <v>339</v>
      </c>
      <c r="C52" s="58" t="s">
        <v>46</v>
      </c>
      <c r="D52" s="193">
        <f>'Table 7b'!AF52</f>
        <v>1330674.7849999999</v>
      </c>
      <c r="E52" s="193">
        <f>'Table 7b'!AG52</f>
        <v>4611850</v>
      </c>
      <c r="F52" s="193">
        <f>'Table 7b'!AH52</f>
        <v>30.567185176220633</v>
      </c>
      <c r="G52" s="193">
        <f>'Table 7b'!AI52</f>
        <v>28.853383891496904</v>
      </c>
    </row>
    <row r="53" spans="1:7" ht="16.5" x14ac:dyDescent="0.3">
      <c r="A53" s="570"/>
      <c r="B53" s="58" t="s">
        <v>340</v>
      </c>
      <c r="C53" s="58" t="s">
        <v>46</v>
      </c>
      <c r="D53" s="193">
        <f>'Table 7b'!AF53</f>
        <v>3.64</v>
      </c>
      <c r="E53" s="193">
        <f>'Table 7b'!AG53</f>
        <v>6</v>
      </c>
      <c r="F53" s="193">
        <f>'Table 7b'!AH53</f>
        <v>45.960281386291484</v>
      </c>
      <c r="G53" s="193">
        <f>'Table 7b'!AI53</f>
        <v>60.666666666666671</v>
      </c>
    </row>
    <row r="54" spans="1:7" ht="16.5" x14ac:dyDescent="0.3">
      <c r="A54" s="571"/>
      <c r="B54" s="58" t="s">
        <v>341</v>
      </c>
      <c r="C54" s="58" t="s">
        <v>46</v>
      </c>
      <c r="D54" s="193">
        <f>'Table 7b'!AF54</f>
        <v>0</v>
      </c>
      <c r="E54" s="193">
        <f>'Table 7b'!AG54</f>
        <v>0</v>
      </c>
      <c r="F54" s="193">
        <f>'Table 7b'!AH54</f>
        <v>0</v>
      </c>
      <c r="G54" s="193">
        <f>'Table 7b'!AI54</f>
        <v>0</v>
      </c>
    </row>
    <row r="55" spans="1:7" ht="16.5" x14ac:dyDescent="0.3">
      <c r="A55" s="569" t="s">
        <v>342</v>
      </c>
      <c r="B55" s="58" t="s">
        <v>343</v>
      </c>
      <c r="C55" s="58" t="s">
        <v>276</v>
      </c>
      <c r="D55" s="193">
        <f>'Table 7b'!AF55</f>
        <v>301886.47599999997</v>
      </c>
      <c r="E55" s="193">
        <f>'Table 7b'!AG55</f>
        <v>551308</v>
      </c>
      <c r="F55" s="193">
        <f>'Table 7b'!AH55</f>
        <v>54.673431379356231</v>
      </c>
      <c r="G55" s="193">
        <f>'Table 7b'!AI55</f>
        <v>54.758225166331698</v>
      </c>
    </row>
    <row r="56" spans="1:7" ht="16.5" x14ac:dyDescent="0.3">
      <c r="A56" s="570"/>
      <c r="B56" s="58" t="s">
        <v>344</v>
      </c>
      <c r="C56" s="58" t="s">
        <v>276</v>
      </c>
      <c r="D56" s="193">
        <f>'Table 7b'!AF56</f>
        <v>92227</v>
      </c>
      <c r="E56" s="193">
        <f>'Table 7b'!AG56</f>
        <v>642000</v>
      </c>
      <c r="F56" s="193">
        <f>'Table 7b'!AH56</f>
        <v>11.136760124610593</v>
      </c>
      <c r="G56" s="193">
        <f>'Table 7b'!AI56</f>
        <v>14.36557632398754</v>
      </c>
    </row>
    <row r="57" spans="1:7" ht="16.5" x14ac:dyDescent="0.3">
      <c r="A57" s="570"/>
      <c r="B57" s="58" t="s">
        <v>345</v>
      </c>
      <c r="C57" s="58" t="s">
        <v>276</v>
      </c>
      <c r="D57" s="193">
        <f>'Table 7b'!AF57</f>
        <v>16028</v>
      </c>
      <c r="E57" s="193">
        <f>'Table 7b'!AG57</f>
        <v>34861</v>
      </c>
      <c r="F57" s="193">
        <f>'Table 7b'!AH57</f>
        <v>27.441094920056663</v>
      </c>
      <c r="G57" s="193">
        <f>'Table 7b'!AI57</f>
        <v>45.976879607584408</v>
      </c>
    </row>
    <row r="58" spans="1:7" ht="16.5" x14ac:dyDescent="0.3">
      <c r="A58" s="571"/>
      <c r="B58" s="58" t="s">
        <v>346</v>
      </c>
      <c r="C58" s="58" t="s">
        <v>52</v>
      </c>
      <c r="D58" s="193">
        <f>'Table 7b'!AF58</f>
        <v>233.71199999999999</v>
      </c>
      <c r="E58" s="193">
        <f>'Table 7b'!AG58</f>
        <v>362.5</v>
      </c>
      <c r="F58" s="193">
        <f>'Table 7b'!AH58</f>
        <v>67.5</v>
      </c>
      <c r="G58" s="193">
        <f>'Table 7b'!AI58</f>
        <v>64.472275862068955</v>
      </c>
    </row>
    <row r="59" spans="1:7" ht="16.5" x14ac:dyDescent="0.3">
      <c r="A59" s="572" t="s">
        <v>347</v>
      </c>
      <c r="B59" s="58" t="s">
        <v>348</v>
      </c>
      <c r="C59" s="58" t="s">
        <v>276</v>
      </c>
      <c r="D59" s="193">
        <f>'Table 7b'!AF59</f>
        <v>24878.799999999999</v>
      </c>
      <c r="E59" s="193">
        <f>'Table 7b'!AG59</f>
        <v>63600</v>
      </c>
      <c r="F59" s="193">
        <f>'Table 7b'!AH59</f>
        <v>28.209150943396228</v>
      </c>
      <c r="G59" s="193">
        <f>'Table 7b'!AI59</f>
        <v>39.117610062893085</v>
      </c>
    </row>
    <row r="60" spans="1:7" ht="16.5" x14ac:dyDescent="0.3">
      <c r="A60" s="574"/>
      <c r="B60" s="58" t="s">
        <v>349</v>
      </c>
      <c r="C60" s="58" t="s">
        <v>308</v>
      </c>
      <c r="D60" s="193">
        <f>'Table 7b'!AF60</f>
        <v>963.73500000000001</v>
      </c>
      <c r="E60" s="193">
        <f>'Table 7b'!AG60</f>
        <v>1400</v>
      </c>
      <c r="F60" s="193">
        <f>'Table 7b'!AH60</f>
        <v>70.488571428571433</v>
      </c>
      <c r="G60" s="193">
        <f>'Table 7b'!AI60</f>
        <v>68.838214285714287</v>
      </c>
    </row>
    <row r="61" spans="1:7" ht="16.5" x14ac:dyDescent="0.3">
      <c r="A61" s="572" t="s">
        <v>350</v>
      </c>
      <c r="B61" s="58" t="s">
        <v>351</v>
      </c>
      <c r="C61" s="58" t="s">
        <v>276</v>
      </c>
      <c r="D61" s="193">
        <f>'Table 7b'!AF61</f>
        <v>830145.66</v>
      </c>
      <c r="E61" s="193">
        <f>'Table 7b'!AG61</f>
        <v>2335675</v>
      </c>
      <c r="F61" s="193">
        <f>'Table 7b'!AH61</f>
        <v>17.912863436123345</v>
      </c>
      <c r="G61" s="193">
        <f>'Table 7b'!AI61</f>
        <v>35.54200220493005</v>
      </c>
    </row>
    <row r="62" spans="1:7" ht="16.5" x14ac:dyDescent="0.3">
      <c r="A62" s="574"/>
      <c r="B62" s="58" t="s">
        <v>352</v>
      </c>
      <c r="C62" s="199" t="s">
        <v>353</v>
      </c>
      <c r="D62" s="193">
        <f>'Table 7b'!AF62</f>
        <v>2293</v>
      </c>
      <c r="E62" s="193">
        <f>'Table 7b'!AG62</f>
        <v>10000</v>
      </c>
      <c r="F62" s="193">
        <f>'Table 7b'!AH62</f>
        <v>0</v>
      </c>
      <c r="G62" s="193">
        <f>'Table 7b'!AI62</f>
        <v>0</v>
      </c>
    </row>
    <row r="63" spans="1:7" ht="16.5" x14ac:dyDescent="0.3">
      <c r="A63" s="446" t="s">
        <v>354</v>
      </c>
      <c r="B63" s="58" t="s">
        <v>355</v>
      </c>
      <c r="C63" s="58" t="s">
        <v>356</v>
      </c>
      <c r="D63" s="193">
        <f>'Table 7b'!AF63</f>
        <v>42508</v>
      </c>
      <c r="E63" s="193">
        <f>'Table 7b'!AG63</f>
        <v>80000</v>
      </c>
      <c r="F63" s="193">
        <f>'Table 7b'!AH63</f>
        <v>23.972222222222221</v>
      </c>
      <c r="G63" s="193">
        <f>'Table 7b'!AI63</f>
        <v>53.134999999999998</v>
      </c>
    </row>
    <row r="64" spans="1:7" ht="16.5" x14ac:dyDescent="0.3">
      <c r="A64" s="572" t="s">
        <v>357</v>
      </c>
      <c r="B64" s="58" t="s">
        <v>358</v>
      </c>
      <c r="C64" s="58" t="s">
        <v>359</v>
      </c>
      <c r="D64" s="193">
        <f>'Table 7b'!AF64</f>
        <v>0</v>
      </c>
      <c r="E64" s="193">
        <f>'Table 7b'!AG64</f>
        <v>0</v>
      </c>
      <c r="F64" s="193">
        <f>'Table 7b'!AH64</f>
        <v>0</v>
      </c>
      <c r="G64" s="193">
        <f>'Table 7b'!AI64</f>
        <v>0</v>
      </c>
    </row>
    <row r="65" spans="1:7" ht="16.5" x14ac:dyDescent="0.3">
      <c r="A65" s="573"/>
      <c r="B65" s="58" t="s">
        <v>360</v>
      </c>
      <c r="C65" s="58" t="s">
        <v>359</v>
      </c>
      <c r="D65" s="193">
        <f>'Table 7b'!AF65</f>
        <v>2968911</v>
      </c>
      <c r="E65" s="193">
        <f>'Table 7b'!AG65</f>
        <v>7000000</v>
      </c>
      <c r="F65" s="193">
        <f>'Table 7b'!AH65</f>
        <v>41.816049586776863</v>
      </c>
      <c r="G65" s="193">
        <f>'Table 7b'!AI65</f>
        <v>42.413014285714283</v>
      </c>
    </row>
    <row r="66" spans="1:7" ht="16.5" x14ac:dyDescent="0.3">
      <c r="A66" s="574"/>
      <c r="B66" s="58" t="s">
        <v>361</v>
      </c>
      <c r="C66" s="58"/>
      <c r="D66" s="193">
        <f>'Table 7b'!AF66</f>
        <v>3039869</v>
      </c>
      <c r="E66" s="193">
        <f>'Table 7b'!AG66</f>
        <v>3860000</v>
      </c>
      <c r="F66" s="193">
        <f>'Table 7b'!AH66</f>
        <v>29.742323369565216</v>
      </c>
      <c r="G66" s="193">
        <f>'Table 7b'!AI66</f>
        <v>78.753082901554407</v>
      </c>
    </row>
    <row r="67" spans="1:7" ht="16.5" x14ac:dyDescent="0.3">
      <c r="A67" s="445" t="s">
        <v>362</v>
      </c>
      <c r="B67" s="58" t="s">
        <v>363</v>
      </c>
      <c r="C67" s="58"/>
      <c r="D67" s="193">
        <f>'Table 7b'!AF67</f>
        <v>1434.3412000000001</v>
      </c>
      <c r="E67" s="193">
        <f>'Table 7b'!AG67</f>
        <v>1471.231</v>
      </c>
      <c r="F67" s="193">
        <f>'Table 7b'!AH67</f>
        <v>93.187482727237082</v>
      </c>
      <c r="G67" s="193">
        <f>'Table 7b'!AI67</f>
        <v>97.49258953896431</v>
      </c>
    </row>
    <row r="68" spans="1:7" ht="17.25" customHeight="1" x14ac:dyDescent="0.3">
      <c r="A68" s="201"/>
      <c r="B68" s="576" t="s">
        <v>364</v>
      </c>
      <c r="C68" s="576"/>
      <c r="D68" s="576"/>
      <c r="E68" s="576"/>
      <c r="F68" s="202">
        <f>AVERAGEIF(F7:F67,"&gt;0")</f>
        <v>42.469298440213429</v>
      </c>
      <c r="G68" s="193">
        <f>AVERAGEIF(G7:G67,"&gt;0")</f>
        <v>42.935707749815919</v>
      </c>
    </row>
    <row r="69" spans="1:7" x14ac:dyDescent="0.25">
      <c r="F69" s="203"/>
    </row>
    <row r="70" spans="1:7" x14ac:dyDescent="0.25">
      <c r="F70" s="203"/>
    </row>
  </sheetData>
  <mergeCells count="27">
    <mergeCell ref="A55:A58"/>
    <mergeCell ref="A59:A60"/>
    <mergeCell ref="A61:A62"/>
    <mergeCell ref="A64:A66"/>
    <mergeCell ref="B68:E68"/>
    <mergeCell ref="A51:A54"/>
    <mergeCell ref="A7:A9"/>
    <mergeCell ref="A11:A13"/>
    <mergeCell ref="A14:A19"/>
    <mergeCell ref="A20:A22"/>
    <mergeCell ref="A24:A30"/>
    <mergeCell ref="A31:A33"/>
    <mergeCell ref="A34:A35"/>
    <mergeCell ref="A36:A38"/>
    <mergeCell ref="A40:A41"/>
    <mergeCell ref="A42:A48"/>
    <mergeCell ref="A49:A50"/>
    <mergeCell ref="A1:G1"/>
    <mergeCell ref="A2:G2"/>
    <mergeCell ref="A3:A6"/>
    <mergeCell ref="B3:B6"/>
    <mergeCell ref="C3:C6"/>
    <mergeCell ref="D3:G3"/>
    <mergeCell ref="D4:D6"/>
    <mergeCell ref="E4:E6"/>
    <mergeCell ref="F4:F6"/>
    <mergeCell ref="G4:G6"/>
  </mergeCells>
  <pageMargins left="0.48" right="0.24" top="0.75" bottom="0.75" header="0.3" footer="0.3"/>
  <pageSetup paperSize="9" scale="74" fitToHeight="2" orientation="portrait" r:id="rId1"/>
  <rowBreaks count="1" manualBreakCount="1">
    <brk id="48" max="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I86"/>
  <sheetViews>
    <sheetView view="pageBreakPreview" zoomScale="90" zoomScaleNormal="90" zoomScaleSheetLayoutView="90" workbookViewId="0">
      <pane xSplit="3" ySplit="6" topLeftCell="V58" activePane="bottomRight" state="frozen"/>
      <selection activeCell="J24" sqref="J24"/>
      <selection pane="topRight" activeCell="J24" sqref="J24"/>
      <selection pane="bottomLeft" activeCell="J24" sqref="J24"/>
      <selection pane="bottomRight" activeCell="Z75" sqref="Z75"/>
    </sheetView>
  </sheetViews>
  <sheetFormatPr defaultColWidth="9.140625" defaultRowHeight="15" x14ac:dyDescent="0.25"/>
  <cols>
    <col min="1" max="1" width="18.42578125" style="189" customWidth="1"/>
    <col min="2" max="2" width="24.85546875" style="28" bestFit="1" customWidth="1"/>
    <col min="3" max="3" width="11.85546875" style="28" customWidth="1"/>
    <col min="4" max="4" width="15.7109375" style="28" bestFit="1" customWidth="1"/>
    <col min="5" max="5" width="14.42578125" style="28" customWidth="1"/>
    <col min="6" max="6" width="12.5703125" style="28" customWidth="1"/>
    <col min="7" max="7" width="12.85546875" style="28" customWidth="1"/>
    <col min="8" max="8" width="13.85546875" style="28" bestFit="1" customWidth="1"/>
    <col min="9" max="9" width="13.7109375" style="28" customWidth="1"/>
    <col min="10" max="10" width="12.140625" style="28" customWidth="1"/>
    <col min="11" max="11" width="11.7109375" style="28" customWidth="1"/>
    <col min="12" max="12" width="15.7109375" style="28" bestFit="1" customWidth="1"/>
    <col min="13" max="13" width="16" style="28" bestFit="1" customWidth="1"/>
    <col min="14" max="14" width="12.140625" style="28" customWidth="1"/>
    <col min="15" max="15" width="10.28515625" style="28" bestFit="1" customWidth="1"/>
    <col min="16" max="16" width="14.85546875" style="28" bestFit="1" customWidth="1"/>
    <col min="17" max="17" width="15.42578125" style="28" bestFit="1" customWidth="1"/>
    <col min="18" max="18" width="12.7109375" style="28" customWidth="1"/>
    <col min="19" max="19" width="10.28515625" style="28" bestFit="1" customWidth="1"/>
    <col min="20" max="20" width="13.42578125" style="28" bestFit="1" customWidth="1"/>
    <col min="21" max="21" width="15.85546875" style="28" bestFit="1" customWidth="1"/>
    <col min="22" max="22" width="12.5703125" style="28" customWidth="1"/>
    <col min="23" max="23" width="10.28515625" style="28" bestFit="1" customWidth="1"/>
    <col min="24" max="24" width="11.85546875" style="28" customWidth="1"/>
    <col min="25" max="25" width="15.140625" style="28" bestFit="1" customWidth="1"/>
    <col min="26" max="26" width="11.7109375" style="28" customWidth="1"/>
    <col min="27" max="27" width="10.28515625" style="28" bestFit="1" customWidth="1"/>
    <col min="28" max="28" width="11.7109375" style="28" customWidth="1"/>
    <col min="29" max="29" width="13.140625" style="28" bestFit="1" customWidth="1"/>
    <col min="30" max="30" width="12.85546875" style="28" customWidth="1"/>
    <col min="31" max="31" width="10.28515625" style="28" bestFit="1" customWidth="1"/>
    <col min="32" max="32" width="14.85546875" style="28" customWidth="1"/>
    <col min="33" max="33" width="16.140625" style="28" bestFit="1" customWidth="1"/>
    <col min="34" max="34" width="12.85546875" style="28" customWidth="1"/>
    <col min="35" max="35" width="13.5703125" style="28" bestFit="1" customWidth="1"/>
    <col min="36" max="16384" width="9.140625" style="28"/>
  </cols>
  <sheetData>
    <row r="1" spans="1:35" ht="18" x14ac:dyDescent="0.25">
      <c r="A1" s="580" t="s">
        <v>365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</row>
    <row r="2" spans="1:35" ht="18" x14ac:dyDescent="0.25">
      <c r="A2" s="581" t="s">
        <v>366</v>
      </c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1"/>
      <c r="O2" s="581"/>
    </row>
    <row r="3" spans="1:35" ht="16.5" x14ac:dyDescent="0.25">
      <c r="A3" s="566" t="s">
        <v>260</v>
      </c>
      <c r="B3" s="567" t="s">
        <v>261</v>
      </c>
      <c r="C3" s="567" t="s">
        <v>262</v>
      </c>
      <c r="D3" s="519" t="s">
        <v>236</v>
      </c>
      <c r="E3" s="519"/>
      <c r="F3" s="519"/>
      <c r="G3" s="519"/>
      <c r="H3" s="519" t="s">
        <v>216</v>
      </c>
      <c r="I3" s="519"/>
      <c r="J3" s="519"/>
      <c r="K3" s="519"/>
      <c r="L3" s="519" t="s">
        <v>127</v>
      </c>
      <c r="M3" s="519"/>
      <c r="N3" s="519"/>
      <c r="O3" s="519"/>
      <c r="P3" s="519" t="s">
        <v>128</v>
      </c>
      <c r="Q3" s="519"/>
      <c r="R3" s="519"/>
      <c r="S3" s="519"/>
      <c r="T3" s="519" t="s">
        <v>116</v>
      </c>
      <c r="U3" s="519"/>
      <c r="V3" s="519"/>
      <c r="W3" s="519"/>
      <c r="X3" s="519" t="s">
        <v>129</v>
      </c>
      <c r="Y3" s="519"/>
      <c r="Z3" s="519"/>
      <c r="AA3" s="519"/>
      <c r="AB3" s="519" t="s">
        <v>203</v>
      </c>
      <c r="AC3" s="519"/>
      <c r="AD3" s="519"/>
      <c r="AE3" s="519"/>
      <c r="AF3" s="579" t="s">
        <v>3</v>
      </c>
      <c r="AG3" s="519"/>
      <c r="AH3" s="519"/>
      <c r="AI3" s="519"/>
    </row>
    <row r="4" spans="1:35" x14ac:dyDescent="0.25">
      <c r="A4" s="566"/>
      <c r="B4" s="567"/>
      <c r="C4" s="567"/>
      <c r="D4" s="568" t="s">
        <v>263</v>
      </c>
      <c r="E4" s="568" t="s">
        <v>264</v>
      </c>
      <c r="F4" s="568" t="s">
        <v>265</v>
      </c>
      <c r="G4" s="568" t="s">
        <v>266</v>
      </c>
      <c r="H4" s="568" t="s">
        <v>263</v>
      </c>
      <c r="I4" s="568" t="s">
        <v>264</v>
      </c>
      <c r="J4" s="568" t="s">
        <v>265</v>
      </c>
      <c r="K4" s="568" t="s">
        <v>266</v>
      </c>
      <c r="L4" s="568" t="s">
        <v>263</v>
      </c>
      <c r="M4" s="568" t="s">
        <v>264</v>
      </c>
      <c r="N4" s="568" t="s">
        <v>265</v>
      </c>
      <c r="O4" s="568" t="s">
        <v>266</v>
      </c>
      <c r="P4" s="568" t="s">
        <v>263</v>
      </c>
      <c r="Q4" s="568" t="s">
        <v>264</v>
      </c>
      <c r="R4" s="568" t="s">
        <v>265</v>
      </c>
      <c r="S4" s="568" t="s">
        <v>266</v>
      </c>
      <c r="T4" s="568" t="s">
        <v>263</v>
      </c>
      <c r="U4" s="568" t="s">
        <v>264</v>
      </c>
      <c r="V4" s="568" t="s">
        <v>265</v>
      </c>
      <c r="W4" s="568" t="s">
        <v>266</v>
      </c>
      <c r="X4" s="568" t="s">
        <v>263</v>
      </c>
      <c r="Y4" s="568" t="s">
        <v>264</v>
      </c>
      <c r="Z4" s="568" t="s">
        <v>265</v>
      </c>
      <c r="AA4" s="568" t="s">
        <v>266</v>
      </c>
      <c r="AB4" s="568" t="s">
        <v>263</v>
      </c>
      <c r="AC4" s="568" t="s">
        <v>264</v>
      </c>
      <c r="AD4" s="568" t="s">
        <v>265</v>
      </c>
      <c r="AE4" s="568" t="s">
        <v>266</v>
      </c>
      <c r="AF4" s="578" t="s">
        <v>263</v>
      </c>
      <c r="AG4" s="568" t="s">
        <v>264</v>
      </c>
      <c r="AH4" s="568" t="s">
        <v>265</v>
      </c>
      <c r="AI4" s="568" t="s">
        <v>266</v>
      </c>
    </row>
    <row r="5" spans="1:35" x14ac:dyDescent="0.25">
      <c r="A5" s="566"/>
      <c r="B5" s="567"/>
      <c r="C5" s="567"/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8"/>
      <c r="Q5" s="568"/>
      <c r="R5" s="568"/>
      <c r="S5" s="568"/>
      <c r="T5" s="568"/>
      <c r="U5" s="568"/>
      <c r="V5" s="568"/>
      <c r="W5" s="568"/>
      <c r="X5" s="568"/>
      <c r="Y5" s="568"/>
      <c r="Z5" s="568"/>
      <c r="AA5" s="568"/>
      <c r="AB5" s="568"/>
      <c r="AC5" s="568"/>
      <c r="AD5" s="568"/>
      <c r="AE5" s="568"/>
      <c r="AF5" s="578"/>
      <c r="AG5" s="568"/>
      <c r="AH5" s="568"/>
      <c r="AI5" s="568"/>
    </row>
    <row r="6" spans="1:35" ht="21" customHeight="1" x14ac:dyDescent="0.25">
      <c r="A6" s="566"/>
      <c r="B6" s="567"/>
      <c r="C6" s="567"/>
      <c r="D6" s="568"/>
      <c r="E6" s="568"/>
      <c r="F6" s="568"/>
      <c r="G6" s="568"/>
      <c r="H6" s="568"/>
      <c r="I6" s="568"/>
      <c r="J6" s="568"/>
      <c r="K6" s="568"/>
      <c r="L6" s="568"/>
      <c r="M6" s="568"/>
      <c r="N6" s="568"/>
      <c r="O6" s="568"/>
      <c r="P6" s="568"/>
      <c r="Q6" s="568"/>
      <c r="R6" s="568"/>
      <c r="S6" s="568"/>
      <c r="T6" s="568"/>
      <c r="U6" s="568"/>
      <c r="V6" s="568"/>
      <c r="W6" s="568"/>
      <c r="X6" s="568"/>
      <c r="Y6" s="568"/>
      <c r="Z6" s="568"/>
      <c r="AA6" s="568"/>
      <c r="AB6" s="568"/>
      <c r="AC6" s="568"/>
      <c r="AD6" s="568"/>
      <c r="AE6" s="568"/>
      <c r="AF6" s="578"/>
      <c r="AG6" s="568"/>
      <c r="AH6" s="568"/>
      <c r="AI6" s="568"/>
    </row>
    <row r="7" spans="1:35" ht="15.75" customHeight="1" x14ac:dyDescent="0.3">
      <c r="A7" s="569" t="s">
        <v>267</v>
      </c>
      <c r="B7" s="447" t="s">
        <v>268</v>
      </c>
      <c r="C7" s="447" t="s">
        <v>269</v>
      </c>
      <c r="D7" s="176">
        <v>1415.5</v>
      </c>
      <c r="E7" s="176">
        <v>24000</v>
      </c>
      <c r="F7" s="205">
        <v>5.0910416666666665</v>
      </c>
      <c r="G7" s="448">
        <f>IFERROR(D7/E7*100,0)</f>
        <v>5.8979166666666663</v>
      </c>
      <c r="H7" s="176">
        <v>9532</v>
      </c>
      <c r="I7" s="176">
        <v>235000</v>
      </c>
      <c r="J7" s="205">
        <v>5.2421276595744679</v>
      </c>
      <c r="K7" s="176">
        <f>H7/I7*100</f>
        <v>4.0561702127659576</v>
      </c>
      <c r="L7" s="176"/>
      <c r="M7" s="176"/>
      <c r="N7" s="205"/>
      <c r="O7" s="176"/>
      <c r="P7" s="176"/>
      <c r="Q7" s="176"/>
      <c r="R7" s="205"/>
      <c r="S7" s="176"/>
      <c r="T7" s="176"/>
      <c r="U7" s="176"/>
      <c r="V7" s="205"/>
      <c r="W7" s="176"/>
      <c r="X7" s="176"/>
      <c r="Y7" s="176"/>
      <c r="Z7" s="205"/>
      <c r="AA7" s="176"/>
      <c r="AB7" s="176"/>
      <c r="AC7" s="176"/>
      <c r="AD7" s="205"/>
      <c r="AE7" s="176"/>
      <c r="AF7" s="449">
        <f>D7+H7+L7+P7+T7+X7+AB7</f>
        <v>10947.5</v>
      </c>
      <c r="AG7" s="176">
        <f>E7+I7+M7+Q7+U7+Y7+AC7</f>
        <v>259000</v>
      </c>
      <c r="AH7" s="205">
        <v>5.2281274131274129</v>
      </c>
      <c r="AI7" s="176">
        <f>AF7/AG7*100</f>
        <v>4.2268339768339764</v>
      </c>
    </row>
    <row r="8" spans="1:35" ht="15.75" x14ac:dyDescent="0.3">
      <c r="A8" s="570"/>
      <c r="B8" s="447" t="s">
        <v>270</v>
      </c>
      <c r="C8" s="447" t="s">
        <v>269</v>
      </c>
      <c r="D8" s="176">
        <v>1234</v>
      </c>
      <c r="E8" s="176">
        <v>1600</v>
      </c>
      <c r="F8" s="205">
        <v>79.86666666666666</v>
      </c>
      <c r="G8" s="448">
        <f>IFERROR(D8/E8*100,0)</f>
        <v>77.125</v>
      </c>
      <c r="H8" s="176">
        <v>6848</v>
      </c>
      <c r="I8" s="176">
        <v>15000</v>
      </c>
      <c r="J8" s="205">
        <v>50.88</v>
      </c>
      <c r="K8" s="176">
        <f>H8/I8*100</f>
        <v>45.653333333333336</v>
      </c>
      <c r="L8" s="176"/>
      <c r="M8" s="176"/>
      <c r="N8" s="205"/>
      <c r="O8" s="176"/>
      <c r="P8" s="176">
        <v>1380</v>
      </c>
      <c r="Q8" s="176">
        <v>2880</v>
      </c>
      <c r="R8" s="205">
        <v>51.7</v>
      </c>
      <c r="S8" s="176">
        <f>P8/Q8*100</f>
        <v>47.916666666666671</v>
      </c>
      <c r="T8" s="176">
        <v>1856</v>
      </c>
      <c r="U8" s="176">
        <v>5250</v>
      </c>
      <c r="V8" s="205">
        <v>45.648000000000003</v>
      </c>
      <c r="W8" s="176">
        <f>T8/U8*100</f>
        <v>35.352380952380955</v>
      </c>
      <c r="X8" s="176"/>
      <c r="Y8" s="176"/>
      <c r="Z8" s="205"/>
      <c r="AA8" s="176"/>
      <c r="AB8" s="176">
        <v>944</v>
      </c>
      <c r="AC8" s="176">
        <v>1980</v>
      </c>
      <c r="AD8" s="205">
        <v>50.28</v>
      </c>
      <c r="AE8" s="176">
        <f>AB8/AC8*100</f>
        <v>47.676767676767682</v>
      </c>
      <c r="AF8" s="449">
        <f t="shared" ref="AF8:AG67" si="0">D8+H8+L8+P8+T8+X8+AB8</f>
        <v>12262</v>
      </c>
      <c r="AG8" s="176">
        <f t="shared" si="0"/>
        <v>26710</v>
      </c>
      <c r="AH8" s="205">
        <v>52.88722826086957</v>
      </c>
      <c r="AI8" s="176">
        <f t="shared" ref="AI8:AI67" si="1">AF8/AG8*100</f>
        <v>45.907899663047544</v>
      </c>
    </row>
    <row r="9" spans="1:35" ht="15.75" x14ac:dyDescent="0.3">
      <c r="A9" s="571"/>
      <c r="B9" s="447" t="s">
        <v>271</v>
      </c>
      <c r="C9" s="447" t="s">
        <v>269</v>
      </c>
      <c r="D9" s="176">
        <v>1084</v>
      </c>
      <c r="E9" s="176">
        <v>7500</v>
      </c>
      <c r="F9" s="205">
        <v>10.229916666666666</v>
      </c>
      <c r="G9" s="448">
        <f>IFERROR(D9/E9*100,0)</f>
        <v>14.453333333333335</v>
      </c>
      <c r="H9" s="176">
        <v>22950.14</v>
      </c>
      <c r="I9" s="176">
        <v>113000</v>
      </c>
      <c r="J9" s="205">
        <v>42.312389380530973</v>
      </c>
      <c r="K9" s="176">
        <f>H9/I9*100</f>
        <v>20.309858407079645</v>
      </c>
      <c r="L9" s="176"/>
      <c r="M9" s="176"/>
      <c r="N9" s="205"/>
      <c r="O9" s="176"/>
      <c r="P9" s="176"/>
      <c r="Q9" s="176"/>
      <c r="R9" s="205"/>
      <c r="S9" s="176"/>
      <c r="T9" s="176"/>
      <c r="U9" s="176"/>
      <c r="V9" s="205"/>
      <c r="W9" s="176"/>
      <c r="X9" s="176"/>
      <c r="Y9" s="176"/>
      <c r="Z9" s="205"/>
      <c r="AA9" s="176"/>
      <c r="AB9" s="176"/>
      <c r="AC9" s="176"/>
      <c r="AD9" s="205"/>
      <c r="AE9" s="176"/>
      <c r="AF9" s="449">
        <f t="shared" si="0"/>
        <v>24034.14</v>
      </c>
      <c r="AG9" s="176">
        <f t="shared" si="0"/>
        <v>120500</v>
      </c>
      <c r="AH9" s="205">
        <v>36.692102189781025</v>
      </c>
      <c r="AI9" s="176">
        <f t="shared" si="1"/>
        <v>19.945344398340247</v>
      </c>
    </row>
    <row r="10" spans="1:35" ht="15.75" x14ac:dyDescent="0.3">
      <c r="A10" s="206" t="s">
        <v>272</v>
      </c>
      <c r="B10" s="447" t="s">
        <v>273</v>
      </c>
      <c r="C10" s="447" t="s">
        <v>44</v>
      </c>
      <c r="D10" s="176">
        <v>1899.3</v>
      </c>
      <c r="E10" s="176">
        <v>5555</v>
      </c>
      <c r="F10" s="205">
        <v>42.762444444444441</v>
      </c>
      <c r="G10" s="448">
        <f>IFERROR(D10/E10*100,0)</f>
        <v>34.190819081908188</v>
      </c>
      <c r="H10" s="176"/>
      <c r="I10" s="176"/>
      <c r="J10" s="205"/>
      <c r="K10" s="176"/>
      <c r="L10" s="176">
        <v>15624.512000000001</v>
      </c>
      <c r="M10" s="176">
        <v>29685</v>
      </c>
      <c r="N10" s="205">
        <v>58.012541687721075</v>
      </c>
      <c r="O10" s="176">
        <f>IFERROR(L10/M10*100,0)</f>
        <v>52.634367525686379</v>
      </c>
      <c r="P10" s="176">
        <v>4411.25</v>
      </c>
      <c r="Q10" s="176">
        <v>18068</v>
      </c>
      <c r="R10" s="205">
        <v>23.4</v>
      </c>
      <c r="S10" s="176">
        <f>P10/Q10*100</f>
        <v>24.414711091432366</v>
      </c>
      <c r="T10" s="176"/>
      <c r="U10" s="176"/>
      <c r="V10" s="205"/>
      <c r="W10" s="176"/>
      <c r="X10" s="176">
        <v>900</v>
      </c>
      <c r="Y10" s="176">
        <v>3500</v>
      </c>
      <c r="Z10" s="205">
        <v>20.571428571428569</v>
      </c>
      <c r="AA10" s="176">
        <f>X10/Y10*100</f>
        <v>25.714285714285712</v>
      </c>
      <c r="AB10" s="176"/>
      <c r="AC10" s="176"/>
      <c r="AD10" s="205"/>
      <c r="AE10" s="176"/>
      <c r="AF10" s="449">
        <f t="shared" si="0"/>
        <v>22835.062000000002</v>
      </c>
      <c r="AG10" s="176">
        <f t="shared" si="0"/>
        <v>56808</v>
      </c>
      <c r="AH10" s="205">
        <v>44.505019725207461</v>
      </c>
      <c r="AI10" s="176">
        <f t="shared" si="1"/>
        <v>40.196912406703284</v>
      </c>
    </row>
    <row r="11" spans="1:35" ht="15.75" customHeight="1" x14ac:dyDescent="0.3">
      <c r="A11" s="569" t="s">
        <v>274</v>
      </c>
      <c r="B11" s="450" t="s">
        <v>275</v>
      </c>
      <c r="C11" s="451" t="s">
        <v>276</v>
      </c>
      <c r="D11" s="176">
        <v>682.9</v>
      </c>
      <c r="E11" s="176">
        <v>2880</v>
      </c>
      <c r="F11" s="205">
        <v>28.623611111111114</v>
      </c>
      <c r="G11" s="448">
        <f>IFERROR(D11/E11*100,0)</f>
        <v>23.711805555555554</v>
      </c>
      <c r="H11" s="176">
        <v>1885</v>
      </c>
      <c r="I11" s="176">
        <v>3900</v>
      </c>
      <c r="J11" s="205">
        <v>38.974358974358978</v>
      </c>
      <c r="K11" s="176">
        <f t="shared" ref="K11:K59" si="2">H11/I11*100</f>
        <v>48.333333333333336</v>
      </c>
      <c r="L11" s="176"/>
      <c r="M11" s="176"/>
      <c r="N11" s="205"/>
      <c r="O11" s="176">
        <f t="shared" ref="O11:O67" si="3">IFERROR(L11/M11*100,0)</f>
        <v>0</v>
      </c>
      <c r="P11" s="176"/>
      <c r="Q11" s="176"/>
      <c r="R11" s="205"/>
      <c r="S11" s="176"/>
      <c r="T11" s="176">
        <v>452.87</v>
      </c>
      <c r="U11" s="176">
        <v>5475</v>
      </c>
      <c r="V11" s="205">
        <v>9.1199999999999992</v>
      </c>
      <c r="W11" s="176">
        <f>T11/U11*100</f>
        <v>8.2715981735159811</v>
      </c>
      <c r="X11" s="176">
        <v>25</v>
      </c>
      <c r="Y11" s="176">
        <v>60</v>
      </c>
      <c r="Z11" s="205">
        <v>25</v>
      </c>
      <c r="AA11" s="176">
        <f>X11/Y11*100</f>
        <v>41.666666666666671</v>
      </c>
      <c r="AB11" s="176">
        <v>1968.14</v>
      </c>
      <c r="AC11" s="176">
        <v>4139.1000000000004</v>
      </c>
      <c r="AD11" s="205">
        <v>30.74</v>
      </c>
      <c r="AE11" s="176">
        <f>AB11/AC11*100</f>
        <v>47.549950472324895</v>
      </c>
      <c r="AF11" s="449">
        <f t="shared" si="0"/>
        <v>5013.91</v>
      </c>
      <c r="AG11" s="176">
        <f t="shared" si="0"/>
        <v>16454.099999999999</v>
      </c>
      <c r="AH11" s="205">
        <v>25.55357880927993</v>
      </c>
      <c r="AI11" s="176">
        <f t="shared" si="1"/>
        <v>30.472101178429696</v>
      </c>
    </row>
    <row r="12" spans="1:35" ht="15.75" x14ac:dyDescent="0.3">
      <c r="A12" s="570"/>
      <c r="B12" s="450" t="s">
        <v>367</v>
      </c>
      <c r="C12" s="451" t="s">
        <v>276</v>
      </c>
      <c r="D12" s="176"/>
      <c r="E12" s="176"/>
      <c r="F12" s="205"/>
      <c r="G12" s="448"/>
      <c r="H12" s="176">
        <v>2400</v>
      </c>
      <c r="I12" s="176">
        <v>3500</v>
      </c>
      <c r="J12" s="205">
        <v>91.685714285714283</v>
      </c>
      <c r="K12" s="176">
        <f t="shared" si="2"/>
        <v>68.571428571428569</v>
      </c>
      <c r="L12" s="176"/>
      <c r="M12" s="176"/>
      <c r="N12" s="205"/>
      <c r="O12" s="176">
        <f t="shared" si="3"/>
        <v>0</v>
      </c>
      <c r="P12" s="176"/>
      <c r="Q12" s="176"/>
      <c r="R12" s="205"/>
      <c r="S12" s="176"/>
      <c r="T12" s="176">
        <v>23335.75</v>
      </c>
      <c r="U12" s="176">
        <v>27800</v>
      </c>
      <c r="V12" s="205">
        <v>22.65</v>
      </c>
      <c r="W12" s="176">
        <f>T12/U12*100</f>
        <v>83.941546762589923</v>
      </c>
      <c r="X12" s="176">
        <v>9</v>
      </c>
      <c r="Y12" s="176">
        <v>20</v>
      </c>
      <c r="Z12" s="205">
        <v>35</v>
      </c>
      <c r="AA12" s="176">
        <f>X12/Y12*100</f>
        <v>45</v>
      </c>
      <c r="AB12" s="176">
        <v>1604.13</v>
      </c>
      <c r="AC12" s="176">
        <v>3240.5</v>
      </c>
      <c r="AD12" s="205">
        <v>66.09</v>
      </c>
      <c r="AE12" s="176">
        <f>AB12/AC12*100</f>
        <v>49.502545903409974</v>
      </c>
      <c r="AF12" s="449">
        <f t="shared" si="0"/>
        <v>27348.880000000001</v>
      </c>
      <c r="AG12" s="176">
        <f t="shared" si="0"/>
        <v>34560.5</v>
      </c>
      <c r="AH12" s="205">
        <v>32.677460929999242</v>
      </c>
      <c r="AI12" s="176">
        <f t="shared" si="1"/>
        <v>79.133345871732189</v>
      </c>
    </row>
    <row r="13" spans="1:35" ht="15.75" x14ac:dyDescent="0.3">
      <c r="A13" s="571"/>
      <c r="B13" s="450" t="s">
        <v>278</v>
      </c>
      <c r="C13" s="451" t="s">
        <v>276</v>
      </c>
      <c r="D13" s="176">
        <v>12000</v>
      </c>
      <c r="E13" s="176">
        <v>24000</v>
      </c>
      <c r="F13" s="205">
        <v>50.735294117647058</v>
      </c>
      <c r="G13" s="448">
        <f>IFERROR(D13/E13*100,0)</f>
        <v>50</v>
      </c>
      <c r="H13" s="176">
        <v>19143</v>
      </c>
      <c r="I13" s="176">
        <v>55000</v>
      </c>
      <c r="J13" s="205">
        <v>34.947272727272725</v>
      </c>
      <c r="K13" s="176">
        <f t="shared" si="2"/>
        <v>34.805454545454545</v>
      </c>
      <c r="L13" s="176">
        <v>31896.52</v>
      </c>
      <c r="M13" s="176">
        <v>63920</v>
      </c>
      <c r="N13" s="205">
        <v>61.576504629629625</v>
      </c>
      <c r="O13" s="176">
        <f t="shared" si="3"/>
        <v>49.900688360450559</v>
      </c>
      <c r="P13" s="176"/>
      <c r="Q13" s="176"/>
      <c r="R13" s="205"/>
      <c r="S13" s="176"/>
      <c r="T13" s="176">
        <v>7198</v>
      </c>
      <c r="U13" s="176">
        <v>14400</v>
      </c>
      <c r="V13" s="205">
        <v>49.35</v>
      </c>
      <c r="W13" s="176">
        <f>T13/U13*100</f>
        <v>49.986111111111107</v>
      </c>
      <c r="X13" s="176">
        <v>8</v>
      </c>
      <c r="Y13" s="176">
        <v>35</v>
      </c>
      <c r="Z13" s="205">
        <v>17.142857142857142</v>
      </c>
      <c r="AA13" s="176">
        <f>X13/Y13*100</f>
        <v>22.857142857142858</v>
      </c>
      <c r="AB13" s="176"/>
      <c r="AC13" s="176"/>
      <c r="AD13" s="205"/>
      <c r="AE13" s="176"/>
      <c r="AF13" s="449">
        <f t="shared" si="0"/>
        <v>70245.52</v>
      </c>
      <c r="AG13" s="176">
        <f t="shared" si="0"/>
        <v>157355</v>
      </c>
      <c r="AH13" s="205">
        <v>47.412687747035577</v>
      </c>
      <c r="AI13" s="176">
        <f t="shared" si="1"/>
        <v>44.641428616821841</v>
      </c>
    </row>
    <row r="14" spans="1:35" ht="16.5" customHeight="1" x14ac:dyDescent="0.3">
      <c r="A14" s="569" t="s">
        <v>279</v>
      </c>
      <c r="B14" s="447" t="s">
        <v>280</v>
      </c>
      <c r="C14" s="447" t="s">
        <v>46</v>
      </c>
      <c r="D14" s="176">
        <v>3078.6</v>
      </c>
      <c r="E14" s="176">
        <v>4400</v>
      </c>
      <c r="F14" s="205">
        <v>58.905510204081637</v>
      </c>
      <c r="G14" s="448">
        <f>IFERROR(D14/E14*100,0)</f>
        <v>69.968181818181819</v>
      </c>
      <c r="H14" s="176"/>
      <c r="I14" s="176"/>
      <c r="J14" s="205"/>
      <c r="K14" s="176"/>
      <c r="L14" s="176"/>
      <c r="M14" s="176"/>
      <c r="N14" s="205">
        <v>74.545454545454547</v>
      </c>
      <c r="O14" s="176">
        <f t="shared" si="3"/>
        <v>0</v>
      </c>
      <c r="P14" s="176">
        <v>3755.35</v>
      </c>
      <c r="Q14" s="176">
        <v>6340</v>
      </c>
      <c r="R14" s="205">
        <v>76.2</v>
      </c>
      <c r="S14" s="176">
        <f>P14/Q14*100</f>
        <v>59.232649842271293</v>
      </c>
      <c r="T14" s="176"/>
      <c r="U14" s="176"/>
      <c r="V14" s="205"/>
      <c r="W14" s="176"/>
      <c r="X14" s="176"/>
      <c r="Y14" s="176"/>
      <c r="Z14" s="205"/>
      <c r="AA14" s="176"/>
      <c r="AB14" s="176"/>
      <c r="AC14" s="176"/>
      <c r="AD14" s="205"/>
      <c r="AE14" s="176"/>
      <c r="AF14" s="449">
        <f t="shared" si="0"/>
        <v>6833.95</v>
      </c>
      <c r="AG14" s="176">
        <f t="shared" si="0"/>
        <v>10740</v>
      </c>
      <c r="AH14" s="205">
        <v>68.402607913669073</v>
      </c>
      <c r="AI14" s="176">
        <f t="shared" si="1"/>
        <v>63.63081936685289</v>
      </c>
    </row>
    <row r="15" spans="1:35" ht="15.75" x14ac:dyDescent="0.3">
      <c r="A15" s="570"/>
      <c r="B15" s="447" t="s">
        <v>281</v>
      </c>
      <c r="C15" s="447" t="s">
        <v>46</v>
      </c>
      <c r="D15" s="176"/>
      <c r="E15" s="176"/>
      <c r="F15" s="205"/>
      <c r="G15" s="448"/>
      <c r="H15" s="176"/>
      <c r="I15" s="176"/>
      <c r="J15" s="205"/>
      <c r="K15" s="176"/>
      <c r="L15" s="176">
        <v>0</v>
      </c>
      <c r="M15" s="176"/>
      <c r="N15" s="205"/>
      <c r="O15" s="176">
        <f t="shared" si="3"/>
        <v>0</v>
      </c>
      <c r="P15" s="176"/>
      <c r="Q15" s="176"/>
      <c r="R15" s="205">
        <v>0</v>
      </c>
      <c r="S15" s="176"/>
      <c r="T15" s="176"/>
      <c r="U15" s="176"/>
      <c r="V15" s="205"/>
      <c r="W15" s="176"/>
      <c r="X15" s="176"/>
      <c r="Y15" s="176"/>
      <c r="Z15" s="205"/>
      <c r="AA15" s="176"/>
      <c r="AB15" s="176"/>
      <c r="AC15" s="176"/>
      <c r="AD15" s="205"/>
      <c r="AE15" s="176"/>
      <c r="AF15" s="449">
        <f t="shared" si="0"/>
        <v>0</v>
      </c>
      <c r="AG15" s="176">
        <f t="shared" si="0"/>
        <v>0</v>
      </c>
      <c r="AH15" s="205"/>
      <c r="AI15" s="176"/>
    </row>
    <row r="16" spans="1:35" ht="15.75" x14ac:dyDescent="0.3">
      <c r="A16" s="570"/>
      <c r="B16" s="447" t="s">
        <v>282</v>
      </c>
      <c r="C16" s="447" t="s">
        <v>46</v>
      </c>
      <c r="D16" s="176">
        <v>4040.9</v>
      </c>
      <c r="E16" s="176">
        <v>13200</v>
      </c>
      <c r="F16" s="205">
        <v>22.565909090909088</v>
      </c>
      <c r="G16" s="448">
        <f>IFERROR(D16/E16*100,0)</f>
        <v>30.612878787878788</v>
      </c>
      <c r="H16" s="176">
        <v>12828.25</v>
      </c>
      <c r="I16" s="176">
        <v>175000</v>
      </c>
      <c r="J16" s="205">
        <v>9.734628571428571</v>
      </c>
      <c r="K16" s="176">
        <f t="shared" si="2"/>
        <v>7.3304285714285715</v>
      </c>
      <c r="L16" s="176">
        <v>0</v>
      </c>
      <c r="M16" s="176"/>
      <c r="N16" s="205"/>
      <c r="O16" s="176">
        <f t="shared" si="3"/>
        <v>0</v>
      </c>
      <c r="P16" s="176"/>
      <c r="Q16" s="176"/>
      <c r="R16" s="205">
        <v>0</v>
      </c>
      <c r="S16" s="176"/>
      <c r="T16" s="176"/>
      <c r="U16" s="176"/>
      <c r="V16" s="205"/>
      <c r="W16" s="176"/>
      <c r="X16" s="176"/>
      <c r="Y16" s="176"/>
      <c r="Z16" s="205"/>
      <c r="AA16" s="176"/>
      <c r="AB16" s="176">
        <v>16985.400000000001</v>
      </c>
      <c r="AC16" s="176">
        <v>27500</v>
      </c>
      <c r="AD16" s="205">
        <v>67.47</v>
      </c>
      <c r="AE16" s="176">
        <f>AB16/AC16*100</f>
        <v>61.765090909090915</v>
      </c>
      <c r="AF16" s="449">
        <f t="shared" si="0"/>
        <v>33854.550000000003</v>
      </c>
      <c r="AG16" s="176">
        <f t="shared" si="0"/>
        <v>215700</v>
      </c>
      <c r="AH16" s="205">
        <v>17.533940242763769</v>
      </c>
      <c r="AI16" s="176">
        <f t="shared" si="1"/>
        <v>15.695201668984701</v>
      </c>
    </row>
    <row r="17" spans="1:35" ht="15.75" x14ac:dyDescent="0.3">
      <c r="A17" s="570"/>
      <c r="B17" s="447" t="s">
        <v>283</v>
      </c>
      <c r="C17" s="447" t="s">
        <v>46</v>
      </c>
      <c r="D17" s="176"/>
      <c r="E17" s="176"/>
      <c r="F17" s="205"/>
      <c r="G17" s="448"/>
      <c r="H17" s="176"/>
      <c r="I17" s="176"/>
      <c r="J17" s="205"/>
      <c r="K17" s="176"/>
      <c r="L17" s="176">
        <v>0</v>
      </c>
      <c r="M17" s="176"/>
      <c r="N17" s="205"/>
      <c r="O17" s="176">
        <f t="shared" si="3"/>
        <v>0</v>
      </c>
      <c r="P17" s="176">
        <v>2265</v>
      </c>
      <c r="Q17" s="176">
        <v>4810</v>
      </c>
      <c r="R17" s="205">
        <v>85.3</v>
      </c>
      <c r="S17" s="176">
        <f>P17/Q17*100</f>
        <v>47.089397089397089</v>
      </c>
      <c r="T17" s="176"/>
      <c r="U17" s="176"/>
      <c r="V17" s="205"/>
      <c r="W17" s="176"/>
      <c r="X17" s="176"/>
      <c r="Y17" s="176"/>
      <c r="Z17" s="205"/>
      <c r="AA17" s="176"/>
      <c r="AB17" s="176"/>
      <c r="AC17" s="176"/>
      <c r="AD17" s="205"/>
      <c r="AE17" s="176"/>
      <c r="AF17" s="449">
        <f t="shared" si="0"/>
        <v>2265</v>
      </c>
      <c r="AG17" s="176">
        <f t="shared" si="0"/>
        <v>4810</v>
      </c>
      <c r="AH17" s="205">
        <v>85.106382978723403</v>
      </c>
      <c r="AI17" s="176">
        <f t="shared" si="1"/>
        <v>47.089397089397089</v>
      </c>
    </row>
    <row r="18" spans="1:35" ht="15.75" x14ac:dyDescent="0.3">
      <c r="A18" s="570"/>
      <c r="B18" s="447" t="s">
        <v>284</v>
      </c>
      <c r="C18" s="447" t="s">
        <v>46</v>
      </c>
      <c r="D18" s="176">
        <v>11134</v>
      </c>
      <c r="E18" s="176">
        <v>15000</v>
      </c>
      <c r="F18" s="205">
        <v>80.733333333333334</v>
      </c>
      <c r="G18" s="448">
        <f>IFERROR(D18/E18*100,0)</f>
        <v>74.226666666666659</v>
      </c>
      <c r="H18" s="176"/>
      <c r="I18" s="176"/>
      <c r="J18" s="205"/>
      <c r="K18" s="176"/>
      <c r="L18" s="176">
        <v>13835.395</v>
      </c>
      <c r="M18" s="176">
        <v>15775</v>
      </c>
      <c r="N18" s="205">
        <v>95.019454833597464</v>
      </c>
      <c r="O18" s="176">
        <f t="shared" si="3"/>
        <v>87.704564183835188</v>
      </c>
      <c r="P18" s="176">
        <v>1980.19</v>
      </c>
      <c r="Q18" s="176">
        <v>9450</v>
      </c>
      <c r="R18" s="205">
        <v>31.1</v>
      </c>
      <c r="S18" s="176">
        <f>P18/Q18*100</f>
        <v>20.954391534391533</v>
      </c>
      <c r="T18" s="176">
        <v>3700</v>
      </c>
      <c r="U18" s="176">
        <v>4550</v>
      </c>
      <c r="V18" s="205">
        <v>50.03</v>
      </c>
      <c r="W18" s="176">
        <f>T18/U18*100</f>
        <v>81.318681318681314</v>
      </c>
      <c r="X18" s="176"/>
      <c r="Y18" s="176"/>
      <c r="Z18" s="205"/>
      <c r="AA18" s="176"/>
      <c r="AB18" s="176"/>
      <c r="AC18" s="176"/>
      <c r="AD18" s="205"/>
      <c r="AE18" s="176"/>
      <c r="AF18" s="449">
        <f t="shared" si="0"/>
        <v>30649.584999999999</v>
      </c>
      <c r="AG18" s="176">
        <f t="shared" si="0"/>
        <v>44775</v>
      </c>
      <c r="AH18" s="205">
        <v>70.799578837087481</v>
      </c>
      <c r="AI18" s="176">
        <f t="shared" si="1"/>
        <v>68.452451144611942</v>
      </c>
    </row>
    <row r="19" spans="1:35" ht="15.75" x14ac:dyDescent="0.3">
      <c r="A19" s="571"/>
      <c r="B19" s="447" t="s">
        <v>285</v>
      </c>
      <c r="C19" s="447" t="s">
        <v>46</v>
      </c>
      <c r="D19" s="176">
        <v>2990.5</v>
      </c>
      <c r="E19" s="176">
        <v>4050</v>
      </c>
      <c r="F19" s="205">
        <v>85.39152981849611</v>
      </c>
      <c r="G19" s="448">
        <f>IFERROR(D19/E19*100,0)</f>
        <v>73.839506172839506</v>
      </c>
      <c r="H19" s="176"/>
      <c r="I19" s="176"/>
      <c r="J19" s="205"/>
      <c r="K19" s="176"/>
      <c r="L19" s="176"/>
      <c r="M19" s="176"/>
      <c r="N19" s="205"/>
      <c r="O19" s="176">
        <f t="shared" si="3"/>
        <v>0</v>
      </c>
      <c r="P19" s="176"/>
      <c r="Q19" s="176"/>
      <c r="R19" s="205"/>
      <c r="S19" s="176"/>
      <c r="T19" s="176"/>
      <c r="U19" s="176"/>
      <c r="V19" s="205"/>
      <c r="W19" s="176"/>
      <c r="X19" s="176">
        <v>23</v>
      </c>
      <c r="Y19" s="176">
        <v>30</v>
      </c>
      <c r="Z19" s="205">
        <v>66.666666666666657</v>
      </c>
      <c r="AA19" s="176">
        <f>X19/Y19*100</f>
        <v>76.666666666666671</v>
      </c>
      <c r="AB19" s="176"/>
      <c r="AC19" s="176"/>
      <c r="AD19" s="205"/>
      <c r="AE19" s="176"/>
      <c r="AF19" s="449">
        <f t="shared" si="0"/>
        <v>3013.5</v>
      </c>
      <c r="AG19" s="176">
        <f t="shared" si="0"/>
        <v>4080</v>
      </c>
      <c r="AH19" s="205">
        <v>85.39152981849611</v>
      </c>
      <c r="AI19" s="176">
        <f t="shared" si="1"/>
        <v>73.860294117647058</v>
      </c>
    </row>
    <row r="20" spans="1:35" ht="15.75" x14ac:dyDescent="0.3">
      <c r="A20" s="569" t="s">
        <v>286</v>
      </c>
      <c r="B20" s="447" t="s">
        <v>287</v>
      </c>
      <c r="C20" s="451" t="s">
        <v>44</v>
      </c>
      <c r="D20" s="176"/>
      <c r="E20" s="176"/>
      <c r="F20" s="205"/>
      <c r="G20" s="448"/>
      <c r="H20" s="176">
        <v>9014.83</v>
      </c>
      <c r="I20" s="176">
        <v>11000</v>
      </c>
      <c r="J20" s="205">
        <v>96.319148936170222</v>
      </c>
      <c r="K20" s="176">
        <f t="shared" si="2"/>
        <v>81.953000000000003</v>
      </c>
      <c r="L20" s="176"/>
      <c r="M20" s="176"/>
      <c r="N20" s="205"/>
      <c r="O20" s="176">
        <f t="shared" si="3"/>
        <v>0</v>
      </c>
      <c r="P20" s="176"/>
      <c r="Q20" s="176"/>
      <c r="R20" s="205"/>
      <c r="S20" s="176"/>
      <c r="T20" s="176">
        <v>6909.87</v>
      </c>
      <c r="U20" s="176">
        <v>14947.2</v>
      </c>
      <c r="V20" s="205">
        <v>39.729999999999997</v>
      </c>
      <c r="W20" s="176">
        <f>T20/U20*100</f>
        <v>46.228524405908793</v>
      </c>
      <c r="X20" s="176"/>
      <c r="Y20" s="176"/>
      <c r="Z20" s="205"/>
      <c r="AA20" s="176"/>
      <c r="AB20" s="176"/>
      <c r="AC20" s="176"/>
      <c r="AD20" s="205"/>
      <c r="AE20" s="176"/>
      <c r="AF20" s="449">
        <f t="shared" si="0"/>
        <v>15924.7</v>
      </c>
      <c r="AG20" s="176">
        <f t="shared" si="0"/>
        <v>25947.200000000001</v>
      </c>
      <c r="AH20" s="205">
        <v>50.808581545511345</v>
      </c>
      <c r="AI20" s="176">
        <f t="shared" si="1"/>
        <v>61.373481531725972</v>
      </c>
    </row>
    <row r="21" spans="1:35" ht="15.75" x14ac:dyDescent="0.3">
      <c r="A21" s="570"/>
      <c r="B21" s="447" t="s">
        <v>288</v>
      </c>
      <c r="C21" s="451" t="s">
        <v>44</v>
      </c>
      <c r="D21" s="176"/>
      <c r="E21" s="176"/>
      <c r="F21" s="205"/>
      <c r="G21" s="448"/>
      <c r="H21" s="176">
        <v>0</v>
      </c>
      <c r="I21" s="176"/>
      <c r="J21" s="205">
        <v>0</v>
      </c>
      <c r="K21" s="176"/>
      <c r="L21" s="176">
        <v>6845.751479999999</v>
      </c>
      <c r="M21" s="176">
        <v>18000</v>
      </c>
      <c r="N21" s="205">
        <v>48.781606931862939</v>
      </c>
      <c r="O21" s="176">
        <f t="shared" si="3"/>
        <v>38.031952666666662</v>
      </c>
      <c r="P21" s="176">
        <v>110891.77</v>
      </c>
      <c r="Q21" s="176">
        <v>419250</v>
      </c>
      <c r="R21" s="205">
        <v>36.299999999999997</v>
      </c>
      <c r="S21" s="176">
        <f>P21/Q21*100</f>
        <v>26.450034585569469</v>
      </c>
      <c r="T21" s="176"/>
      <c r="U21" s="176"/>
      <c r="V21" s="205"/>
      <c r="W21" s="176"/>
      <c r="X21" s="176"/>
      <c r="Y21" s="176"/>
      <c r="Z21" s="205"/>
      <c r="AA21" s="176"/>
      <c r="AB21" s="176"/>
      <c r="AC21" s="176"/>
      <c r="AD21" s="205"/>
      <c r="AE21" s="176"/>
      <c r="AF21" s="449">
        <f t="shared" si="0"/>
        <v>117737.52148</v>
      </c>
      <c r="AG21" s="176">
        <f t="shared" si="0"/>
        <v>437250</v>
      </c>
      <c r="AH21" s="205">
        <v>40.102229353318123</v>
      </c>
      <c r="AI21" s="176">
        <f t="shared" si="1"/>
        <v>26.926820235563177</v>
      </c>
    </row>
    <row r="22" spans="1:35" ht="15.75" x14ac:dyDescent="0.3">
      <c r="A22" s="571"/>
      <c r="B22" s="447" t="s">
        <v>289</v>
      </c>
      <c r="C22" s="451" t="s">
        <v>44</v>
      </c>
      <c r="D22" s="176"/>
      <c r="E22" s="176"/>
      <c r="F22" s="205"/>
      <c r="G22" s="448"/>
      <c r="H22" s="176">
        <v>17831.54</v>
      </c>
      <c r="I22" s="176">
        <v>60000</v>
      </c>
      <c r="J22" s="205">
        <v>37.2346</v>
      </c>
      <c r="K22" s="176">
        <f t="shared" si="2"/>
        <v>29.719233333333335</v>
      </c>
      <c r="L22" s="176">
        <v>75180.186199999996</v>
      </c>
      <c r="M22" s="176">
        <v>318549</v>
      </c>
      <c r="N22" s="205">
        <v>21.512772342644261</v>
      </c>
      <c r="O22" s="176">
        <f t="shared" si="3"/>
        <v>23.600823170061748</v>
      </c>
      <c r="P22" s="176"/>
      <c r="Q22" s="176"/>
      <c r="R22" s="205"/>
      <c r="S22" s="176"/>
      <c r="T22" s="176"/>
      <c r="U22" s="176"/>
      <c r="V22" s="205"/>
      <c r="W22" s="176"/>
      <c r="X22" s="176"/>
      <c r="Y22" s="176"/>
      <c r="Z22" s="205"/>
      <c r="AA22" s="176"/>
      <c r="AB22" s="176"/>
      <c r="AC22" s="176"/>
      <c r="AD22" s="205"/>
      <c r="AE22" s="176"/>
      <c r="AF22" s="449">
        <f t="shared" si="0"/>
        <v>93011.726200000005</v>
      </c>
      <c r="AG22" s="176">
        <f t="shared" si="0"/>
        <v>378549</v>
      </c>
      <c r="AH22" s="205">
        <v>23.67202296340551</v>
      </c>
      <c r="AI22" s="176">
        <f t="shared" si="1"/>
        <v>24.570590914254169</v>
      </c>
    </row>
    <row r="23" spans="1:35" ht="15.75" x14ac:dyDescent="0.3">
      <c r="A23" s="207" t="s">
        <v>290</v>
      </c>
      <c r="B23" s="447" t="s">
        <v>291</v>
      </c>
      <c r="C23" s="451" t="s">
        <v>292</v>
      </c>
      <c r="D23" s="176"/>
      <c r="E23" s="176"/>
      <c r="F23" s="205"/>
      <c r="G23" s="448"/>
      <c r="H23" s="176">
        <v>2459.27</v>
      </c>
      <c r="I23" s="176">
        <v>12000</v>
      </c>
      <c r="J23" s="205">
        <v>26.724999999999998</v>
      </c>
      <c r="K23" s="176">
        <f t="shared" si="2"/>
        <v>20.493916666666667</v>
      </c>
      <c r="L23" s="176">
        <v>454530</v>
      </c>
      <c r="M23" s="176">
        <v>500000</v>
      </c>
      <c r="N23" s="205">
        <v>44.088000000000001</v>
      </c>
      <c r="O23" s="176">
        <f t="shared" si="3"/>
        <v>90.905999999999992</v>
      </c>
      <c r="P23" s="176">
        <v>1777.9</v>
      </c>
      <c r="Q23" s="176">
        <v>3600</v>
      </c>
      <c r="R23" s="205">
        <v>53.1</v>
      </c>
      <c r="S23" s="176">
        <f>P23/Q23*100</f>
        <v>49.386111111111113</v>
      </c>
      <c r="T23" s="176"/>
      <c r="U23" s="176"/>
      <c r="V23" s="205"/>
      <c r="W23" s="176"/>
      <c r="X23" s="176"/>
      <c r="Y23" s="176"/>
      <c r="Z23" s="205"/>
      <c r="AA23" s="176"/>
      <c r="AB23" s="176"/>
      <c r="AC23" s="176"/>
      <c r="AD23" s="205"/>
      <c r="AE23" s="176"/>
      <c r="AF23" s="449">
        <f t="shared" si="0"/>
        <v>458767.17000000004</v>
      </c>
      <c r="AG23" s="176">
        <f t="shared" si="0"/>
        <v>515600</v>
      </c>
      <c r="AH23" s="205">
        <v>43.949062104930462</v>
      </c>
      <c r="AI23" s="176">
        <f t="shared" si="1"/>
        <v>88.977340961986044</v>
      </c>
    </row>
    <row r="24" spans="1:35" ht="15.75" x14ac:dyDescent="0.3">
      <c r="A24" s="569" t="s">
        <v>293</v>
      </c>
      <c r="B24" s="447" t="s">
        <v>294</v>
      </c>
      <c r="C24" s="451" t="s">
        <v>46</v>
      </c>
      <c r="D24" s="176">
        <v>15005</v>
      </c>
      <c r="E24" s="176">
        <v>23040</v>
      </c>
      <c r="F24" s="205">
        <v>65.695611577964513</v>
      </c>
      <c r="G24" s="448">
        <f>IFERROR(D24/E24*100,0)</f>
        <v>65.125868055555557</v>
      </c>
      <c r="H24" s="176">
        <v>211</v>
      </c>
      <c r="I24" s="176">
        <v>600</v>
      </c>
      <c r="J24" s="205">
        <v>35.166666666666671</v>
      </c>
      <c r="K24" s="176">
        <f t="shared" si="2"/>
        <v>35.166666666666671</v>
      </c>
      <c r="L24" s="208"/>
      <c r="M24" s="208"/>
      <c r="N24" s="209"/>
      <c r="O24" s="176">
        <f t="shared" si="3"/>
        <v>0</v>
      </c>
      <c r="P24" s="208"/>
      <c r="Q24" s="208"/>
      <c r="R24" s="209"/>
      <c r="S24" s="176"/>
      <c r="T24" s="208"/>
      <c r="U24" s="208"/>
      <c r="V24" s="209"/>
      <c r="W24" s="176"/>
      <c r="X24" s="208"/>
      <c r="Y24" s="208"/>
      <c r="Z24" s="209"/>
      <c r="AA24" s="176"/>
      <c r="AB24" s="208"/>
      <c r="AC24" s="208"/>
      <c r="AD24" s="209"/>
      <c r="AE24" s="176"/>
      <c r="AF24" s="449">
        <f t="shared" si="0"/>
        <v>15216</v>
      </c>
      <c r="AG24" s="176">
        <f t="shared" si="0"/>
        <v>23640</v>
      </c>
      <c r="AH24" s="205">
        <v>64.863760217983639</v>
      </c>
      <c r="AI24" s="176">
        <f t="shared" si="1"/>
        <v>64.365482233502533</v>
      </c>
    </row>
    <row r="25" spans="1:35" ht="15.75" x14ac:dyDescent="0.3">
      <c r="A25" s="570"/>
      <c r="B25" s="447" t="s">
        <v>295</v>
      </c>
      <c r="C25" s="447" t="s">
        <v>296</v>
      </c>
      <c r="D25" s="176">
        <v>2422</v>
      </c>
      <c r="E25" s="176">
        <v>6300</v>
      </c>
      <c r="F25" s="205">
        <v>58.125000000000007</v>
      </c>
      <c r="G25" s="448">
        <f>IFERROR(D25/E25*100,0)</f>
        <v>38.444444444444443</v>
      </c>
      <c r="H25" s="176">
        <v>2887.12</v>
      </c>
      <c r="I25" s="176">
        <v>58000</v>
      </c>
      <c r="J25" s="205">
        <v>6.6475120689655167</v>
      </c>
      <c r="K25" s="176">
        <f t="shared" si="2"/>
        <v>4.9777931034482759</v>
      </c>
      <c r="L25" s="176"/>
      <c r="M25" s="176"/>
      <c r="N25" s="205"/>
      <c r="O25" s="176">
        <f t="shared" si="3"/>
        <v>0</v>
      </c>
      <c r="P25" s="176"/>
      <c r="Q25" s="176"/>
      <c r="R25" s="205"/>
      <c r="S25" s="176"/>
      <c r="T25" s="176">
        <v>3298</v>
      </c>
      <c r="U25" s="176">
        <v>7200</v>
      </c>
      <c r="V25" s="205">
        <v>54.03</v>
      </c>
      <c r="W25" s="176">
        <f>T25/U25*100</f>
        <v>45.805555555555557</v>
      </c>
      <c r="X25" s="176"/>
      <c r="Y25" s="176"/>
      <c r="Z25" s="205"/>
      <c r="AA25" s="176"/>
      <c r="AB25" s="176"/>
      <c r="AC25" s="176"/>
      <c r="AD25" s="205"/>
      <c r="AE25" s="176"/>
      <c r="AF25" s="449">
        <f t="shared" si="0"/>
        <v>8607.119999999999</v>
      </c>
      <c r="AG25" s="176">
        <f t="shared" si="0"/>
        <v>71500</v>
      </c>
      <c r="AH25" s="205">
        <v>15.050795714285714</v>
      </c>
      <c r="AI25" s="176">
        <f t="shared" si="1"/>
        <v>12.037930069930068</v>
      </c>
    </row>
    <row r="26" spans="1:35" ht="15.75" x14ac:dyDescent="0.3">
      <c r="A26" s="570"/>
      <c r="B26" s="452" t="s">
        <v>297</v>
      </c>
      <c r="C26" s="452" t="s">
        <v>296</v>
      </c>
      <c r="D26" s="176"/>
      <c r="E26" s="176"/>
      <c r="F26" s="205"/>
      <c r="G26" s="448"/>
      <c r="H26" s="176"/>
      <c r="I26" s="176"/>
      <c r="J26" s="205"/>
      <c r="K26" s="176"/>
      <c r="L26" s="176"/>
      <c r="M26" s="176"/>
      <c r="N26" s="205"/>
      <c r="O26" s="176">
        <f t="shared" si="3"/>
        <v>0</v>
      </c>
      <c r="P26" s="176"/>
      <c r="Q26" s="176"/>
      <c r="R26" s="205"/>
      <c r="S26" s="176"/>
      <c r="T26" s="176"/>
      <c r="U26" s="176"/>
      <c r="V26" s="205"/>
      <c r="W26" s="176"/>
      <c r="X26" s="176"/>
      <c r="Y26" s="176"/>
      <c r="Z26" s="205"/>
      <c r="AA26" s="176"/>
      <c r="AB26" s="176"/>
      <c r="AC26" s="176"/>
      <c r="AD26" s="205"/>
      <c r="AE26" s="176"/>
      <c r="AF26" s="449">
        <f t="shared" si="0"/>
        <v>0</v>
      </c>
      <c r="AG26" s="176">
        <f t="shared" si="0"/>
        <v>0</v>
      </c>
      <c r="AH26" s="205"/>
      <c r="AI26" s="176"/>
    </row>
    <row r="27" spans="1:35" ht="15.75" x14ac:dyDescent="0.3">
      <c r="A27" s="570"/>
      <c r="B27" s="452" t="s">
        <v>298</v>
      </c>
      <c r="C27" s="452" t="s">
        <v>296</v>
      </c>
      <c r="D27" s="176"/>
      <c r="E27" s="176"/>
      <c r="F27" s="205"/>
      <c r="G27" s="448"/>
      <c r="H27" s="176"/>
      <c r="I27" s="176"/>
      <c r="J27" s="205"/>
      <c r="K27" s="176"/>
      <c r="L27" s="176"/>
      <c r="M27" s="176"/>
      <c r="N27" s="205"/>
      <c r="O27" s="176">
        <f t="shared" si="3"/>
        <v>0</v>
      </c>
      <c r="P27" s="176"/>
      <c r="Q27" s="176"/>
      <c r="R27" s="205"/>
      <c r="S27" s="176"/>
      <c r="T27" s="176"/>
      <c r="U27" s="176"/>
      <c r="V27" s="205"/>
      <c r="W27" s="176"/>
      <c r="X27" s="176"/>
      <c r="Y27" s="176"/>
      <c r="Z27" s="205"/>
      <c r="AA27" s="176"/>
      <c r="AB27" s="176"/>
      <c r="AC27" s="176"/>
      <c r="AD27" s="205"/>
      <c r="AE27" s="176"/>
      <c r="AF27" s="449">
        <f t="shared" si="0"/>
        <v>0</v>
      </c>
      <c r="AG27" s="176">
        <f t="shared" si="0"/>
        <v>0</v>
      </c>
      <c r="AH27" s="205"/>
      <c r="AI27" s="176"/>
    </row>
    <row r="28" spans="1:35" ht="15.75" x14ac:dyDescent="0.3">
      <c r="A28" s="570"/>
      <c r="B28" s="447" t="s">
        <v>299</v>
      </c>
      <c r="C28" s="447" t="s">
        <v>300</v>
      </c>
      <c r="D28" s="176"/>
      <c r="E28" s="176"/>
      <c r="F28" s="205"/>
      <c r="G28" s="448"/>
      <c r="H28" s="176"/>
      <c r="I28" s="176"/>
      <c r="J28" s="205"/>
      <c r="K28" s="176"/>
      <c r="L28" s="176">
        <v>16071.000000000002</v>
      </c>
      <c r="M28" s="176">
        <v>42000</v>
      </c>
      <c r="N28" s="205">
        <v>47.838095238095242</v>
      </c>
      <c r="O28" s="176">
        <f t="shared" si="3"/>
        <v>38.26428571428572</v>
      </c>
      <c r="P28" s="176"/>
      <c r="Q28" s="176"/>
      <c r="R28" s="205"/>
      <c r="S28" s="176"/>
      <c r="T28" s="176"/>
      <c r="U28" s="176"/>
      <c r="V28" s="205"/>
      <c r="W28" s="176"/>
      <c r="X28" s="176"/>
      <c r="Y28" s="176"/>
      <c r="Z28" s="205"/>
      <c r="AA28" s="176"/>
      <c r="AB28" s="176"/>
      <c r="AC28" s="176"/>
      <c r="AD28" s="205"/>
      <c r="AE28" s="176"/>
      <c r="AF28" s="449">
        <f t="shared" si="0"/>
        <v>16071.000000000002</v>
      </c>
      <c r="AG28" s="176">
        <f t="shared" si="0"/>
        <v>42000</v>
      </c>
      <c r="AH28" s="205">
        <v>47.838095238095242</v>
      </c>
      <c r="AI28" s="176">
        <f t="shared" si="1"/>
        <v>38.26428571428572</v>
      </c>
    </row>
    <row r="29" spans="1:35" ht="15.75" x14ac:dyDescent="0.3">
      <c r="A29" s="570"/>
      <c r="B29" s="447" t="s">
        <v>301</v>
      </c>
      <c r="C29" s="451" t="s">
        <v>308</v>
      </c>
      <c r="D29" s="176">
        <v>32.299999999999997</v>
      </c>
      <c r="E29" s="176">
        <v>225</v>
      </c>
      <c r="F29" s="205">
        <v>28.260869565217391</v>
      </c>
      <c r="G29" s="448">
        <f>IFERROR(D29/E29*100,0)</f>
        <v>14.355555555555554</v>
      </c>
      <c r="H29" s="176"/>
      <c r="I29" s="176"/>
      <c r="J29" s="205"/>
      <c r="K29" s="176"/>
      <c r="L29" s="176">
        <v>55151.8</v>
      </c>
      <c r="M29" s="176">
        <v>75300</v>
      </c>
      <c r="N29" s="205">
        <v>76.542666666666676</v>
      </c>
      <c r="O29" s="176">
        <f t="shared" si="3"/>
        <v>73.242762284196544</v>
      </c>
      <c r="P29" s="176"/>
      <c r="Q29" s="176"/>
      <c r="R29" s="205"/>
      <c r="S29" s="176"/>
      <c r="T29" s="176"/>
      <c r="U29" s="176"/>
      <c r="V29" s="205"/>
      <c r="W29" s="176"/>
      <c r="X29" s="176"/>
      <c r="Y29" s="176"/>
      <c r="Z29" s="205"/>
      <c r="AA29" s="176"/>
      <c r="AB29" s="176"/>
      <c r="AC29" s="176"/>
      <c r="AD29" s="205"/>
      <c r="AE29" s="176"/>
      <c r="AF29" s="449">
        <f t="shared" si="0"/>
        <v>55184.100000000006</v>
      </c>
      <c r="AG29" s="176">
        <f t="shared" si="0"/>
        <v>75525</v>
      </c>
      <c r="AH29" s="205">
        <v>76.395055164163225</v>
      </c>
      <c r="AI29" s="176">
        <f t="shared" si="1"/>
        <v>73.067328699106255</v>
      </c>
    </row>
    <row r="30" spans="1:35" ht="15.75" x14ac:dyDescent="0.3">
      <c r="A30" s="571"/>
      <c r="B30" s="447" t="s">
        <v>98</v>
      </c>
      <c r="C30" s="451" t="s">
        <v>308</v>
      </c>
      <c r="D30" s="176"/>
      <c r="E30" s="176"/>
      <c r="F30" s="205"/>
      <c r="G30" s="448"/>
      <c r="H30" s="176"/>
      <c r="I30" s="176"/>
      <c r="J30" s="205"/>
      <c r="K30" s="176"/>
      <c r="L30" s="176"/>
      <c r="M30" s="176"/>
      <c r="N30" s="205"/>
      <c r="O30" s="176">
        <f t="shared" si="3"/>
        <v>0</v>
      </c>
      <c r="P30" s="176"/>
      <c r="Q30" s="176"/>
      <c r="R30" s="205"/>
      <c r="S30" s="176"/>
      <c r="T30" s="176"/>
      <c r="U30" s="176"/>
      <c r="V30" s="205"/>
      <c r="W30" s="176"/>
      <c r="X30" s="176">
        <v>15</v>
      </c>
      <c r="Y30" s="176">
        <v>40</v>
      </c>
      <c r="Z30" s="205">
        <v>62.5</v>
      </c>
      <c r="AA30" s="176">
        <f>X30/Y30*100</f>
        <v>37.5</v>
      </c>
      <c r="AB30" s="176"/>
      <c r="AC30" s="176"/>
      <c r="AD30" s="205"/>
      <c r="AE30" s="176"/>
      <c r="AF30" s="449">
        <f t="shared" si="0"/>
        <v>15</v>
      </c>
      <c r="AG30" s="176">
        <f t="shared" si="0"/>
        <v>40</v>
      </c>
      <c r="AH30" s="205"/>
      <c r="AI30" s="176"/>
    </row>
    <row r="31" spans="1:35" ht="16.5" customHeight="1" x14ac:dyDescent="0.3">
      <c r="A31" s="569" t="s">
        <v>303</v>
      </c>
      <c r="B31" s="447" t="s">
        <v>304</v>
      </c>
      <c r="C31" s="451" t="s">
        <v>305</v>
      </c>
      <c r="D31" s="176"/>
      <c r="E31" s="176"/>
      <c r="F31" s="205"/>
      <c r="G31" s="448"/>
      <c r="H31" s="176"/>
      <c r="I31" s="176"/>
      <c r="J31" s="205"/>
      <c r="K31" s="176"/>
      <c r="L31" s="176"/>
      <c r="M31" s="176"/>
      <c r="N31" s="205"/>
      <c r="O31" s="176">
        <f t="shared" si="3"/>
        <v>0</v>
      </c>
      <c r="P31" s="176"/>
      <c r="Q31" s="176"/>
      <c r="R31" s="205"/>
      <c r="S31" s="176"/>
      <c r="T31" s="176"/>
      <c r="U31" s="176"/>
      <c r="V31" s="205"/>
      <c r="W31" s="176"/>
      <c r="X31" s="176"/>
      <c r="Y31" s="176"/>
      <c r="Z31" s="205"/>
      <c r="AA31" s="176"/>
      <c r="AB31" s="176"/>
      <c r="AC31" s="176"/>
      <c r="AD31" s="205"/>
      <c r="AE31" s="176"/>
      <c r="AF31" s="449">
        <f t="shared" si="0"/>
        <v>0</v>
      </c>
      <c r="AG31" s="176">
        <f t="shared" si="0"/>
        <v>0</v>
      </c>
      <c r="AH31" s="205"/>
      <c r="AI31" s="176"/>
    </row>
    <row r="32" spans="1:35" ht="15.75" x14ac:dyDescent="0.3">
      <c r="A32" s="570"/>
      <c r="B32" s="447" t="s">
        <v>306</v>
      </c>
      <c r="C32" s="451" t="s">
        <v>305</v>
      </c>
      <c r="D32" s="176"/>
      <c r="E32" s="176"/>
      <c r="F32" s="205"/>
      <c r="G32" s="448"/>
      <c r="H32" s="176"/>
      <c r="I32" s="176"/>
      <c r="J32" s="205"/>
      <c r="K32" s="176"/>
      <c r="L32" s="176"/>
      <c r="M32" s="176"/>
      <c r="N32" s="205"/>
      <c r="O32" s="176">
        <f t="shared" si="3"/>
        <v>0</v>
      </c>
      <c r="P32" s="176"/>
      <c r="Q32" s="176"/>
      <c r="R32" s="205"/>
      <c r="S32" s="176"/>
      <c r="T32" s="176"/>
      <c r="U32" s="176"/>
      <c r="V32" s="205"/>
      <c r="W32" s="176"/>
      <c r="X32" s="176"/>
      <c r="Y32" s="176"/>
      <c r="Z32" s="205"/>
      <c r="AA32" s="176"/>
      <c r="AB32" s="176"/>
      <c r="AC32" s="176"/>
      <c r="AD32" s="205"/>
      <c r="AE32" s="176"/>
      <c r="AF32" s="449">
        <f t="shared" si="0"/>
        <v>0</v>
      </c>
      <c r="AG32" s="176">
        <f t="shared" si="0"/>
        <v>0</v>
      </c>
      <c r="AH32" s="205"/>
      <c r="AI32" s="176"/>
    </row>
    <row r="33" spans="1:35" ht="15.75" x14ac:dyDescent="0.3">
      <c r="A33" s="571"/>
      <c r="B33" s="447" t="s">
        <v>307</v>
      </c>
      <c r="C33" s="451" t="s">
        <v>46</v>
      </c>
      <c r="D33" s="176">
        <v>22084</v>
      </c>
      <c r="E33" s="176">
        <v>32720</v>
      </c>
      <c r="F33" s="205">
        <v>74.518950967554204</v>
      </c>
      <c r="G33" s="448">
        <f>IFERROR(D33/E33*100,0)</f>
        <v>67.493887530562347</v>
      </c>
      <c r="H33" s="176"/>
      <c r="I33" s="176"/>
      <c r="J33" s="205"/>
      <c r="K33" s="176"/>
      <c r="L33" s="176"/>
      <c r="M33" s="176"/>
      <c r="N33" s="205"/>
      <c r="O33" s="176">
        <f t="shared" si="3"/>
        <v>0</v>
      </c>
      <c r="P33" s="176"/>
      <c r="Q33" s="176"/>
      <c r="R33" s="205"/>
      <c r="S33" s="176"/>
      <c r="T33" s="176"/>
      <c r="U33" s="176"/>
      <c r="V33" s="205"/>
      <c r="W33" s="176"/>
      <c r="X33" s="176"/>
      <c r="Y33" s="176"/>
      <c r="Z33" s="205"/>
      <c r="AA33" s="176"/>
      <c r="AB33" s="176"/>
      <c r="AC33" s="176"/>
      <c r="AD33" s="205"/>
      <c r="AE33" s="176"/>
      <c r="AF33" s="449">
        <f t="shared" si="0"/>
        <v>22084</v>
      </c>
      <c r="AG33" s="176">
        <f t="shared" si="0"/>
        <v>32720</v>
      </c>
      <c r="AH33" s="205">
        <v>74.518950967554204</v>
      </c>
      <c r="AI33" s="176">
        <f t="shared" si="1"/>
        <v>67.493887530562347</v>
      </c>
    </row>
    <row r="34" spans="1:35" ht="30" customHeight="1" x14ac:dyDescent="0.3">
      <c r="A34" s="569" t="s">
        <v>368</v>
      </c>
      <c r="B34" s="453" t="s">
        <v>310</v>
      </c>
      <c r="C34" s="453" t="s">
        <v>312</v>
      </c>
      <c r="D34" s="176"/>
      <c r="E34" s="176"/>
      <c r="F34" s="205"/>
      <c r="G34" s="448"/>
      <c r="H34" s="176">
        <v>496</v>
      </c>
      <c r="I34" s="176">
        <v>2305</v>
      </c>
      <c r="J34" s="205">
        <v>53.796095444685463</v>
      </c>
      <c r="K34" s="176">
        <f t="shared" si="2"/>
        <v>21.518438177874184</v>
      </c>
      <c r="L34" s="176"/>
      <c r="M34" s="176"/>
      <c r="N34" s="205"/>
      <c r="O34" s="176">
        <f t="shared" si="3"/>
        <v>0</v>
      </c>
      <c r="P34" s="176"/>
      <c r="Q34" s="176"/>
      <c r="R34" s="205"/>
      <c r="S34" s="176"/>
      <c r="T34" s="176"/>
      <c r="U34" s="176"/>
      <c r="V34" s="205"/>
      <c r="W34" s="176"/>
      <c r="X34" s="176"/>
      <c r="Y34" s="176"/>
      <c r="Z34" s="205"/>
      <c r="AA34" s="176"/>
      <c r="AB34" s="176"/>
      <c r="AC34" s="176"/>
      <c r="AD34" s="205"/>
      <c r="AE34" s="176"/>
      <c r="AF34" s="449">
        <f t="shared" si="0"/>
        <v>496</v>
      </c>
      <c r="AG34" s="176">
        <f t="shared" si="0"/>
        <v>2305</v>
      </c>
      <c r="AH34" s="205">
        <v>53.796095444685463</v>
      </c>
      <c r="AI34" s="176">
        <f t="shared" si="1"/>
        <v>21.518438177874184</v>
      </c>
    </row>
    <row r="35" spans="1:35" ht="15.75" x14ac:dyDescent="0.3">
      <c r="A35" s="571"/>
      <c r="B35" s="453" t="s">
        <v>311</v>
      </c>
      <c r="C35" s="453" t="s">
        <v>312</v>
      </c>
      <c r="D35" s="210">
        <v>1086</v>
      </c>
      <c r="E35" s="210">
        <v>9040</v>
      </c>
      <c r="F35" s="211">
        <v>10.779082177161152</v>
      </c>
      <c r="G35" s="448">
        <f>IFERROR(D35/E35*100,0)</f>
        <v>12.013274336283185</v>
      </c>
      <c r="H35" s="210"/>
      <c r="I35" s="210"/>
      <c r="J35" s="211"/>
      <c r="K35" s="176"/>
      <c r="L35" s="210"/>
      <c r="M35" s="210"/>
      <c r="N35" s="211"/>
      <c r="O35" s="176">
        <f t="shared" si="3"/>
        <v>0</v>
      </c>
      <c r="P35" s="210"/>
      <c r="Q35" s="210"/>
      <c r="R35" s="211"/>
      <c r="S35" s="176"/>
      <c r="T35" s="210"/>
      <c r="U35" s="210"/>
      <c r="V35" s="211"/>
      <c r="W35" s="176"/>
      <c r="X35" s="210"/>
      <c r="Y35" s="210"/>
      <c r="Z35" s="211"/>
      <c r="AA35" s="176"/>
      <c r="AB35" s="210"/>
      <c r="AC35" s="210"/>
      <c r="AD35" s="211"/>
      <c r="AE35" s="176"/>
      <c r="AF35" s="449">
        <f t="shared" si="0"/>
        <v>1086</v>
      </c>
      <c r="AG35" s="176">
        <f t="shared" si="0"/>
        <v>9040</v>
      </c>
      <c r="AH35" s="211">
        <v>10.779082177161152</v>
      </c>
      <c r="AI35" s="176">
        <f t="shared" si="1"/>
        <v>12.013274336283185</v>
      </c>
    </row>
    <row r="36" spans="1:35" ht="16.5" customHeight="1" x14ac:dyDescent="0.3">
      <c r="A36" s="569" t="s">
        <v>313</v>
      </c>
      <c r="B36" s="447" t="s">
        <v>314</v>
      </c>
      <c r="C36" s="447" t="s">
        <v>369</v>
      </c>
      <c r="D36" s="176"/>
      <c r="E36" s="176"/>
      <c r="F36" s="205"/>
      <c r="G36" s="448"/>
      <c r="H36" s="176"/>
      <c r="I36" s="176"/>
      <c r="J36" s="205"/>
      <c r="K36" s="176"/>
      <c r="L36" s="176"/>
      <c r="M36" s="176"/>
      <c r="N36" s="205"/>
      <c r="O36" s="176">
        <f t="shared" si="3"/>
        <v>0</v>
      </c>
      <c r="P36" s="176"/>
      <c r="Q36" s="176"/>
      <c r="R36" s="205"/>
      <c r="S36" s="176"/>
      <c r="T36" s="176"/>
      <c r="U36" s="176"/>
      <c r="V36" s="205"/>
      <c r="W36" s="176"/>
      <c r="X36" s="176">
        <v>6</v>
      </c>
      <c r="Y36" s="176">
        <v>15</v>
      </c>
      <c r="Z36" s="205">
        <v>60</v>
      </c>
      <c r="AA36" s="176">
        <f>X36/Y36*100</f>
        <v>40</v>
      </c>
      <c r="AB36" s="176"/>
      <c r="AC36" s="176"/>
      <c r="AD36" s="205"/>
      <c r="AE36" s="176"/>
      <c r="AF36" s="449">
        <f t="shared" si="0"/>
        <v>6</v>
      </c>
      <c r="AG36" s="176">
        <f t="shared" si="0"/>
        <v>15</v>
      </c>
      <c r="AH36" s="205">
        <v>50</v>
      </c>
      <c r="AI36" s="176">
        <f t="shared" si="1"/>
        <v>40</v>
      </c>
    </row>
    <row r="37" spans="1:35" ht="15.75" x14ac:dyDescent="0.3">
      <c r="A37" s="570"/>
      <c r="B37" s="447" t="s">
        <v>315</v>
      </c>
      <c r="C37" s="447" t="s">
        <v>52</v>
      </c>
      <c r="D37" s="176"/>
      <c r="E37" s="176"/>
      <c r="F37" s="205"/>
      <c r="G37" s="448"/>
      <c r="H37" s="176"/>
      <c r="I37" s="176"/>
      <c r="J37" s="205"/>
      <c r="K37" s="176"/>
      <c r="L37" s="176"/>
      <c r="M37" s="176"/>
      <c r="N37" s="205"/>
      <c r="O37" s="176">
        <f t="shared" si="3"/>
        <v>0</v>
      </c>
      <c r="P37" s="176"/>
      <c r="Q37" s="176"/>
      <c r="R37" s="205"/>
      <c r="S37" s="176"/>
      <c r="T37" s="176">
        <v>10487</v>
      </c>
      <c r="U37" s="176">
        <v>30000</v>
      </c>
      <c r="V37" s="205">
        <v>70</v>
      </c>
      <c r="W37" s="176">
        <f>T37/U37*100</f>
        <v>34.956666666666671</v>
      </c>
      <c r="X37" s="176"/>
      <c r="Y37" s="176"/>
      <c r="Z37" s="205"/>
      <c r="AA37" s="176"/>
      <c r="AB37" s="176"/>
      <c r="AC37" s="176"/>
      <c r="AD37" s="205"/>
      <c r="AE37" s="176"/>
      <c r="AF37" s="449">
        <f t="shared" si="0"/>
        <v>10487</v>
      </c>
      <c r="AG37" s="176">
        <f t="shared" si="0"/>
        <v>30000</v>
      </c>
      <c r="AH37" s="205"/>
      <c r="AI37" s="176"/>
    </row>
    <row r="38" spans="1:35" ht="15.75" x14ac:dyDescent="0.3">
      <c r="A38" s="571"/>
      <c r="B38" s="447" t="s">
        <v>316</v>
      </c>
      <c r="C38" s="447" t="s">
        <v>52</v>
      </c>
      <c r="D38" s="176"/>
      <c r="E38" s="176"/>
      <c r="F38" s="205"/>
      <c r="G38" s="448"/>
      <c r="H38" s="176"/>
      <c r="I38" s="176"/>
      <c r="J38" s="205"/>
      <c r="K38" s="176"/>
      <c r="L38" s="176"/>
      <c r="M38" s="176"/>
      <c r="N38" s="205"/>
      <c r="O38" s="176">
        <f t="shared" si="3"/>
        <v>0</v>
      </c>
      <c r="P38" s="176"/>
      <c r="Q38" s="176"/>
      <c r="R38" s="205"/>
      <c r="S38" s="176"/>
      <c r="T38" s="176"/>
      <c r="U38" s="176"/>
      <c r="V38" s="205"/>
      <c r="W38" s="176"/>
      <c r="X38" s="176"/>
      <c r="Y38" s="176"/>
      <c r="Z38" s="205"/>
      <c r="AA38" s="176"/>
      <c r="AB38" s="176"/>
      <c r="AC38" s="176"/>
      <c r="AD38" s="205"/>
      <c r="AE38" s="176"/>
      <c r="AF38" s="449">
        <f t="shared" si="0"/>
        <v>0</v>
      </c>
      <c r="AG38" s="176">
        <f t="shared" si="0"/>
        <v>0</v>
      </c>
      <c r="AH38" s="205"/>
      <c r="AI38" s="176"/>
    </row>
    <row r="39" spans="1:35" ht="30" x14ac:dyDescent="0.3">
      <c r="A39" s="212" t="s">
        <v>317</v>
      </c>
      <c r="B39" s="447" t="s">
        <v>318</v>
      </c>
      <c r="C39" s="451" t="s">
        <v>46</v>
      </c>
      <c r="D39" s="176">
        <v>3879</v>
      </c>
      <c r="E39" s="176">
        <v>7500</v>
      </c>
      <c r="F39" s="205">
        <v>53.800000000000004</v>
      </c>
      <c r="G39" s="448">
        <f>IFERROR(D39/E39*100,0)</f>
        <v>51.72</v>
      </c>
      <c r="H39" s="176">
        <v>1286</v>
      </c>
      <c r="I39" s="176">
        <v>13450</v>
      </c>
      <c r="J39" s="205">
        <v>19.390334572490705</v>
      </c>
      <c r="K39" s="176">
        <f t="shared" si="2"/>
        <v>9.5613382899628263</v>
      </c>
      <c r="L39" s="176"/>
      <c r="M39" s="176"/>
      <c r="N39" s="205"/>
      <c r="O39" s="176">
        <f t="shared" si="3"/>
        <v>0</v>
      </c>
      <c r="P39" s="176"/>
      <c r="Q39" s="176"/>
      <c r="R39" s="205"/>
      <c r="S39" s="176"/>
      <c r="T39" s="176">
        <v>1625.35</v>
      </c>
      <c r="U39" s="176">
        <v>2100</v>
      </c>
      <c r="V39" s="205">
        <v>76.67</v>
      </c>
      <c r="W39" s="176">
        <f>T39/U39*100</f>
        <v>77.397619047619045</v>
      </c>
      <c r="X39" s="176">
        <v>25</v>
      </c>
      <c r="Y39" s="176">
        <v>26</v>
      </c>
      <c r="Z39" s="205">
        <v>84.615384615384613</v>
      </c>
      <c r="AA39" s="176">
        <f>X39/Y39*100</f>
        <v>96.15384615384616</v>
      </c>
      <c r="AB39" s="176"/>
      <c r="AC39" s="176"/>
      <c r="AD39" s="205"/>
      <c r="AE39" s="176"/>
      <c r="AF39" s="449">
        <f t="shared" si="0"/>
        <v>6815.35</v>
      </c>
      <c r="AG39" s="176">
        <f t="shared" si="0"/>
        <v>23076</v>
      </c>
      <c r="AH39" s="205">
        <v>36.329764453961452</v>
      </c>
      <c r="AI39" s="176">
        <f t="shared" si="1"/>
        <v>29.53436470792165</v>
      </c>
    </row>
    <row r="40" spans="1:35" ht="16.5" customHeight="1" x14ac:dyDescent="0.3">
      <c r="A40" s="569" t="s">
        <v>370</v>
      </c>
      <c r="B40" s="447" t="s">
        <v>320</v>
      </c>
      <c r="C40" s="451" t="s">
        <v>46</v>
      </c>
      <c r="D40" s="176"/>
      <c r="E40" s="176"/>
      <c r="F40" s="205"/>
      <c r="G40" s="448"/>
      <c r="H40" s="176"/>
      <c r="I40" s="176"/>
      <c r="J40" s="205"/>
      <c r="K40" s="176"/>
      <c r="L40" s="176"/>
      <c r="M40" s="176"/>
      <c r="N40" s="205"/>
      <c r="O40" s="176">
        <f t="shared" si="3"/>
        <v>0</v>
      </c>
      <c r="P40" s="176"/>
      <c r="Q40" s="176"/>
      <c r="R40" s="205"/>
      <c r="S40" s="176"/>
      <c r="T40" s="176">
        <v>1649.27</v>
      </c>
      <c r="U40" s="176">
        <v>2160</v>
      </c>
      <c r="V40" s="205">
        <v>61.04</v>
      </c>
      <c r="W40" s="176">
        <f>T40/U40*100</f>
        <v>76.355092592592584</v>
      </c>
      <c r="X40" s="176"/>
      <c r="Y40" s="176"/>
      <c r="Z40" s="205"/>
      <c r="AA40" s="176"/>
      <c r="AB40" s="176">
        <v>130.80000000000001</v>
      </c>
      <c r="AC40" s="176">
        <v>2880</v>
      </c>
      <c r="AD40" s="205">
        <v>4.54</v>
      </c>
      <c r="AE40" s="176">
        <f>AB40/AC40*100</f>
        <v>4.541666666666667</v>
      </c>
      <c r="AF40" s="449">
        <f t="shared" si="0"/>
        <v>1780.07</v>
      </c>
      <c r="AG40" s="176">
        <f t="shared" si="0"/>
        <v>5040</v>
      </c>
      <c r="AH40" s="205">
        <v>28.753968253968253</v>
      </c>
      <c r="AI40" s="176">
        <f t="shared" si="1"/>
        <v>35.318849206349206</v>
      </c>
    </row>
    <row r="41" spans="1:35" ht="15.75" x14ac:dyDescent="0.3">
      <c r="A41" s="571"/>
      <c r="B41" s="447" t="s">
        <v>321</v>
      </c>
      <c r="C41" s="447" t="s">
        <v>44</v>
      </c>
      <c r="D41" s="176"/>
      <c r="E41" s="176"/>
      <c r="F41" s="205"/>
      <c r="G41" s="448"/>
      <c r="H41" s="176"/>
      <c r="I41" s="176"/>
      <c r="J41" s="205"/>
      <c r="K41" s="176"/>
      <c r="L41" s="176"/>
      <c r="M41" s="176"/>
      <c r="N41" s="205"/>
      <c r="O41" s="176">
        <f t="shared" si="3"/>
        <v>0</v>
      </c>
      <c r="P41" s="176"/>
      <c r="Q41" s="176"/>
      <c r="R41" s="205"/>
      <c r="S41" s="176"/>
      <c r="T41" s="176"/>
      <c r="U41" s="176"/>
      <c r="V41" s="205"/>
      <c r="W41" s="176"/>
      <c r="X41" s="176"/>
      <c r="Y41" s="176"/>
      <c r="Z41" s="205"/>
      <c r="AA41" s="176"/>
      <c r="AB41" s="176"/>
      <c r="AC41" s="176"/>
      <c r="AD41" s="205"/>
      <c r="AE41" s="176"/>
      <c r="AF41" s="449">
        <f t="shared" si="0"/>
        <v>0</v>
      </c>
      <c r="AG41" s="176">
        <f t="shared" si="0"/>
        <v>0</v>
      </c>
      <c r="AH41" s="205"/>
      <c r="AI41" s="176"/>
    </row>
    <row r="42" spans="1:35" ht="16.5" customHeight="1" x14ac:dyDescent="0.3">
      <c r="A42" s="569" t="s">
        <v>371</v>
      </c>
      <c r="B42" s="447" t="s">
        <v>372</v>
      </c>
      <c r="C42" s="447" t="s">
        <v>46</v>
      </c>
      <c r="D42" s="176"/>
      <c r="E42" s="176"/>
      <c r="F42" s="205"/>
      <c r="G42" s="448"/>
      <c r="H42" s="176"/>
      <c r="I42" s="176"/>
      <c r="J42" s="205"/>
      <c r="K42" s="176"/>
      <c r="L42" s="176">
        <v>10995.9678</v>
      </c>
      <c r="M42" s="176">
        <v>21812.5</v>
      </c>
      <c r="N42" s="205">
        <v>59.65753581661891</v>
      </c>
      <c r="O42" s="176">
        <f t="shared" si="3"/>
        <v>50.411313696275073</v>
      </c>
      <c r="P42" s="176"/>
      <c r="Q42" s="176"/>
      <c r="R42" s="205"/>
      <c r="S42" s="176"/>
      <c r="T42" s="176"/>
      <c r="U42" s="176"/>
      <c r="V42" s="205"/>
      <c r="W42" s="176"/>
      <c r="X42" s="176"/>
      <c r="Y42" s="176"/>
      <c r="Z42" s="205"/>
      <c r="AA42" s="176"/>
      <c r="AB42" s="176"/>
      <c r="AC42" s="176"/>
      <c r="AD42" s="176"/>
      <c r="AE42" s="176"/>
      <c r="AF42" s="449">
        <f t="shared" si="0"/>
        <v>10995.9678</v>
      </c>
      <c r="AG42" s="176">
        <f t="shared" si="0"/>
        <v>21812.5</v>
      </c>
      <c r="AH42" s="205">
        <v>59.65753581661891</v>
      </c>
      <c r="AI42" s="176">
        <f t="shared" si="1"/>
        <v>50.411313696275073</v>
      </c>
    </row>
    <row r="43" spans="1:35" ht="15.75" x14ac:dyDescent="0.3">
      <c r="A43" s="570"/>
      <c r="B43" s="454" t="s">
        <v>324</v>
      </c>
      <c r="C43" s="447" t="s">
        <v>308</v>
      </c>
      <c r="D43" s="176"/>
      <c r="E43" s="176"/>
      <c r="F43" s="205"/>
      <c r="G43" s="448"/>
      <c r="H43" s="176">
        <v>19373</v>
      </c>
      <c r="I43" s="176">
        <v>120000</v>
      </c>
      <c r="J43" s="205">
        <v>19.141666666666669</v>
      </c>
      <c r="K43" s="176">
        <f t="shared" si="2"/>
        <v>16.144166666666667</v>
      </c>
      <c r="L43" s="176">
        <v>297718.34399999998</v>
      </c>
      <c r="M43" s="176">
        <v>741500</v>
      </c>
      <c r="N43" s="205">
        <v>7.5107953318278184</v>
      </c>
      <c r="O43" s="176">
        <f t="shared" si="3"/>
        <v>40.150821847606203</v>
      </c>
      <c r="P43" s="176">
        <v>83695</v>
      </c>
      <c r="Q43" s="176">
        <v>254432.2</v>
      </c>
      <c r="R43" s="205">
        <v>30.1</v>
      </c>
      <c r="S43" s="176">
        <f>P43/Q43*100</f>
        <v>32.894814414213293</v>
      </c>
      <c r="T43" s="176">
        <v>178605.76</v>
      </c>
      <c r="U43" s="176">
        <v>270000</v>
      </c>
      <c r="V43" s="205">
        <v>66.55</v>
      </c>
      <c r="W43" s="176">
        <f t="shared" ref="W43:W49" si="4">T43/U43*100</f>
        <v>66.150281481481485</v>
      </c>
      <c r="X43" s="176"/>
      <c r="Y43" s="176"/>
      <c r="Z43" s="205"/>
      <c r="AA43" s="176"/>
      <c r="AB43" s="176"/>
      <c r="AC43" s="176"/>
      <c r="AD43" s="205"/>
      <c r="AE43" s="176"/>
      <c r="AF43" s="449">
        <f t="shared" si="0"/>
        <v>579392.10400000005</v>
      </c>
      <c r="AG43" s="176">
        <f t="shared" si="0"/>
        <v>1385932.2</v>
      </c>
      <c r="AH43" s="205">
        <v>19.012935151711584</v>
      </c>
      <c r="AI43" s="176">
        <f t="shared" si="1"/>
        <v>41.805227124386029</v>
      </c>
    </row>
    <row r="44" spans="1:35" ht="15.75" x14ac:dyDescent="0.3">
      <c r="A44" s="570"/>
      <c r="B44" s="454" t="s">
        <v>325</v>
      </c>
      <c r="C44" s="447" t="s">
        <v>308</v>
      </c>
      <c r="D44" s="176"/>
      <c r="E44" s="176"/>
      <c r="F44" s="205"/>
      <c r="G44" s="448"/>
      <c r="H44" s="176">
        <v>4410</v>
      </c>
      <c r="I44" s="176">
        <v>25000</v>
      </c>
      <c r="J44" s="205">
        <v>19.495999999999999</v>
      </c>
      <c r="K44" s="176">
        <f t="shared" si="2"/>
        <v>17.64</v>
      </c>
      <c r="L44" s="176">
        <v>52431.498</v>
      </c>
      <c r="M44" s="176">
        <v>276000</v>
      </c>
      <c r="N44" s="205">
        <v>9.764308058753473</v>
      </c>
      <c r="O44" s="176">
        <f t="shared" si="3"/>
        <v>18.996919565217389</v>
      </c>
      <c r="P44" s="176">
        <v>12747</v>
      </c>
      <c r="Q44" s="176">
        <v>28875</v>
      </c>
      <c r="R44" s="205">
        <v>38.5</v>
      </c>
      <c r="S44" s="176">
        <f>P44/Q44*100</f>
        <v>44.145454545454541</v>
      </c>
      <c r="T44" s="176">
        <v>12653.25</v>
      </c>
      <c r="U44" s="176">
        <v>45000</v>
      </c>
      <c r="V44" s="205">
        <v>29.35</v>
      </c>
      <c r="W44" s="176">
        <f t="shared" si="4"/>
        <v>28.118333333333332</v>
      </c>
      <c r="X44" s="176"/>
      <c r="Y44" s="176"/>
      <c r="Z44" s="205"/>
      <c r="AA44" s="176"/>
      <c r="AB44" s="176"/>
      <c r="AC44" s="176"/>
      <c r="AD44" s="205"/>
      <c r="AE44" s="176"/>
      <c r="AF44" s="449">
        <f t="shared" si="0"/>
        <v>82241.747999999992</v>
      </c>
      <c r="AG44" s="176">
        <f t="shared" si="0"/>
        <v>374875</v>
      </c>
      <c r="AH44" s="205">
        <v>14.486951057401814</v>
      </c>
      <c r="AI44" s="176">
        <f t="shared" si="1"/>
        <v>21.938445615205065</v>
      </c>
    </row>
    <row r="45" spans="1:35" ht="15.75" x14ac:dyDescent="0.3">
      <c r="A45" s="570"/>
      <c r="B45" s="454" t="s">
        <v>326</v>
      </c>
      <c r="C45" s="447" t="s">
        <v>327</v>
      </c>
      <c r="D45" s="176"/>
      <c r="E45" s="176"/>
      <c r="F45" s="205"/>
      <c r="G45" s="448"/>
      <c r="H45" s="176">
        <v>369</v>
      </c>
      <c r="I45" s="176">
        <v>2000</v>
      </c>
      <c r="J45" s="205">
        <v>22.6</v>
      </c>
      <c r="K45" s="176">
        <f t="shared" si="2"/>
        <v>18.45</v>
      </c>
      <c r="L45" s="176">
        <v>1592.61</v>
      </c>
      <c r="M45" s="176">
        <v>16010</v>
      </c>
      <c r="N45" s="205">
        <v>6.5803904653802512</v>
      </c>
      <c r="O45" s="176">
        <f t="shared" si="3"/>
        <v>9.9475952529668952</v>
      </c>
      <c r="P45" s="176">
        <v>419</v>
      </c>
      <c r="Q45" s="176">
        <v>3712.25</v>
      </c>
      <c r="R45" s="205">
        <v>13.6</v>
      </c>
      <c r="S45" s="176">
        <f>P45/Q45*100</f>
        <v>11.286955350528654</v>
      </c>
      <c r="T45" s="176">
        <v>443.07600000000002</v>
      </c>
      <c r="U45" s="176">
        <v>1600</v>
      </c>
      <c r="V45" s="205">
        <v>39.56</v>
      </c>
      <c r="W45" s="176">
        <f t="shared" si="4"/>
        <v>27.692250000000001</v>
      </c>
      <c r="X45" s="176"/>
      <c r="Y45" s="176"/>
      <c r="Z45" s="205"/>
      <c r="AA45" s="176"/>
      <c r="AB45" s="176"/>
      <c r="AC45" s="176"/>
      <c r="AD45" s="205"/>
      <c r="AE45" s="176"/>
      <c r="AF45" s="449">
        <f t="shared" si="0"/>
        <v>2823.6859999999997</v>
      </c>
      <c r="AG45" s="176">
        <f t="shared" si="0"/>
        <v>23322.25</v>
      </c>
      <c r="AH45" s="205">
        <v>10.287084819486735</v>
      </c>
      <c r="AI45" s="176">
        <f t="shared" si="1"/>
        <v>12.107262378201073</v>
      </c>
    </row>
    <row r="46" spans="1:35" ht="15.75" x14ac:dyDescent="0.3">
      <c r="A46" s="570"/>
      <c r="B46" s="454" t="s">
        <v>328</v>
      </c>
      <c r="C46" s="447" t="s">
        <v>329</v>
      </c>
      <c r="D46" s="176"/>
      <c r="E46" s="176"/>
      <c r="F46" s="205"/>
      <c r="G46" s="448"/>
      <c r="H46" s="176">
        <v>42</v>
      </c>
      <c r="I46" s="176">
        <v>1500</v>
      </c>
      <c r="J46" s="205">
        <v>4.5999999999999996</v>
      </c>
      <c r="K46" s="176">
        <f t="shared" si="2"/>
        <v>2.8000000000000003</v>
      </c>
      <c r="L46" s="176">
        <v>1622.0419999999999</v>
      </c>
      <c r="M46" s="176">
        <v>4850</v>
      </c>
      <c r="N46" s="205">
        <v>22.232492401215804</v>
      </c>
      <c r="O46" s="176">
        <f t="shared" si="3"/>
        <v>33.444164948453611</v>
      </c>
      <c r="P46" s="176">
        <v>144</v>
      </c>
      <c r="Q46" s="176">
        <v>2421.9</v>
      </c>
      <c r="R46" s="205">
        <v>8.6</v>
      </c>
      <c r="S46" s="176">
        <f>P46/Q46*100</f>
        <v>5.9457450761798585</v>
      </c>
      <c r="T46" s="176">
        <v>72.272999999999996</v>
      </c>
      <c r="U46" s="176">
        <v>1000</v>
      </c>
      <c r="V46" s="205">
        <v>3.91</v>
      </c>
      <c r="W46" s="176">
        <f t="shared" si="4"/>
        <v>7.2272999999999987</v>
      </c>
      <c r="X46" s="176"/>
      <c r="Y46" s="176"/>
      <c r="Z46" s="205"/>
      <c r="AA46" s="176"/>
      <c r="AB46" s="176"/>
      <c r="AC46" s="176"/>
      <c r="AD46" s="205"/>
      <c r="AE46" s="176"/>
      <c r="AF46" s="449">
        <f t="shared" si="0"/>
        <v>1880.3149999999998</v>
      </c>
      <c r="AG46" s="176">
        <f t="shared" si="0"/>
        <v>9771.9</v>
      </c>
      <c r="AH46" s="205">
        <v>16.971565518966461</v>
      </c>
      <c r="AI46" s="176">
        <f t="shared" si="1"/>
        <v>19.242061421013311</v>
      </c>
    </row>
    <row r="47" spans="1:35" ht="15.75" x14ac:dyDescent="0.3">
      <c r="A47" s="570"/>
      <c r="B47" s="454" t="s">
        <v>330</v>
      </c>
      <c r="C47" s="447" t="s">
        <v>329</v>
      </c>
      <c r="D47" s="176"/>
      <c r="E47" s="176"/>
      <c r="F47" s="205"/>
      <c r="G47" s="448"/>
      <c r="H47" s="176">
        <v>932</v>
      </c>
      <c r="I47" s="176">
        <v>5000</v>
      </c>
      <c r="J47" s="205">
        <v>21</v>
      </c>
      <c r="K47" s="176">
        <f t="shared" si="2"/>
        <v>18.64</v>
      </c>
      <c r="L47" s="176">
        <v>4549.277</v>
      </c>
      <c r="M47" s="176">
        <v>29540</v>
      </c>
      <c r="N47" s="205">
        <v>11.594726552179658</v>
      </c>
      <c r="O47" s="176">
        <f t="shared" si="3"/>
        <v>15.400396073121192</v>
      </c>
      <c r="P47" s="176">
        <v>1101</v>
      </c>
      <c r="Q47" s="176">
        <v>2280.9</v>
      </c>
      <c r="R47" s="205">
        <v>34.799999999999997</v>
      </c>
      <c r="S47" s="176">
        <f>P47/Q47*100</f>
        <v>48.270419571221886</v>
      </c>
      <c r="T47" s="176">
        <v>718.41700000000003</v>
      </c>
      <c r="U47" s="176">
        <v>1200</v>
      </c>
      <c r="V47" s="205">
        <v>53.25</v>
      </c>
      <c r="W47" s="176">
        <f t="shared" si="4"/>
        <v>59.868083333333331</v>
      </c>
      <c r="X47" s="176"/>
      <c r="Y47" s="176"/>
      <c r="Z47" s="205"/>
      <c r="AA47" s="176"/>
      <c r="AB47" s="176"/>
      <c r="AC47" s="176"/>
      <c r="AD47" s="205"/>
      <c r="AE47" s="176"/>
      <c r="AF47" s="449">
        <f t="shared" si="0"/>
        <v>7300.6940000000004</v>
      </c>
      <c r="AG47" s="176">
        <f t="shared" si="0"/>
        <v>38020.9</v>
      </c>
      <c r="AH47" s="205">
        <v>15.337383220619511</v>
      </c>
      <c r="AI47" s="176">
        <f t="shared" si="1"/>
        <v>19.201791646173554</v>
      </c>
    </row>
    <row r="48" spans="1:35" ht="15.75" x14ac:dyDescent="0.3">
      <c r="A48" s="571"/>
      <c r="B48" s="447" t="s">
        <v>331</v>
      </c>
      <c r="C48" s="447" t="s">
        <v>276</v>
      </c>
      <c r="D48" s="176">
        <v>5517</v>
      </c>
      <c r="E48" s="176">
        <v>24000</v>
      </c>
      <c r="F48" s="205">
        <v>22.503703703703703</v>
      </c>
      <c r="G48" s="448">
        <f>IFERROR(D48/E48*100,0)</f>
        <v>22.987500000000001</v>
      </c>
      <c r="H48" s="176">
        <v>1906.09</v>
      </c>
      <c r="I48" s="176">
        <v>4200</v>
      </c>
      <c r="J48" s="205">
        <v>63.428571428571423</v>
      </c>
      <c r="K48" s="176">
        <f t="shared" si="2"/>
        <v>45.383095238095237</v>
      </c>
      <c r="L48" s="176"/>
      <c r="M48" s="176"/>
      <c r="N48" s="205"/>
      <c r="O48" s="176">
        <f t="shared" si="3"/>
        <v>0</v>
      </c>
      <c r="P48" s="176"/>
      <c r="Q48" s="176"/>
      <c r="R48" s="205"/>
      <c r="S48" s="176"/>
      <c r="T48" s="176">
        <v>720</v>
      </c>
      <c r="U48" s="176">
        <v>5800</v>
      </c>
      <c r="V48" s="205">
        <v>17.239999999999998</v>
      </c>
      <c r="W48" s="176">
        <f t="shared" si="4"/>
        <v>12.413793103448276</v>
      </c>
      <c r="X48" s="176"/>
      <c r="Y48" s="176"/>
      <c r="Z48" s="205"/>
      <c r="AA48" s="176"/>
      <c r="AB48" s="176">
        <v>2910</v>
      </c>
      <c r="AC48" s="176">
        <v>5680</v>
      </c>
      <c r="AD48" s="205">
        <v>32.04</v>
      </c>
      <c r="AE48" s="176">
        <f>AB48/AC48*100</f>
        <v>51.232394366197184</v>
      </c>
      <c r="AF48" s="449">
        <f t="shared" si="0"/>
        <v>11053.09</v>
      </c>
      <c r="AG48" s="176">
        <f t="shared" si="0"/>
        <v>39680</v>
      </c>
      <c r="AH48" s="205">
        <v>28.633107375271148</v>
      </c>
      <c r="AI48" s="176">
        <f t="shared" si="1"/>
        <v>27.855569556451616</v>
      </c>
    </row>
    <row r="49" spans="1:35" ht="15.75" customHeight="1" x14ac:dyDescent="0.3">
      <c r="A49" s="569" t="s">
        <v>332</v>
      </c>
      <c r="B49" s="455" t="s">
        <v>333</v>
      </c>
      <c r="C49" s="447" t="s">
        <v>334</v>
      </c>
      <c r="D49" s="176">
        <v>1133.9000000000001</v>
      </c>
      <c r="E49" s="176">
        <v>1850</v>
      </c>
      <c r="F49" s="205">
        <v>57.021255060728748</v>
      </c>
      <c r="G49" s="448">
        <f>IFERROR(D49/E49*100,0)</f>
        <v>61.291891891891893</v>
      </c>
      <c r="H49" s="176">
        <v>401</v>
      </c>
      <c r="I49" s="176">
        <v>2000</v>
      </c>
      <c r="J49" s="205">
        <v>24.099999999999998</v>
      </c>
      <c r="K49" s="176">
        <f t="shared" si="2"/>
        <v>20.05</v>
      </c>
      <c r="L49" s="176"/>
      <c r="M49" s="176"/>
      <c r="N49" s="205"/>
      <c r="O49" s="176">
        <f t="shared" si="3"/>
        <v>0</v>
      </c>
      <c r="P49" s="176"/>
      <c r="Q49" s="176"/>
      <c r="R49" s="205"/>
      <c r="S49" s="176"/>
      <c r="T49" s="176">
        <v>2726.712</v>
      </c>
      <c r="U49" s="176">
        <v>9322.5</v>
      </c>
      <c r="V49" s="205">
        <v>89.64</v>
      </c>
      <c r="W49" s="176">
        <f t="shared" si="4"/>
        <v>29.248720836685436</v>
      </c>
      <c r="X49" s="176">
        <v>7</v>
      </c>
      <c r="Y49" s="176">
        <v>10</v>
      </c>
      <c r="Z49" s="205">
        <v>70</v>
      </c>
      <c r="AA49" s="176">
        <f>X49/Y49*100</f>
        <v>70</v>
      </c>
      <c r="AB49" s="176"/>
      <c r="AC49" s="176"/>
      <c r="AD49" s="205"/>
      <c r="AE49" s="176"/>
      <c r="AF49" s="449">
        <f t="shared" si="0"/>
        <v>4268.6120000000001</v>
      </c>
      <c r="AG49" s="176">
        <f t="shared" si="0"/>
        <v>13182.5</v>
      </c>
      <c r="AH49" s="205">
        <v>62.766895069192529</v>
      </c>
      <c r="AI49" s="176">
        <f t="shared" si="1"/>
        <v>32.380898919021426</v>
      </c>
    </row>
    <row r="50" spans="1:35" ht="15.75" x14ac:dyDescent="0.3">
      <c r="A50" s="571"/>
      <c r="B50" s="447" t="s">
        <v>335</v>
      </c>
      <c r="C50" s="447" t="s">
        <v>46</v>
      </c>
      <c r="D50" s="176"/>
      <c r="E50" s="176"/>
      <c r="F50" s="205"/>
      <c r="G50" s="448"/>
      <c r="H50" s="176"/>
      <c r="I50" s="176"/>
      <c r="J50" s="205"/>
      <c r="K50" s="176"/>
      <c r="L50" s="176"/>
      <c r="M50" s="176"/>
      <c r="N50" s="205"/>
      <c r="O50" s="176">
        <f t="shared" si="3"/>
        <v>0</v>
      </c>
      <c r="P50" s="176"/>
      <c r="Q50" s="176"/>
      <c r="R50" s="205"/>
      <c r="S50" s="176"/>
      <c r="T50" s="176"/>
      <c r="U50" s="176"/>
      <c r="V50" s="205"/>
      <c r="W50" s="176"/>
      <c r="X50" s="176"/>
      <c r="Y50" s="176"/>
      <c r="Z50" s="205"/>
      <c r="AA50" s="176"/>
      <c r="AB50" s="176"/>
      <c r="AC50" s="176"/>
      <c r="AD50" s="205"/>
      <c r="AE50" s="176"/>
      <c r="AF50" s="449">
        <f t="shared" si="0"/>
        <v>0</v>
      </c>
      <c r="AG50" s="176">
        <f t="shared" si="0"/>
        <v>0</v>
      </c>
      <c r="AH50" s="205"/>
      <c r="AI50" s="176"/>
    </row>
    <row r="51" spans="1:35" ht="16.5" customHeight="1" x14ac:dyDescent="0.3">
      <c r="A51" s="569" t="s">
        <v>336</v>
      </c>
      <c r="B51" s="447" t="s">
        <v>337</v>
      </c>
      <c r="C51" s="447" t="s">
        <v>338</v>
      </c>
      <c r="D51" s="176">
        <v>1.6</v>
      </c>
      <c r="E51" s="176">
        <v>19.7</v>
      </c>
      <c r="F51" s="205">
        <v>3.6</v>
      </c>
      <c r="G51" s="448">
        <f>IFERROR(D51/E51*100,0)</f>
        <v>8.1218274111675139</v>
      </c>
      <c r="H51" s="176"/>
      <c r="I51" s="176"/>
      <c r="J51" s="205"/>
      <c r="K51" s="176"/>
      <c r="L51" s="176"/>
      <c r="M51" s="176"/>
      <c r="N51" s="205">
        <v>82.258771929824562</v>
      </c>
      <c r="O51" s="176">
        <f t="shared" si="3"/>
        <v>0</v>
      </c>
      <c r="P51" s="176">
        <v>1.76</v>
      </c>
      <c r="Q51" s="176">
        <v>10.35</v>
      </c>
      <c r="R51" s="205">
        <v>29.2</v>
      </c>
      <c r="S51" s="176">
        <f>P51/Q51*100</f>
        <v>17.004830917874397</v>
      </c>
      <c r="T51" s="176"/>
      <c r="U51" s="176"/>
      <c r="V51" s="205"/>
      <c r="W51" s="176"/>
      <c r="X51" s="176"/>
      <c r="Y51" s="176"/>
      <c r="Z51" s="205"/>
      <c r="AA51" s="176"/>
      <c r="AB51" s="176">
        <v>5</v>
      </c>
      <c r="AC51" s="176">
        <v>6.5</v>
      </c>
      <c r="AD51" s="205">
        <v>50</v>
      </c>
      <c r="AE51" s="176">
        <f>AB51/AC51*100</f>
        <v>76.923076923076934</v>
      </c>
      <c r="AF51" s="449">
        <f>D51+H51+L51+P51+T51+X51+AB51</f>
        <v>8.36</v>
      </c>
      <c r="AG51" s="176">
        <f t="shared" si="0"/>
        <v>36.549999999999997</v>
      </c>
      <c r="AH51" s="205">
        <v>79.717741935483872</v>
      </c>
      <c r="AI51" s="176">
        <f t="shared" si="1"/>
        <v>22.872777017783857</v>
      </c>
    </row>
    <row r="52" spans="1:35" ht="15.75" x14ac:dyDescent="0.3">
      <c r="A52" s="570"/>
      <c r="B52" s="447" t="s">
        <v>339</v>
      </c>
      <c r="C52" s="447" t="s">
        <v>46</v>
      </c>
      <c r="D52" s="176">
        <v>34060.699999999997</v>
      </c>
      <c r="E52" s="176">
        <v>209600</v>
      </c>
      <c r="F52" s="205">
        <v>24.967366412213742</v>
      </c>
      <c r="G52" s="448">
        <f>IFERROR(D52/E52*100,0)</f>
        <v>16.250333969465647</v>
      </c>
      <c r="H52" s="176">
        <v>213765.1</v>
      </c>
      <c r="I52" s="176">
        <v>900000</v>
      </c>
      <c r="J52" s="205"/>
      <c r="K52" s="176">
        <f t="shared" si="2"/>
        <v>23.751677777777775</v>
      </c>
      <c r="L52" s="176">
        <v>190027.41500000001</v>
      </c>
      <c r="M52" s="176">
        <v>542500</v>
      </c>
      <c r="N52" s="205">
        <v>42.682479687499999</v>
      </c>
      <c r="O52" s="176">
        <f t="shared" si="3"/>
        <v>35.028094930875575</v>
      </c>
      <c r="P52" s="176">
        <v>482537.5</v>
      </c>
      <c r="Q52" s="176">
        <v>1577000</v>
      </c>
      <c r="R52" s="205">
        <v>33.700000000000003</v>
      </c>
      <c r="S52" s="176">
        <f>P52/Q52*100</f>
        <v>30.598446417247938</v>
      </c>
      <c r="T52" s="176">
        <v>410284.07</v>
      </c>
      <c r="U52" s="176">
        <v>1382750</v>
      </c>
      <c r="V52" s="205">
        <v>20.8055302435192</v>
      </c>
      <c r="W52" s="176">
        <f>T52/U52*100</f>
        <v>29.671601518712709</v>
      </c>
      <c r="X52" s="176"/>
      <c r="Y52" s="176"/>
      <c r="Z52" s="205"/>
      <c r="AA52" s="176"/>
      <c r="AB52" s="176"/>
      <c r="AC52" s="176"/>
      <c r="AD52" s="205"/>
      <c r="AE52" s="176"/>
      <c r="AF52" s="449">
        <f t="shared" si="0"/>
        <v>1330674.7849999999</v>
      </c>
      <c r="AG52" s="176">
        <f t="shared" si="0"/>
        <v>4611850</v>
      </c>
      <c r="AH52" s="205">
        <v>30.567185176220633</v>
      </c>
      <c r="AI52" s="176">
        <f t="shared" si="1"/>
        <v>28.853383891496904</v>
      </c>
    </row>
    <row r="53" spans="1:35" ht="15.75" x14ac:dyDescent="0.3">
      <c r="A53" s="570"/>
      <c r="B53" s="447" t="s">
        <v>340</v>
      </c>
      <c r="C53" s="447" t="s">
        <v>46</v>
      </c>
      <c r="D53" s="176"/>
      <c r="E53" s="176"/>
      <c r="F53" s="205"/>
      <c r="G53" s="448"/>
      <c r="H53" s="176"/>
      <c r="I53" s="176"/>
      <c r="J53" s="205"/>
      <c r="K53" s="176"/>
      <c r="L53" s="176"/>
      <c r="M53" s="176"/>
      <c r="N53" s="205"/>
      <c r="O53" s="176">
        <f t="shared" si="3"/>
        <v>0</v>
      </c>
      <c r="P53" s="176"/>
      <c r="Q53" s="176"/>
      <c r="R53" s="205"/>
      <c r="S53" s="176"/>
      <c r="T53" s="176"/>
      <c r="U53" s="176"/>
      <c r="V53" s="205"/>
      <c r="W53" s="176"/>
      <c r="X53" s="176"/>
      <c r="Y53" s="176"/>
      <c r="Z53" s="205"/>
      <c r="AA53" s="176"/>
      <c r="AB53" s="176">
        <v>3.64</v>
      </c>
      <c r="AC53" s="176">
        <v>6</v>
      </c>
      <c r="AD53" s="205"/>
      <c r="AE53" s="176">
        <f>AB53/AC53*100</f>
        <v>60.666666666666671</v>
      </c>
      <c r="AF53" s="449">
        <f t="shared" si="0"/>
        <v>3.64</v>
      </c>
      <c r="AG53" s="176">
        <f t="shared" si="0"/>
        <v>6</v>
      </c>
      <c r="AH53" s="205">
        <v>45.960281386291484</v>
      </c>
      <c r="AI53" s="176">
        <f t="shared" si="1"/>
        <v>60.666666666666671</v>
      </c>
    </row>
    <row r="54" spans="1:35" ht="15.75" x14ac:dyDescent="0.3">
      <c r="A54" s="571"/>
      <c r="B54" s="447" t="s">
        <v>341</v>
      </c>
      <c r="C54" s="447" t="s">
        <v>46</v>
      </c>
      <c r="D54" s="176"/>
      <c r="E54" s="176"/>
      <c r="F54" s="205"/>
      <c r="G54" s="448"/>
      <c r="H54" s="176"/>
      <c r="I54" s="176"/>
      <c r="J54" s="205"/>
      <c r="K54" s="176"/>
      <c r="L54" s="176"/>
      <c r="M54" s="176"/>
      <c r="N54" s="205"/>
      <c r="O54" s="176">
        <f t="shared" si="3"/>
        <v>0</v>
      </c>
      <c r="P54" s="176"/>
      <c r="Q54" s="176"/>
      <c r="R54" s="205"/>
      <c r="S54" s="176"/>
      <c r="T54" s="176"/>
      <c r="U54" s="176"/>
      <c r="V54" s="205"/>
      <c r="W54" s="176"/>
      <c r="X54" s="176"/>
      <c r="Y54" s="176"/>
      <c r="Z54" s="205"/>
      <c r="AA54" s="176"/>
      <c r="AB54" s="176"/>
      <c r="AC54" s="176"/>
      <c r="AD54" s="205"/>
      <c r="AE54" s="176"/>
      <c r="AF54" s="449">
        <f t="shared" si="0"/>
        <v>0</v>
      </c>
      <c r="AG54" s="176">
        <f t="shared" si="0"/>
        <v>0</v>
      </c>
      <c r="AH54" s="205"/>
      <c r="AI54" s="176"/>
    </row>
    <row r="55" spans="1:35" ht="16.5" customHeight="1" x14ac:dyDescent="0.3">
      <c r="A55" s="569" t="s">
        <v>342</v>
      </c>
      <c r="B55" s="447" t="s">
        <v>373</v>
      </c>
      <c r="C55" s="447" t="s">
        <v>276</v>
      </c>
      <c r="D55" s="176">
        <v>47920.2</v>
      </c>
      <c r="E55" s="176">
        <v>147500</v>
      </c>
      <c r="F55" s="205">
        <v>37.470697674418609</v>
      </c>
      <c r="G55" s="448">
        <f>IFERROR(D55/E55*100,0)</f>
        <v>32.488271186440677</v>
      </c>
      <c r="H55" s="176">
        <v>194922.27599999998</v>
      </c>
      <c r="I55" s="176">
        <v>238808</v>
      </c>
      <c r="J55" s="205">
        <v>64.045506235073205</v>
      </c>
      <c r="K55" s="176">
        <f t="shared" si="2"/>
        <v>81.623009279421126</v>
      </c>
      <c r="L55" s="176"/>
      <c r="M55" s="176"/>
      <c r="N55" s="205"/>
      <c r="O55" s="176">
        <f t="shared" si="3"/>
        <v>0</v>
      </c>
      <c r="P55" s="176"/>
      <c r="Q55" s="176"/>
      <c r="R55" s="205"/>
      <c r="S55" s="176"/>
      <c r="T55" s="176">
        <v>59044</v>
      </c>
      <c r="U55" s="176">
        <v>165000</v>
      </c>
      <c r="V55" s="205">
        <v>39.06</v>
      </c>
      <c r="W55" s="176">
        <f>T55/U55*100</f>
        <v>35.784242424242422</v>
      </c>
      <c r="X55" s="176"/>
      <c r="Y55" s="176"/>
      <c r="Z55" s="205"/>
      <c r="AA55" s="176"/>
      <c r="AB55" s="176"/>
      <c r="AC55" s="176"/>
      <c r="AD55" s="205"/>
      <c r="AE55" s="176"/>
      <c r="AF55" s="449">
        <f t="shared" si="0"/>
        <v>301886.47599999997</v>
      </c>
      <c r="AG55" s="176">
        <f t="shared" si="0"/>
        <v>551308</v>
      </c>
      <c r="AH55" s="205">
        <v>54.673431379356231</v>
      </c>
      <c r="AI55" s="176">
        <f t="shared" si="1"/>
        <v>54.758225166331698</v>
      </c>
    </row>
    <row r="56" spans="1:35" ht="15.75" x14ac:dyDescent="0.3">
      <c r="A56" s="570"/>
      <c r="B56" s="447" t="s">
        <v>344</v>
      </c>
      <c r="C56" s="447" t="s">
        <v>276</v>
      </c>
      <c r="D56" s="176"/>
      <c r="E56" s="176"/>
      <c r="F56" s="205"/>
      <c r="G56" s="448"/>
      <c r="H56" s="176">
        <v>92227</v>
      </c>
      <c r="I56" s="176">
        <v>642000</v>
      </c>
      <c r="J56" s="205">
        <v>11.136760124610593</v>
      </c>
      <c r="K56" s="176">
        <f t="shared" si="2"/>
        <v>14.36557632398754</v>
      </c>
      <c r="L56" s="176"/>
      <c r="M56" s="176"/>
      <c r="N56" s="205"/>
      <c r="O56" s="176">
        <f t="shared" si="3"/>
        <v>0</v>
      </c>
      <c r="P56" s="176"/>
      <c r="Q56" s="176"/>
      <c r="R56" s="205"/>
      <c r="S56" s="176"/>
      <c r="T56" s="176"/>
      <c r="U56" s="176"/>
      <c r="V56" s="205"/>
      <c r="W56" s="176"/>
      <c r="X56" s="176"/>
      <c r="Y56" s="176"/>
      <c r="Z56" s="205"/>
      <c r="AA56" s="176"/>
      <c r="AB56" s="176"/>
      <c r="AC56" s="176"/>
      <c r="AD56" s="205"/>
      <c r="AE56" s="176"/>
      <c r="AF56" s="449">
        <f t="shared" si="0"/>
        <v>92227</v>
      </c>
      <c r="AG56" s="176">
        <f t="shared" si="0"/>
        <v>642000</v>
      </c>
      <c r="AH56" s="205">
        <v>11.136760124610593</v>
      </c>
      <c r="AI56" s="176">
        <f t="shared" si="1"/>
        <v>14.36557632398754</v>
      </c>
    </row>
    <row r="57" spans="1:35" ht="15.75" x14ac:dyDescent="0.3">
      <c r="A57" s="570"/>
      <c r="B57" s="447" t="s">
        <v>345</v>
      </c>
      <c r="C57" s="447" t="s">
        <v>276</v>
      </c>
      <c r="D57" s="176">
        <v>13593</v>
      </c>
      <c r="E57" s="176">
        <v>29461</v>
      </c>
      <c r="F57" s="205">
        <v>24.241822784810125</v>
      </c>
      <c r="G57" s="448">
        <f>IFERROR(D57/E57*100,0)</f>
        <v>46.138963375309736</v>
      </c>
      <c r="H57" s="176">
        <v>2435</v>
      </c>
      <c r="I57" s="176">
        <v>5400</v>
      </c>
      <c r="J57" s="205">
        <v>64.035648148148155</v>
      </c>
      <c r="K57" s="176">
        <f t="shared" si="2"/>
        <v>45.092592592592595</v>
      </c>
      <c r="L57" s="176"/>
      <c r="M57" s="176"/>
      <c r="N57" s="205"/>
      <c r="O57" s="176">
        <f t="shared" si="3"/>
        <v>0</v>
      </c>
      <c r="P57" s="176"/>
      <c r="Q57" s="176"/>
      <c r="R57" s="205"/>
      <c r="S57" s="176"/>
      <c r="T57" s="176"/>
      <c r="U57" s="176"/>
      <c r="V57" s="205"/>
      <c r="W57" s="176"/>
      <c r="X57" s="176"/>
      <c r="Y57" s="176"/>
      <c r="Z57" s="205"/>
      <c r="AA57" s="176"/>
      <c r="AB57" s="176"/>
      <c r="AC57" s="176"/>
      <c r="AD57" s="205"/>
      <c r="AE57" s="176"/>
      <c r="AF57" s="449">
        <f t="shared" si="0"/>
        <v>16028</v>
      </c>
      <c r="AG57" s="176">
        <f t="shared" si="0"/>
        <v>34861</v>
      </c>
      <c r="AH57" s="205">
        <v>27.441094920056663</v>
      </c>
      <c r="AI57" s="176">
        <f t="shared" si="1"/>
        <v>45.976879607584408</v>
      </c>
    </row>
    <row r="58" spans="1:35" ht="15.75" x14ac:dyDescent="0.3">
      <c r="A58" s="571"/>
      <c r="B58" s="447" t="s">
        <v>346</v>
      </c>
      <c r="C58" s="447" t="s">
        <v>52</v>
      </c>
      <c r="D58" s="176"/>
      <c r="E58" s="176"/>
      <c r="F58" s="205"/>
      <c r="G58" s="448"/>
      <c r="H58" s="176"/>
      <c r="I58" s="176"/>
      <c r="J58" s="205"/>
      <c r="K58" s="176"/>
      <c r="L58" s="176"/>
      <c r="M58" s="176"/>
      <c r="N58" s="205"/>
      <c r="O58" s="176">
        <f t="shared" si="3"/>
        <v>0</v>
      </c>
      <c r="P58" s="176"/>
      <c r="Q58" s="176"/>
      <c r="R58" s="205"/>
      <c r="S58" s="176"/>
      <c r="T58" s="176">
        <v>233.71199999999999</v>
      </c>
      <c r="U58" s="176">
        <v>362.5</v>
      </c>
      <c r="V58" s="205">
        <v>60</v>
      </c>
      <c r="W58" s="176">
        <f>T58/U58*100</f>
        <v>64.472275862068955</v>
      </c>
      <c r="X58" s="176"/>
      <c r="Y58" s="176"/>
      <c r="Z58" s="205"/>
      <c r="AA58" s="176"/>
      <c r="AB58" s="176"/>
      <c r="AC58" s="176"/>
      <c r="AD58" s="205"/>
      <c r="AE58" s="176"/>
      <c r="AF58" s="449">
        <f>D58+H58+L58+P58+T58+X58+AB58</f>
        <v>233.71199999999999</v>
      </c>
      <c r="AG58" s="176">
        <f t="shared" si="0"/>
        <v>362.5</v>
      </c>
      <c r="AH58" s="205">
        <v>67.5</v>
      </c>
      <c r="AI58" s="176">
        <f t="shared" si="1"/>
        <v>64.472275862068955</v>
      </c>
    </row>
    <row r="59" spans="1:35" ht="15.75" x14ac:dyDescent="0.3">
      <c r="A59" s="572" t="s">
        <v>347</v>
      </c>
      <c r="B59" s="447" t="s">
        <v>348</v>
      </c>
      <c r="C59" s="447" t="s">
        <v>276</v>
      </c>
      <c r="D59" s="176">
        <v>93.8</v>
      </c>
      <c r="E59" s="176">
        <v>450</v>
      </c>
      <c r="F59" s="205">
        <v>43.56</v>
      </c>
      <c r="G59" s="448">
        <f>IFERROR(D59/E59*100,0)</f>
        <v>20.844444444444441</v>
      </c>
      <c r="H59" s="176">
        <v>24785</v>
      </c>
      <c r="I59" s="176">
        <v>63150</v>
      </c>
      <c r="J59" s="205">
        <v>28.099762470308786</v>
      </c>
      <c r="K59" s="176">
        <f t="shared" si="2"/>
        <v>39.247822644497226</v>
      </c>
      <c r="L59" s="176"/>
      <c r="M59" s="176"/>
      <c r="N59" s="205"/>
      <c r="O59" s="176">
        <f t="shared" si="3"/>
        <v>0</v>
      </c>
      <c r="P59" s="176"/>
      <c r="Q59" s="176"/>
      <c r="R59" s="205"/>
      <c r="S59" s="176"/>
      <c r="T59" s="176"/>
      <c r="U59" s="176"/>
      <c r="V59" s="205"/>
      <c r="W59" s="176"/>
      <c r="X59" s="176"/>
      <c r="Y59" s="176"/>
      <c r="Z59" s="205"/>
      <c r="AA59" s="176"/>
      <c r="AB59" s="176"/>
      <c r="AC59" s="176"/>
      <c r="AD59" s="205"/>
      <c r="AE59" s="176"/>
      <c r="AF59" s="449">
        <f t="shared" si="0"/>
        <v>24878.799999999999</v>
      </c>
      <c r="AG59" s="176">
        <f t="shared" si="0"/>
        <v>63600</v>
      </c>
      <c r="AH59" s="205">
        <v>28.209150943396228</v>
      </c>
      <c r="AI59" s="176">
        <f t="shared" si="1"/>
        <v>39.117610062893085</v>
      </c>
    </row>
    <row r="60" spans="1:35" ht="15.75" x14ac:dyDescent="0.3">
      <c r="A60" s="574"/>
      <c r="B60" s="447" t="s">
        <v>349</v>
      </c>
      <c r="C60" s="447" t="s">
        <v>308</v>
      </c>
      <c r="D60" s="176"/>
      <c r="E60" s="176"/>
      <c r="F60" s="205"/>
      <c r="G60" s="448"/>
      <c r="H60" s="176">
        <v>813</v>
      </c>
      <c r="I60" s="176">
        <v>1200</v>
      </c>
      <c r="J60" s="205">
        <v>71.25</v>
      </c>
      <c r="K60" s="176">
        <f>H60/I60*100</f>
        <v>67.75</v>
      </c>
      <c r="L60" s="176"/>
      <c r="M60" s="176"/>
      <c r="N60" s="205"/>
      <c r="O60" s="176">
        <f t="shared" si="3"/>
        <v>0</v>
      </c>
      <c r="P60" s="176"/>
      <c r="Q60" s="176"/>
      <c r="R60" s="205"/>
      <c r="S60" s="176"/>
      <c r="T60" s="176">
        <v>150.73500000000001</v>
      </c>
      <c r="U60" s="176">
        <v>200</v>
      </c>
      <c r="V60" s="205">
        <v>65.92</v>
      </c>
      <c r="W60" s="176">
        <f>T60/U60*100</f>
        <v>75.367500000000007</v>
      </c>
      <c r="X60" s="176"/>
      <c r="Y60" s="176"/>
      <c r="Z60" s="205"/>
      <c r="AA60" s="176"/>
      <c r="AB60" s="176"/>
      <c r="AC60" s="176"/>
      <c r="AD60" s="205"/>
      <c r="AE60" s="176"/>
      <c r="AF60" s="449">
        <f t="shared" si="0"/>
        <v>963.73500000000001</v>
      </c>
      <c r="AG60" s="176">
        <f t="shared" si="0"/>
        <v>1400</v>
      </c>
      <c r="AH60" s="205">
        <v>70.488571428571433</v>
      </c>
      <c r="AI60" s="176">
        <f t="shared" si="1"/>
        <v>68.838214285714287</v>
      </c>
    </row>
    <row r="61" spans="1:35" ht="15.75" x14ac:dyDescent="0.3">
      <c r="A61" s="572" t="s">
        <v>350</v>
      </c>
      <c r="B61" s="452" t="s">
        <v>351</v>
      </c>
      <c r="C61" s="452" t="s">
        <v>276</v>
      </c>
      <c r="D61" s="176"/>
      <c r="E61" s="176"/>
      <c r="F61" s="205"/>
      <c r="G61" s="448"/>
      <c r="H61" s="176"/>
      <c r="I61" s="176"/>
      <c r="J61" s="205"/>
      <c r="K61" s="176"/>
      <c r="L61" s="176"/>
      <c r="M61" s="176"/>
      <c r="N61" s="205"/>
      <c r="O61" s="176">
        <f t="shared" si="3"/>
        <v>0</v>
      </c>
      <c r="P61" s="176"/>
      <c r="Q61" s="176"/>
      <c r="R61" s="205"/>
      <c r="S61" s="176"/>
      <c r="T61" s="176">
        <v>830145.66</v>
      </c>
      <c r="U61" s="176">
        <v>2335675</v>
      </c>
      <c r="V61" s="205">
        <v>17.91</v>
      </c>
      <c r="W61" s="176">
        <f>T61/U61*100</f>
        <v>35.54200220493005</v>
      </c>
      <c r="X61" s="176"/>
      <c r="Y61" s="176"/>
      <c r="Z61" s="205"/>
      <c r="AA61" s="176"/>
      <c r="AB61" s="176"/>
      <c r="AC61" s="176"/>
      <c r="AD61" s="205"/>
      <c r="AE61" s="176"/>
      <c r="AF61" s="449">
        <f t="shared" si="0"/>
        <v>830145.66</v>
      </c>
      <c r="AG61" s="176">
        <f t="shared" si="0"/>
        <v>2335675</v>
      </c>
      <c r="AH61" s="205">
        <v>17.912863436123345</v>
      </c>
      <c r="AI61" s="176">
        <f t="shared" si="1"/>
        <v>35.54200220493005</v>
      </c>
    </row>
    <row r="62" spans="1:35" ht="15.75" x14ac:dyDescent="0.3">
      <c r="A62" s="574"/>
      <c r="B62" s="452" t="s">
        <v>352</v>
      </c>
      <c r="C62" s="456" t="s">
        <v>353</v>
      </c>
      <c r="D62" s="176"/>
      <c r="E62" s="176"/>
      <c r="F62" s="205"/>
      <c r="G62" s="448"/>
      <c r="H62" s="176"/>
      <c r="I62" s="176"/>
      <c r="J62" s="205"/>
      <c r="K62" s="176"/>
      <c r="L62" s="176">
        <v>2293</v>
      </c>
      <c r="M62" s="176">
        <v>10000</v>
      </c>
      <c r="N62" s="205">
        <v>35.020000000000003</v>
      </c>
      <c r="O62" s="176">
        <f t="shared" si="3"/>
        <v>22.93</v>
      </c>
      <c r="P62" s="176"/>
      <c r="Q62" s="176"/>
      <c r="R62" s="205"/>
      <c r="S62" s="176"/>
      <c r="T62" s="176"/>
      <c r="U62" s="176"/>
      <c r="V62" s="205"/>
      <c r="W62" s="176"/>
      <c r="X62" s="176"/>
      <c r="Y62" s="176"/>
      <c r="Z62" s="205"/>
      <c r="AA62" s="176"/>
      <c r="AB62" s="176"/>
      <c r="AC62" s="176"/>
      <c r="AD62" s="205"/>
      <c r="AE62" s="176"/>
      <c r="AF62" s="449">
        <f t="shared" si="0"/>
        <v>2293</v>
      </c>
      <c r="AG62" s="176">
        <f t="shared" si="0"/>
        <v>10000</v>
      </c>
      <c r="AH62" s="205"/>
      <c r="AI62" s="176"/>
    </row>
    <row r="63" spans="1:35" ht="15.75" x14ac:dyDescent="0.3">
      <c r="A63" s="207" t="s">
        <v>354</v>
      </c>
      <c r="B63" s="447" t="s">
        <v>355</v>
      </c>
      <c r="C63" s="447" t="s">
        <v>356</v>
      </c>
      <c r="D63" s="176">
        <v>42508</v>
      </c>
      <c r="E63" s="176">
        <v>80000</v>
      </c>
      <c r="F63" s="205">
        <v>23.972222222222221</v>
      </c>
      <c r="G63" s="448">
        <f>IFERROR(D63/E63*100,0)</f>
        <v>53.134999999999998</v>
      </c>
      <c r="H63" s="176"/>
      <c r="I63" s="176"/>
      <c r="J63" s="205"/>
      <c r="K63" s="176"/>
      <c r="L63" s="176"/>
      <c r="M63" s="176"/>
      <c r="N63" s="205"/>
      <c r="O63" s="176">
        <f t="shared" si="3"/>
        <v>0</v>
      </c>
      <c r="P63" s="176"/>
      <c r="Q63" s="176"/>
      <c r="R63" s="205"/>
      <c r="S63" s="176"/>
      <c r="T63" s="176"/>
      <c r="U63" s="176"/>
      <c r="V63" s="205"/>
      <c r="W63" s="176"/>
      <c r="X63" s="176"/>
      <c r="Y63" s="176"/>
      <c r="Z63" s="205"/>
      <c r="AA63" s="176"/>
      <c r="AB63" s="176"/>
      <c r="AC63" s="176"/>
      <c r="AD63" s="205"/>
      <c r="AE63" s="176"/>
      <c r="AF63" s="449">
        <f t="shared" si="0"/>
        <v>42508</v>
      </c>
      <c r="AG63" s="176">
        <f t="shared" si="0"/>
        <v>80000</v>
      </c>
      <c r="AH63" s="205">
        <v>23.972222222222221</v>
      </c>
      <c r="AI63" s="176">
        <f t="shared" si="1"/>
        <v>53.134999999999998</v>
      </c>
    </row>
    <row r="64" spans="1:35" ht="15.75" x14ac:dyDescent="0.3">
      <c r="A64" s="572" t="s">
        <v>357</v>
      </c>
      <c r="B64" s="447" t="s">
        <v>358</v>
      </c>
      <c r="C64" s="447" t="s">
        <v>359</v>
      </c>
      <c r="D64" s="176"/>
      <c r="E64" s="176"/>
      <c r="F64" s="205"/>
      <c r="G64" s="448"/>
      <c r="H64" s="176"/>
      <c r="I64" s="176"/>
      <c r="J64" s="205"/>
      <c r="K64" s="176"/>
      <c r="L64" s="176"/>
      <c r="M64" s="176"/>
      <c r="N64" s="205"/>
      <c r="O64" s="176">
        <f t="shared" si="3"/>
        <v>0</v>
      </c>
      <c r="P64" s="176"/>
      <c r="Q64" s="176"/>
      <c r="R64" s="205"/>
      <c r="S64" s="176"/>
      <c r="T64" s="176"/>
      <c r="U64" s="176"/>
      <c r="V64" s="205"/>
      <c r="W64" s="176"/>
      <c r="X64" s="176"/>
      <c r="Y64" s="176"/>
      <c r="Z64" s="205"/>
      <c r="AA64" s="176"/>
      <c r="AB64" s="176"/>
      <c r="AC64" s="176"/>
      <c r="AD64" s="205"/>
      <c r="AE64" s="176"/>
      <c r="AF64" s="449">
        <f t="shared" si="0"/>
        <v>0</v>
      </c>
      <c r="AG64" s="176">
        <f t="shared" si="0"/>
        <v>0</v>
      </c>
      <c r="AH64" s="205"/>
      <c r="AI64" s="176"/>
    </row>
    <row r="65" spans="1:35" ht="15.75" x14ac:dyDescent="0.3">
      <c r="A65" s="573"/>
      <c r="B65" s="447" t="s">
        <v>360</v>
      </c>
      <c r="C65" s="447" t="s">
        <v>359</v>
      </c>
      <c r="D65" s="176"/>
      <c r="E65" s="176"/>
      <c r="F65" s="205"/>
      <c r="G65" s="448"/>
      <c r="H65" s="176"/>
      <c r="I65" s="176"/>
      <c r="J65" s="205"/>
      <c r="K65" s="176"/>
      <c r="L65" s="176">
        <v>2968911</v>
      </c>
      <c r="M65" s="176">
        <v>7000000</v>
      </c>
      <c r="N65" s="205">
        <v>41.816049586776863</v>
      </c>
      <c r="O65" s="176">
        <f t="shared" si="3"/>
        <v>42.413014285714283</v>
      </c>
      <c r="P65" s="176"/>
      <c r="Q65" s="176"/>
      <c r="R65" s="205"/>
      <c r="S65" s="176"/>
      <c r="T65" s="176"/>
      <c r="U65" s="176"/>
      <c r="V65" s="205"/>
      <c r="W65" s="176"/>
      <c r="X65" s="176"/>
      <c r="Y65" s="176"/>
      <c r="Z65" s="205"/>
      <c r="AA65" s="176"/>
      <c r="AB65" s="176"/>
      <c r="AC65" s="176"/>
      <c r="AD65" s="205"/>
      <c r="AE65" s="176"/>
      <c r="AF65" s="449">
        <f t="shared" si="0"/>
        <v>2968911</v>
      </c>
      <c r="AG65" s="176">
        <f t="shared" si="0"/>
        <v>7000000</v>
      </c>
      <c r="AH65" s="205">
        <v>41.816049586776863</v>
      </c>
      <c r="AI65" s="176">
        <f t="shared" si="1"/>
        <v>42.413014285714283</v>
      </c>
    </row>
    <row r="66" spans="1:35" ht="15.75" x14ac:dyDescent="0.3">
      <c r="A66" s="574"/>
      <c r="B66" s="447" t="s">
        <v>361</v>
      </c>
      <c r="C66" s="447" t="s">
        <v>359</v>
      </c>
      <c r="D66" s="176">
        <v>3039869</v>
      </c>
      <c r="E66" s="176">
        <v>3860000</v>
      </c>
      <c r="F66" s="205">
        <v>29.742323369565216</v>
      </c>
      <c r="G66" s="448">
        <f>IFERROR(D66/E66*100,0)</f>
        <v>78.753082901554407</v>
      </c>
      <c r="H66" s="176"/>
      <c r="I66" s="176"/>
      <c r="J66" s="205"/>
      <c r="K66" s="176"/>
      <c r="L66" s="176"/>
      <c r="M66" s="176"/>
      <c r="N66" s="205"/>
      <c r="O66" s="176">
        <f t="shared" si="3"/>
        <v>0</v>
      </c>
      <c r="P66" s="176"/>
      <c r="Q66" s="176"/>
      <c r="R66" s="205"/>
      <c r="S66" s="176"/>
      <c r="T66" s="176"/>
      <c r="U66" s="176"/>
      <c r="V66" s="205"/>
      <c r="W66" s="176"/>
      <c r="X66" s="176"/>
      <c r="Y66" s="176"/>
      <c r="Z66" s="205"/>
      <c r="AA66" s="176"/>
      <c r="AB66" s="176"/>
      <c r="AC66" s="176"/>
      <c r="AD66" s="205"/>
      <c r="AE66" s="176"/>
      <c r="AF66" s="449">
        <f t="shared" si="0"/>
        <v>3039869</v>
      </c>
      <c r="AG66" s="176">
        <f t="shared" si="0"/>
        <v>3860000</v>
      </c>
      <c r="AH66" s="205">
        <v>29.742323369565216</v>
      </c>
      <c r="AI66" s="176">
        <f t="shared" si="1"/>
        <v>78.753082901554407</v>
      </c>
    </row>
    <row r="67" spans="1:35" ht="15.75" x14ac:dyDescent="0.3">
      <c r="A67" s="200" t="s">
        <v>362</v>
      </c>
      <c r="B67" s="447" t="s">
        <v>363</v>
      </c>
      <c r="C67" s="447" t="s">
        <v>374</v>
      </c>
      <c r="D67" s="176">
        <v>0</v>
      </c>
      <c r="E67" s="176"/>
      <c r="F67" s="205"/>
      <c r="G67" s="448"/>
      <c r="H67" s="176"/>
      <c r="I67" s="176"/>
      <c r="J67" s="205"/>
      <c r="K67" s="176"/>
      <c r="L67" s="176">
        <v>1434.3412000000001</v>
      </c>
      <c r="M67" s="176">
        <v>1471.231</v>
      </c>
      <c r="N67" s="205">
        <v>93.187482727237082</v>
      </c>
      <c r="O67" s="176">
        <f t="shared" si="3"/>
        <v>97.49258953896431</v>
      </c>
      <c r="P67" s="176"/>
      <c r="Q67" s="176"/>
      <c r="R67" s="205"/>
      <c r="S67" s="176"/>
      <c r="T67" s="176"/>
      <c r="U67" s="176"/>
      <c r="V67" s="205"/>
      <c r="W67" s="176"/>
      <c r="X67" s="176"/>
      <c r="Y67" s="176"/>
      <c r="Z67" s="205"/>
      <c r="AA67" s="176"/>
      <c r="AB67" s="176"/>
      <c r="AC67" s="176"/>
      <c r="AD67" s="205"/>
      <c r="AE67" s="176"/>
      <c r="AF67" s="449">
        <f t="shared" si="0"/>
        <v>1434.3412000000001</v>
      </c>
      <c r="AG67" s="176">
        <f t="shared" si="0"/>
        <v>1471.231</v>
      </c>
      <c r="AH67" s="205">
        <v>93.187482727237082</v>
      </c>
      <c r="AI67" s="176">
        <f t="shared" si="1"/>
        <v>97.49258953896431</v>
      </c>
    </row>
    <row r="68" spans="1:35" ht="15.75" x14ac:dyDescent="0.3">
      <c r="A68" s="214"/>
      <c r="B68" s="577" t="s">
        <v>364</v>
      </c>
      <c r="C68" s="577"/>
      <c r="D68" s="577"/>
      <c r="E68" s="577"/>
      <c r="F68" s="205">
        <f>AVERAGE(F7:F67)</f>
        <v>40.926566505423295</v>
      </c>
      <c r="G68" s="205">
        <f>AVERAGE(G7:G67)</f>
        <v>41.727618127428229</v>
      </c>
      <c r="H68" s="215"/>
      <c r="I68" s="215"/>
      <c r="J68" s="216">
        <f>AVERAGEIF(J7:J67,"&gt;0")</f>
        <v>36.999606321586057</v>
      </c>
      <c r="K68" s="216">
        <f>AVERAGEIF(K7:K67,"&gt;0")</f>
        <v>31.236604953178297</v>
      </c>
      <c r="L68" s="215"/>
      <c r="M68" s="215"/>
      <c r="N68" s="217">
        <f>AVERAGEIF(N7:N67,"&gt;0")</f>
        <v>47.011106471649313</v>
      </c>
      <c r="O68" s="217">
        <f>AVERAGEIF(O7:O67,"&gt;0")</f>
        <v>45.583353002465408</v>
      </c>
      <c r="P68" s="215"/>
      <c r="Q68" s="215"/>
      <c r="R68" s="217">
        <f>AVERAGEIF(R7:R67,"&gt;0")</f>
        <v>38.971428571428582</v>
      </c>
      <c r="S68" s="217">
        <f>AVERAGEIF(S7:S67,"&gt;0")</f>
        <v>33.256473443825726</v>
      </c>
      <c r="T68" s="215"/>
      <c r="U68" s="215"/>
      <c r="V68" s="217">
        <f>AVERAGEIF(V7:V67,"&gt;0")</f>
        <v>44.611978647432693</v>
      </c>
      <c r="W68" s="217">
        <f>AVERAGEIF(W7:W67,"&gt;0")</f>
        <v>45.962280031129893</v>
      </c>
      <c r="X68" s="215"/>
      <c r="Y68" s="215"/>
      <c r="Z68" s="217">
        <f>AVERAGEIF(Z7:Z67,"&gt;0")</f>
        <v>49.055148555148548</v>
      </c>
      <c r="AA68" s="217">
        <f>AVERAGEIF(AA7:AA67,"&gt;0")</f>
        <v>50.617623117623125</v>
      </c>
      <c r="AB68" s="215"/>
      <c r="AC68" s="215"/>
      <c r="AD68" s="457">
        <f>AVERAGEIF(AD7:AD67,"&gt;0")</f>
        <v>43.022857142857141</v>
      </c>
      <c r="AE68" s="457">
        <f>AVERAGEIF(AE7:AE67,"&gt;0")</f>
        <v>49.982269948025113</v>
      </c>
      <c r="AF68" s="458"/>
      <c r="AG68" s="458"/>
      <c r="AH68" s="457">
        <f>AVERAGEIF(AH7:AH67,"&gt;0")</f>
        <v>42.469298440213429</v>
      </c>
      <c r="AI68" s="457">
        <f>AVERAGEIF(AI7:AI67,"&gt;0")</f>
        <v>42.935707749815919</v>
      </c>
    </row>
    <row r="69" spans="1:35" x14ac:dyDescent="0.25">
      <c r="D69" s="218"/>
      <c r="O69" s="218"/>
      <c r="AI69" s="218"/>
    </row>
    <row r="70" spans="1:35" x14ac:dyDescent="0.25">
      <c r="I70" s="219"/>
    </row>
    <row r="71" spans="1:35" x14ac:dyDescent="0.25">
      <c r="H71" s="220"/>
    </row>
    <row r="72" spans="1:35" x14ac:dyDescent="0.25">
      <c r="H72" s="220"/>
    </row>
    <row r="73" spans="1:35" ht="18" x14ac:dyDescent="0.25">
      <c r="H73" s="33"/>
      <c r="AC73" s="525"/>
      <c r="AD73" s="525"/>
    </row>
    <row r="74" spans="1:35" ht="15.75" x14ac:dyDescent="0.25">
      <c r="C74" s="221"/>
      <c r="D74" s="221"/>
      <c r="H74" s="33"/>
      <c r="AC74" s="222"/>
      <c r="AD74" s="223"/>
    </row>
    <row r="75" spans="1:35" ht="18" x14ac:dyDescent="0.35">
      <c r="B75" s="189"/>
      <c r="C75" s="224"/>
      <c r="D75" s="224"/>
      <c r="H75" s="33"/>
      <c r="AC75" s="222"/>
      <c r="AD75" s="225"/>
    </row>
    <row r="76" spans="1:35" ht="18" x14ac:dyDescent="0.35">
      <c r="B76" s="189"/>
      <c r="C76" s="224"/>
      <c r="D76" s="224"/>
      <c r="H76" s="33"/>
      <c r="AC76" s="222"/>
      <c r="AD76" s="225"/>
    </row>
    <row r="77" spans="1:35" ht="18" x14ac:dyDescent="0.35">
      <c r="B77" s="189"/>
      <c r="C77" s="226"/>
      <c r="D77" s="226"/>
      <c r="H77" s="33"/>
      <c r="AC77" s="222"/>
      <c r="AD77" s="227"/>
    </row>
    <row r="78" spans="1:35" ht="18" x14ac:dyDescent="0.35">
      <c r="B78" s="189"/>
      <c r="C78" s="226"/>
      <c r="D78" s="226"/>
      <c r="H78" s="33"/>
      <c r="AC78" s="222"/>
      <c r="AD78" s="227"/>
    </row>
    <row r="79" spans="1:35" ht="18" x14ac:dyDescent="0.35">
      <c r="B79" s="189"/>
      <c r="C79" s="226"/>
      <c r="D79" s="226"/>
      <c r="H79" s="228"/>
      <c r="AC79" s="222"/>
      <c r="AD79" s="227"/>
    </row>
    <row r="80" spans="1:35" ht="18" x14ac:dyDescent="0.35">
      <c r="B80" s="189"/>
      <c r="C80" s="226"/>
      <c r="D80" s="226"/>
      <c r="AC80" s="222"/>
      <c r="AD80" s="227"/>
    </row>
    <row r="81" spans="2:30" ht="18" x14ac:dyDescent="0.35">
      <c r="B81" s="189"/>
      <c r="C81" s="229"/>
      <c r="D81" s="229"/>
      <c r="AC81" s="222"/>
      <c r="AD81" s="227"/>
    </row>
    <row r="82" spans="2:30" x14ac:dyDescent="0.25">
      <c r="B82" s="189"/>
    </row>
    <row r="83" spans="2:30" x14ac:dyDescent="0.25">
      <c r="B83" s="189"/>
    </row>
    <row r="84" spans="2:30" x14ac:dyDescent="0.25">
      <c r="B84" s="189"/>
    </row>
    <row r="85" spans="2:30" x14ac:dyDescent="0.25">
      <c r="B85" s="189"/>
    </row>
    <row r="86" spans="2:30" x14ac:dyDescent="0.25">
      <c r="B86" s="189"/>
    </row>
  </sheetData>
  <mergeCells count="63">
    <mergeCell ref="A1:O1"/>
    <mergeCell ref="A2:O2"/>
    <mergeCell ref="A3:A6"/>
    <mergeCell ref="B3:B6"/>
    <mergeCell ref="C3:C6"/>
    <mergeCell ref="D3:G3"/>
    <mergeCell ref="H3:K3"/>
    <mergeCell ref="L3:O3"/>
    <mergeCell ref="I4:I6"/>
    <mergeCell ref="J4:J6"/>
    <mergeCell ref="AF3:AI3"/>
    <mergeCell ref="D4:D6"/>
    <mergeCell ref="E4:E6"/>
    <mergeCell ref="F4:F6"/>
    <mergeCell ref="G4:G6"/>
    <mergeCell ref="H4:H6"/>
    <mergeCell ref="P4:P6"/>
    <mergeCell ref="P3:S3"/>
    <mergeCell ref="T3:W3"/>
    <mergeCell ref="X3:AA3"/>
    <mergeCell ref="AB3:AE3"/>
    <mergeCell ref="K4:K6"/>
    <mergeCell ref="L4:L6"/>
    <mergeCell ref="M4:M6"/>
    <mergeCell ref="N4:N6"/>
    <mergeCell ref="O4:O6"/>
    <mergeCell ref="Z4:Z6"/>
    <mergeCell ref="AA4:AA6"/>
    <mergeCell ref="AB4:AB6"/>
    <mergeCell ref="Q4:Q6"/>
    <mergeCell ref="R4:R6"/>
    <mergeCell ref="S4:S6"/>
    <mergeCell ref="T4:T6"/>
    <mergeCell ref="U4:U6"/>
    <mergeCell ref="V4:V6"/>
    <mergeCell ref="A49:A50"/>
    <mergeCell ref="AI4:AI6"/>
    <mergeCell ref="A7:A9"/>
    <mergeCell ref="A11:A13"/>
    <mergeCell ref="A14:A19"/>
    <mergeCell ref="A20:A22"/>
    <mergeCell ref="A24:A30"/>
    <mergeCell ref="AC4:AC6"/>
    <mergeCell ref="AD4:AD6"/>
    <mergeCell ref="AE4:AE6"/>
    <mergeCell ref="AF4:AF6"/>
    <mergeCell ref="AG4:AG6"/>
    <mergeCell ref="AH4:AH6"/>
    <mergeCell ref="W4:W6"/>
    <mergeCell ref="X4:X6"/>
    <mergeCell ref="Y4:Y6"/>
    <mergeCell ref="A31:A33"/>
    <mergeCell ref="A34:A35"/>
    <mergeCell ref="A36:A38"/>
    <mergeCell ref="A40:A41"/>
    <mergeCell ref="A42:A48"/>
    <mergeCell ref="AC73:AD73"/>
    <mergeCell ref="A51:A54"/>
    <mergeCell ref="A55:A58"/>
    <mergeCell ref="A59:A60"/>
    <mergeCell ref="A61:A62"/>
    <mergeCell ref="A64:A66"/>
    <mergeCell ref="B68:E68"/>
  </mergeCells>
  <pageMargins left="0.08" right="0.17" top="0.25" bottom="0.25" header="0.3" footer="0.3"/>
  <pageSetup paperSize="9" scale="56" fitToWidth="3" orientation="portrait" r:id="rId1"/>
  <colBreaks count="1" manualBreakCount="1">
    <brk id="11" max="67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88"/>
  <sheetViews>
    <sheetView view="pageBreakPreview" topLeftCell="A70" zoomScaleNormal="100" zoomScaleSheetLayoutView="100" workbookViewId="0">
      <selection activeCell="N20" sqref="N20"/>
    </sheetView>
  </sheetViews>
  <sheetFormatPr defaultRowHeight="15" x14ac:dyDescent="0.25"/>
  <cols>
    <col min="2" max="2" width="23" customWidth="1"/>
    <col min="3" max="3" width="13.7109375" customWidth="1"/>
    <col min="4" max="4" width="16.28515625" customWidth="1"/>
    <col min="5" max="5" width="15.28515625" bestFit="1" customWidth="1"/>
    <col min="6" max="6" width="15.42578125" bestFit="1" customWidth="1"/>
    <col min="7" max="7" width="12.140625" customWidth="1"/>
    <col min="8" max="8" width="13.28515625" customWidth="1"/>
  </cols>
  <sheetData>
    <row r="1" spans="1:18" ht="18" x14ac:dyDescent="0.25">
      <c r="A1" s="506" t="s">
        <v>375</v>
      </c>
      <c r="B1" s="506"/>
      <c r="C1" s="506"/>
      <c r="D1" s="506"/>
      <c r="E1" s="506"/>
      <c r="F1" s="506"/>
      <c r="G1" s="506"/>
      <c r="H1" s="506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8" x14ac:dyDescent="0.25">
      <c r="A2" s="546" t="s">
        <v>99</v>
      </c>
      <c r="B2" s="546"/>
      <c r="C2" s="546"/>
      <c r="D2" s="546"/>
      <c r="E2" s="546"/>
      <c r="F2" s="546"/>
      <c r="G2" s="546"/>
      <c r="H2" s="546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x14ac:dyDescent="0.25">
      <c r="A3" s="582" t="s">
        <v>260</v>
      </c>
      <c r="B3" s="583" t="s">
        <v>261</v>
      </c>
      <c r="C3" s="583" t="s">
        <v>41</v>
      </c>
      <c r="D3" s="585" t="s">
        <v>3</v>
      </c>
      <c r="E3" s="585"/>
      <c r="F3" s="585"/>
      <c r="G3" s="585"/>
      <c r="H3" s="585"/>
    </row>
    <row r="4" spans="1:18" ht="15" customHeight="1" x14ac:dyDescent="0.25">
      <c r="A4" s="582"/>
      <c r="B4" s="583"/>
      <c r="C4" s="584"/>
      <c r="D4" s="444" t="s">
        <v>4</v>
      </c>
      <c r="E4" s="444" t="s">
        <v>5</v>
      </c>
      <c r="F4" s="444" t="s">
        <v>6</v>
      </c>
      <c r="G4" s="586" t="s">
        <v>7</v>
      </c>
      <c r="H4" s="586" t="s">
        <v>8</v>
      </c>
    </row>
    <row r="5" spans="1:18" ht="31.5" x14ac:dyDescent="0.25">
      <c r="A5" s="582"/>
      <c r="B5" s="583"/>
      <c r="C5" s="584"/>
      <c r="D5" s="230" t="s">
        <v>376</v>
      </c>
      <c r="E5" s="230" t="s">
        <v>377</v>
      </c>
      <c r="F5" s="230" t="s">
        <v>378</v>
      </c>
      <c r="G5" s="586"/>
      <c r="H5" s="586"/>
    </row>
    <row r="6" spans="1:18" ht="16.5" x14ac:dyDescent="0.3">
      <c r="A6" s="590">
        <v>1</v>
      </c>
      <c r="B6" s="231" t="s">
        <v>267</v>
      </c>
      <c r="C6" s="232"/>
      <c r="D6" s="233">
        <f>'Table 8b'!AM6</f>
        <v>99927.381999999998</v>
      </c>
      <c r="E6" s="233">
        <f>'Table 8b'!AN6</f>
        <v>77140.53</v>
      </c>
      <c r="F6" s="233">
        <f>'Table 8b'!AO6</f>
        <v>34981.64</v>
      </c>
      <c r="G6" s="233">
        <f>IFERROR(E6/D6*100-100,0)</f>
        <v>-22.803411381276845</v>
      </c>
      <c r="H6" s="233">
        <f>IFERROR(F6/E6*100-100,0)</f>
        <v>-54.652061633488906</v>
      </c>
    </row>
    <row r="7" spans="1:18" ht="15.75" x14ac:dyDescent="0.3">
      <c r="A7" s="590"/>
      <c r="B7" s="234" t="s">
        <v>268</v>
      </c>
      <c r="C7" s="234" t="s">
        <v>269</v>
      </c>
      <c r="D7" s="233">
        <f>'Table 8b'!AM7</f>
        <v>2059.6289999999999</v>
      </c>
      <c r="E7" s="233">
        <f>'Table 8b'!AN7</f>
        <v>13540.85</v>
      </c>
      <c r="F7" s="233">
        <f>'Table 8b'!AO7</f>
        <v>10947.5</v>
      </c>
      <c r="G7" s="233">
        <f t="shared" ref="G7:G70" si="0">IFERROR(E7/D7*100-100,0)</f>
        <v>557.44121878260603</v>
      </c>
      <c r="H7" s="233">
        <f t="shared" ref="H7:H70" si="1">IFERROR(F7/E7*100-100,0)</f>
        <v>-19.152047323469361</v>
      </c>
    </row>
    <row r="8" spans="1:18" ht="15.75" x14ac:dyDescent="0.3">
      <c r="A8" s="590"/>
      <c r="B8" s="234" t="s">
        <v>270</v>
      </c>
      <c r="C8" s="234" t="s">
        <v>269</v>
      </c>
      <c r="D8" s="233">
        <f>'Table 8b'!AM8</f>
        <v>17817.909</v>
      </c>
      <c r="E8" s="233">
        <f>'Table 8b'!AN8</f>
        <v>13331.5</v>
      </c>
      <c r="F8" s="233">
        <f>'Table 8b'!AO8</f>
        <v>0</v>
      </c>
      <c r="G8" s="233">
        <f t="shared" si="0"/>
        <v>-25.179211544968609</v>
      </c>
      <c r="H8" s="233">
        <f t="shared" si="1"/>
        <v>-100</v>
      </c>
    </row>
    <row r="9" spans="1:18" ht="15.75" x14ac:dyDescent="0.3">
      <c r="A9" s="590"/>
      <c r="B9" s="234" t="s">
        <v>271</v>
      </c>
      <c r="C9" s="234" t="s">
        <v>269</v>
      </c>
      <c r="D9" s="233">
        <f>'Table 8b'!AM9</f>
        <v>80049.843999999997</v>
      </c>
      <c r="E9" s="233">
        <f>'Table 8b'!AN9</f>
        <v>50268.18</v>
      </c>
      <c r="F9" s="233">
        <f>'Table 8b'!AO9</f>
        <v>24034.14</v>
      </c>
      <c r="G9" s="233">
        <f t="shared" si="0"/>
        <v>-37.203900110036436</v>
      </c>
      <c r="H9" s="233">
        <f t="shared" si="1"/>
        <v>-52.188163565897952</v>
      </c>
    </row>
    <row r="10" spans="1:18" ht="16.5" x14ac:dyDescent="0.3">
      <c r="A10" s="590">
        <v>2</v>
      </c>
      <c r="B10" s="231" t="s">
        <v>272</v>
      </c>
      <c r="C10" s="232"/>
      <c r="D10" s="233">
        <f>'Table 8b'!AM10</f>
        <v>0</v>
      </c>
      <c r="E10" s="233">
        <f>'Table 8b'!AN10</f>
        <v>0</v>
      </c>
      <c r="F10" s="233">
        <f>'Table 8b'!AO10</f>
        <v>0</v>
      </c>
      <c r="G10" s="233">
        <f t="shared" si="0"/>
        <v>0</v>
      </c>
      <c r="H10" s="233">
        <f t="shared" si="1"/>
        <v>0</v>
      </c>
    </row>
    <row r="11" spans="1:18" ht="16.5" x14ac:dyDescent="0.3">
      <c r="A11" s="590"/>
      <c r="B11" s="235" t="s">
        <v>273</v>
      </c>
      <c r="C11" s="234" t="s">
        <v>44</v>
      </c>
      <c r="D11" s="233">
        <f>'Table 8b'!AM11</f>
        <v>20740.698</v>
      </c>
      <c r="E11" s="233">
        <f>'Table 8b'!AN11</f>
        <v>24140.760000000002</v>
      </c>
      <c r="F11" s="233">
        <f>'Table 8b'!AO11</f>
        <v>22835.062000000002</v>
      </c>
      <c r="G11" s="233">
        <f t="shared" si="0"/>
        <v>16.393189853109092</v>
      </c>
      <c r="H11" s="233">
        <f t="shared" si="1"/>
        <v>-5.4086863876696469</v>
      </c>
    </row>
    <row r="12" spans="1:18" ht="15.75" x14ac:dyDescent="0.3">
      <c r="A12" s="590">
        <v>3</v>
      </c>
      <c r="B12" s="236" t="s">
        <v>274</v>
      </c>
      <c r="C12" s="237"/>
      <c r="D12" s="233">
        <f>'Table 8b'!AM12</f>
        <v>0</v>
      </c>
      <c r="E12" s="233">
        <f>'Table 8b'!AN12</f>
        <v>0</v>
      </c>
      <c r="F12" s="233">
        <f>'Table 8b'!AO12</f>
        <v>0</v>
      </c>
      <c r="G12" s="233">
        <f t="shared" si="0"/>
        <v>0</v>
      </c>
      <c r="H12" s="233">
        <f t="shared" si="1"/>
        <v>0</v>
      </c>
    </row>
    <row r="13" spans="1:18" ht="15.75" x14ac:dyDescent="0.3">
      <c r="A13" s="590"/>
      <c r="B13" s="238" t="s">
        <v>275</v>
      </c>
      <c r="C13" s="239" t="s">
        <v>276</v>
      </c>
      <c r="D13" s="233">
        <f>'Table 8b'!AM13</f>
        <v>4562.6499999999996</v>
      </c>
      <c r="E13" s="233">
        <f>'Table 8b'!AN13</f>
        <v>4130.9400000000005</v>
      </c>
      <c r="F13" s="233">
        <f>'Table 8b'!AO13</f>
        <v>5013.9399999999996</v>
      </c>
      <c r="G13" s="233">
        <f t="shared" si="0"/>
        <v>-9.4618259125727207</v>
      </c>
      <c r="H13" s="233">
        <f t="shared" si="1"/>
        <v>21.375280202568888</v>
      </c>
    </row>
    <row r="14" spans="1:18" ht="15.75" x14ac:dyDescent="0.3">
      <c r="A14" s="590"/>
      <c r="B14" s="238" t="s">
        <v>277</v>
      </c>
      <c r="C14" s="239" t="s">
        <v>276</v>
      </c>
      <c r="D14" s="233">
        <f>'Table 8b'!AM14</f>
        <v>28059.07</v>
      </c>
      <c r="E14" s="233">
        <f>'Table 8b'!AN14</f>
        <v>23182.95</v>
      </c>
      <c r="F14" s="233">
        <f>'Table 8b'!AO14</f>
        <v>27348.880000000001</v>
      </c>
      <c r="G14" s="233">
        <f t="shared" si="0"/>
        <v>-17.378052800752116</v>
      </c>
      <c r="H14" s="233">
        <f t="shared" si="1"/>
        <v>17.969801082260901</v>
      </c>
    </row>
    <row r="15" spans="1:18" ht="15.75" x14ac:dyDescent="0.3">
      <c r="A15" s="590"/>
      <c r="B15" s="238" t="s">
        <v>278</v>
      </c>
      <c r="C15" s="239" t="s">
        <v>276</v>
      </c>
      <c r="D15" s="233">
        <f>'Table 8b'!AM15</f>
        <v>50852.7</v>
      </c>
      <c r="E15" s="233">
        <f>'Table 8b'!AN15</f>
        <v>59983.05</v>
      </c>
      <c r="F15" s="233">
        <f>'Table 8b'!AO15</f>
        <v>68429.52</v>
      </c>
      <c r="G15" s="233">
        <f t="shared" si="0"/>
        <v>17.95450389064888</v>
      </c>
      <c r="H15" s="233">
        <f t="shared" si="1"/>
        <v>14.081428003410963</v>
      </c>
    </row>
    <row r="16" spans="1:18" ht="16.5" x14ac:dyDescent="0.3">
      <c r="A16" s="590">
        <v>4</v>
      </c>
      <c r="B16" s="231" t="s">
        <v>279</v>
      </c>
      <c r="C16" s="232"/>
      <c r="D16" s="233">
        <f>'Table 8b'!AM16</f>
        <v>0</v>
      </c>
      <c r="E16" s="233">
        <f>'Table 8b'!AN16</f>
        <v>0</v>
      </c>
      <c r="F16" s="233">
        <f>'Table 8b'!AO16</f>
        <v>0</v>
      </c>
      <c r="G16" s="233">
        <f t="shared" si="0"/>
        <v>0</v>
      </c>
      <c r="H16" s="233">
        <f t="shared" si="1"/>
        <v>0</v>
      </c>
    </row>
    <row r="17" spans="1:8" ht="16.5" x14ac:dyDescent="0.3">
      <c r="A17" s="590"/>
      <c r="B17" s="235" t="s">
        <v>280</v>
      </c>
      <c r="C17" s="234" t="s">
        <v>46</v>
      </c>
      <c r="D17" s="233">
        <f>'Table 8b'!AM17</f>
        <v>7132.0499999999993</v>
      </c>
      <c r="E17" s="233">
        <f>'Table 8b'!AN17</f>
        <v>6786.37</v>
      </c>
      <c r="F17" s="233">
        <f>'Table 8b'!AO17</f>
        <v>6833.95</v>
      </c>
      <c r="G17" s="233">
        <f t="shared" si="0"/>
        <v>-4.846853289026285</v>
      </c>
      <c r="H17" s="233">
        <f t="shared" si="1"/>
        <v>0.70111119788636245</v>
      </c>
    </row>
    <row r="18" spans="1:8" ht="16.5" x14ac:dyDescent="0.3">
      <c r="A18" s="590"/>
      <c r="B18" s="235" t="s">
        <v>281</v>
      </c>
      <c r="C18" s="234" t="s">
        <v>46</v>
      </c>
      <c r="D18" s="233">
        <f>'Table 8b'!AM18</f>
        <v>0</v>
      </c>
      <c r="E18" s="233">
        <f>'Table 8b'!AN18</f>
        <v>0</v>
      </c>
      <c r="F18" s="233">
        <f>'Table 8b'!AO18</f>
        <v>0</v>
      </c>
      <c r="G18" s="233">
        <f t="shared" si="0"/>
        <v>0</v>
      </c>
      <c r="H18" s="233">
        <f t="shared" si="1"/>
        <v>0</v>
      </c>
    </row>
    <row r="19" spans="1:8" ht="16.5" x14ac:dyDescent="0.3">
      <c r="A19" s="590"/>
      <c r="B19" s="235" t="s">
        <v>282</v>
      </c>
      <c r="C19" s="234" t="s">
        <v>46</v>
      </c>
      <c r="D19" s="233">
        <f>'Table 8b'!AM19</f>
        <v>16871.900000000001</v>
      </c>
      <c r="E19" s="233">
        <f>'Table 8b'!AN19</f>
        <v>32770.100000000006</v>
      </c>
      <c r="F19" s="233">
        <f>'Table 8b'!AO19</f>
        <v>33854.550000000003</v>
      </c>
      <c r="G19" s="233">
        <f t="shared" si="0"/>
        <v>94.228865747189133</v>
      </c>
      <c r="H19" s="233">
        <f t="shared" si="1"/>
        <v>3.3092666790763445</v>
      </c>
    </row>
    <row r="20" spans="1:8" ht="16.5" x14ac:dyDescent="0.3">
      <c r="A20" s="590"/>
      <c r="B20" s="235" t="s">
        <v>283</v>
      </c>
      <c r="C20" s="234" t="s">
        <v>46</v>
      </c>
      <c r="D20" s="233">
        <f>'Table 8b'!AM20</f>
        <v>3008</v>
      </c>
      <c r="E20" s="233">
        <f>'Table 8b'!AN20</f>
        <v>3457</v>
      </c>
      <c r="F20" s="233">
        <f>'Table 8b'!AO20</f>
        <v>2265</v>
      </c>
      <c r="G20" s="233">
        <f t="shared" si="0"/>
        <v>14.926861702127667</v>
      </c>
      <c r="H20" s="233">
        <f t="shared" si="1"/>
        <v>-34.480763667920172</v>
      </c>
    </row>
    <row r="21" spans="1:8" ht="16.5" x14ac:dyDescent="0.3">
      <c r="A21" s="590"/>
      <c r="B21" s="235" t="s">
        <v>284</v>
      </c>
      <c r="C21" s="234" t="s">
        <v>46</v>
      </c>
      <c r="D21" s="233">
        <f>'Table 8b'!AM21</f>
        <v>37137.218999999997</v>
      </c>
      <c r="E21" s="233">
        <f>'Table 8b'!AN21</f>
        <v>33789.099000000002</v>
      </c>
      <c r="F21" s="233">
        <f>'Table 8b'!AO21</f>
        <v>30649.584999999999</v>
      </c>
      <c r="G21" s="233">
        <f t="shared" si="0"/>
        <v>-9.0155377547252442</v>
      </c>
      <c r="H21" s="233">
        <f t="shared" si="1"/>
        <v>-9.2914996046506104</v>
      </c>
    </row>
    <row r="22" spans="1:8" ht="16.5" x14ac:dyDescent="0.3">
      <c r="A22" s="590"/>
      <c r="B22" s="235" t="s">
        <v>285</v>
      </c>
      <c r="C22" s="234" t="s">
        <v>46</v>
      </c>
      <c r="D22" s="233">
        <f>'Table 8b'!AM22</f>
        <v>3112</v>
      </c>
      <c r="E22" s="233">
        <f>'Table 8b'!AN22</f>
        <v>3059.2</v>
      </c>
      <c r="F22" s="233">
        <f>'Table 8b'!AO22</f>
        <v>3013.5</v>
      </c>
      <c r="G22" s="233">
        <f t="shared" si="0"/>
        <v>-1.696658097686381</v>
      </c>
      <c r="H22" s="233">
        <f t="shared" si="1"/>
        <v>-1.4938546025104529</v>
      </c>
    </row>
    <row r="23" spans="1:8" ht="16.5" x14ac:dyDescent="0.3">
      <c r="A23" s="590">
        <v>5</v>
      </c>
      <c r="B23" s="231" t="s">
        <v>286</v>
      </c>
      <c r="C23" s="237"/>
      <c r="D23" s="233">
        <f>'Table 8b'!AM23</f>
        <v>0</v>
      </c>
      <c r="E23" s="233">
        <f>'Table 8b'!AN23</f>
        <v>0</v>
      </c>
      <c r="F23" s="233">
        <f>'Table 8b'!AO23</f>
        <v>0</v>
      </c>
      <c r="G23" s="233">
        <f t="shared" si="0"/>
        <v>0</v>
      </c>
      <c r="H23" s="233">
        <f t="shared" si="1"/>
        <v>0</v>
      </c>
    </row>
    <row r="24" spans="1:8" ht="16.5" x14ac:dyDescent="0.3">
      <c r="A24" s="590"/>
      <c r="B24" s="235" t="s">
        <v>287</v>
      </c>
      <c r="C24" s="239" t="s">
        <v>44</v>
      </c>
      <c r="D24" s="233">
        <f>'Table 8b'!AM24</f>
        <v>15603.539999999999</v>
      </c>
      <c r="E24" s="233">
        <f>'Table 8b'!AN24</f>
        <v>15818.615000000002</v>
      </c>
      <c r="F24" s="233">
        <f>'Table 8b'!AO24</f>
        <v>15924.702999999998</v>
      </c>
      <c r="G24" s="233">
        <f t="shared" si="0"/>
        <v>1.3783731127680028</v>
      </c>
      <c r="H24" s="233">
        <f t="shared" si="1"/>
        <v>0.67065289849961118</v>
      </c>
    </row>
    <row r="25" spans="1:8" ht="16.5" x14ac:dyDescent="0.3">
      <c r="A25" s="590"/>
      <c r="B25" s="235" t="s">
        <v>288</v>
      </c>
      <c r="C25" s="239" t="s">
        <v>44</v>
      </c>
      <c r="D25" s="233">
        <f>'Table 8b'!AM25</f>
        <v>195456.652</v>
      </c>
      <c r="E25" s="233">
        <f>'Table 8b'!AN25</f>
        <v>161177.26751999999</v>
      </c>
      <c r="F25" s="233">
        <f>'Table 8b'!AO25</f>
        <v>117737.52148</v>
      </c>
      <c r="G25" s="233">
        <f t="shared" si="0"/>
        <v>-17.538100714014064</v>
      </c>
      <c r="H25" s="233">
        <f t="shared" si="1"/>
        <v>-26.951533990120353</v>
      </c>
    </row>
    <row r="26" spans="1:8" ht="16.5" x14ac:dyDescent="0.3">
      <c r="A26" s="590"/>
      <c r="B26" s="235" t="s">
        <v>289</v>
      </c>
      <c r="C26" s="239" t="s">
        <v>44</v>
      </c>
      <c r="D26" s="233">
        <f>'Table 8b'!AM26</f>
        <v>122569.13949999999</v>
      </c>
      <c r="E26" s="233">
        <f>'Table 8b'!AN26</f>
        <v>99322.37</v>
      </c>
      <c r="F26" s="233">
        <f>'Table 8b'!AO26</f>
        <v>93011.726200000005</v>
      </c>
      <c r="G26" s="233">
        <f t="shared" si="0"/>
        <v>-18.966250064927635</v>
      </c>
      <c r="H26" s="233">
        <f t="shared" si="1"/>
        <v>-6.3536983662391293</v>
      </c>
    </row>
    <row r="27" spans="1:8" ht="16.5" x14ac:dyDescent="0.3">
      <c r="A27" s="590">
        <v>6</v>
      </c>
      <c r="B27" s="231" t="s">
        <v>290</v>
      </c>
      <c r="C27" s="234"/>
      <c r="D27" s="233">
        <f>'Table 8b'!AM27</f>
        <v>0</v>
      </c>
      <c r="E27" s="233">
        <f>'Table 8b'!AN27</f>
        <v>0</v>
      </c>
      <c r="F27" s="233">
        <f>'Table 8b'!AO27</f>
        <v>0</v>
      </c>
      <c r="G27" s="233">
        <f t="shared" si="0"/>
        <v>0</v>
      </c>
      <c r="H27" s="233">
        <f t="shared" si="1"/>
        <v>0</v>
      </c>
    </row>
    <row r="28" spans="1:8" ht="16.5" x14ac:dyDescent="0.3">
      <c r="A28" s="590"/>
      <c r="B28" s="235" t="s">
        <v>291</v>
      </c>
      <c r="C28" s="239" t="s">
        <v>292</v>
      </c>
      <c r="D28" s="233">
        <f>'Table 8b'!AM28</f>
        <v>520595.14</v>
      </c>
      <c r="E28" s="233">
        <f>'Table 8b'!AN28</f>
        <v>556219.32999999996</v>
      </c>
      <c r="F28" s="233">
        <f>'Table 8b'!AO28</f>
        <v>458767.17000000004</v>
      </c>
      <c r="G28" s="233">
        <f t="shared" si="0"/>
        <v>6.8429739855043579</v>
      </c>
      <c r="H28" s="233">
        <f t="shared" si="1"/>
        <v>-17.520455464933221</v>
      </c>
    </row>
    <row r="29" spans="1:8" ht="16.5" x14ac:dyDescent="0.3">
      <c r="A29" s="587">
        <v>7</v>
      </c>
      <c r="B29" s="231" t="s">
        <v>293</v>
      </c>
      <c r="C29" s="239"/>
      <c r="D29" s="233">
        <f>'Table 8b'!AM29</f>
        <v>0</v>
      </c>
      <c r="E29" s="233">
        <f>'Table 8b'!AN29</f>
        <v>0</v>
      </c>
      <c r="F29" s="233">
        <f>'Table 8b'!AO29</f>
        <v>0</v>
      </c>
      <c r="G29" s="233">
        <f t="shared" si="0"/>
        <v>0</v>
      </c>
      <c r="H29" s="233">
        <f t="shared" si="1"/>
        <v>0</v>
      </c>
    </row>
    <row r="30" spans="1:8" ht="16.5" x14ac:dyDescent="0.3">
      <c r="A30" s="588"/>
      <c r="B30" s="235" t="s">
        <v>294</v>
      </c>
      <c r="C30" s="239" t="s">
        <v>46</v>
      </c>
      <c r="D30" s="233">
        <f>'Table 8b'!AM30</f>
        <v>12878</v>
      </c>
      <c r="E30" s="233">
        <f>'Table 8b'!AN30</f>
        <v>14283</v>
      </c>
      <c r="F30" s="233">
        <f>'Table 8b'!AO30</f>
        <v>15005</v>
      </c>
      <c r="G30" s="233">
        <f t="shared" si="0"/>
        <v>10.910079204845474</v>
      </c>
      <c r="H30" s="233">
        <f t="shared" si="1"/>
        <v>5.0549604424840737</v>
      </c>
    </row>
    <row r="31" spans="1:8" ht="16.5" x14ac:dyDescent="0.3">
      <c r="A31" s="588"/>
      <c r="B31" s="235" t="s">
        <v>295</v>
      </c>
      <c r="C31" s="234" t="s">
        <v>296</v>
      </c>
      <c r="D31" s="233">
        <f>'Table 8b'!AM31</f>
        <v>11420</v>
      </c>
      <c r="E31" s="233">
        <f>'Table 8b'!AN31</f>
        <v>10535.557000000001</v>
      </c>
      <c r="F31" s="233">
        <f>'Table 8b'!AO31</f>
        <v>8607.1229999999996</v>
      </c>
      <c r="G31" s="233">
        <f t="shared" si="0"/>
        <v>-7.7446847635726783</v>
      </c>
      <c r="H31" s="233">
        <f t="shared" si="1"/>
        <v>-18.304053596786588</v>
      </c>
    </row>
    <row r="32" spans="1:8" ht="16.5" x14ac:dyDescent="0.3">
      <c r="A32" s="588"/>
      <c r="B32" s="235" t="s">
        <v>297</v>
      </c>
      <c r="C32" s="234" t="s">
        <v>296</v>
      </c>
      <c r="D32" s="233">
        <f>'Table 8b'!AM32</f>
        <v>0</v>
      </c>
      <c r="E32" s="233">
        <f>'Table 8b'!AN32</f>
        <v>0</v>
      </c>
      <c r="F32" s="233">
        <f>'Table 8b'!AO32</f>
        <v>0</v>
      </c>
      <c r="G32" s="233">
        <f t="shared" si="0"/>
        <v>0</v>
      </c>
      <c r="H32" s="233">
        <f t="shared" si="1"/>
        <v>0</v>
      </c>
    </row>
    <row r="33" spans="1:8" ht="16.5" x14ac:dyDescent="0.3">
      <c r="A33" s="588"/>
      <c r="B33" s="235" t="s">
        <v>298</v>
      </c>
      <c r="C33" s="234"/>
      <c r="D33" s="233">
        <f>'Table 8b'!AM33</f>
        <v>0</v>
      </c>
      <c r="E33" s="233">
        <f>'Table 8b'!AN33</f>
        <v>0</v>
      </c>
      <c r="F33" s="233">
        <f>'Table 8b'!AO33</f>
        <v>0</v>
      </c>
      <c r="G33" s="233">
        <f t="shared" si="0"/>
        <v>0</v>
      </c>
      <c r="H33" s="233">
        <f t="shared" si="1"/>
        <v>0</v>
      </c>
    </row>
    <row r="34" spans="1:8" ht="16.5" x14ac:dyDescent="0.3">
      <c r="A34" s="588"/>
      <c r="B34" s="235" t="s">
        <v>299</v>
      </c>
      <c r="C34" s="239" t="s">
        <v>300</v>
      </c>
      <c r="D34" s="233">
        <f>'Table 8b'!AM34</f>
        <v>13632</v>
      </c>
      <c r="E34" s="233">
        <f>'Table 8b'!AN34</f>
        <v>15069</v>
      </c>
      <c r="F34" s="233">
        <f>'Table 8b'!AO34</f>
        <v>16071.000000000002</v>
      </c>
      <c r="G34" s="233">
        <f t="shared" si="0"/>
        <v>10.541373239436624</v>
      </c>
      <c r="H34" s="233">
        <f t="shared" si="1"/>
        <v>6.6494127015727713</v>
      </c>
    </row>
    <row r="35" spans="1:8" ht="16.5" x14ac:dyDescent="0.3">
      <c r="A35" s="588"/>
      <c r="B35" s="235" t="s">
        <v>301</v>
      </c>
      <c r="C35" s="239"/>
      <c r="D35" s="233">
        <f>'Table 8b'!AM35</f>
        <v>53240.853000000003</v>
      </c>
      <c r="E35" s="233">
        <f>'Table 8b'!AN35</f>
        <v>57532.639000000003</v>
      </c>
      <c r="F35" s="233">
        <f>'Table 8b'!AO35</f>
        <v>55184.100000000006</v>
      </c>
      <c r="G35" s="233">
        <f t="shared" si="0"/>
        <v>8.0610767073923597</v>
      </c>
      <c r="H35" s="233">
        <f t="shared" si="1"/>
        <v>-4.082098511072985</v>
      </c>
    </row>
    <row r="36" spans="1:8" ht="16.5" x14ac:dyDescent="0.3">
      <c r="A36" s="589"/>
      <c r="B36" s="235" t="s">
        <v>98</v>
      </c>
      <c r="C36" s="239"/>
      <c r="D36" s="233">
        <f>'Table 8b'!AM36</f>
        <v>20</v>
      </c>
      <c r="E36" s="233">
        <f>'Table 8b'!AN36</f>
        <v>25</v>
      </c>
      <c r="F36" s="233">
        <f>'Table 8b'!AO36</f>
        <v>15</v>
      </c>
      <c r="G36" s="233">
        <f t="shared" si="0"/>
        <v>25</v>
      </c>
      <c r="H36" s="233">
        <f t="shared" si="1"/>
        <v>-40</v>
      </c>
    </row>
    <row r="37" spans="1:8" ht="16.5" x14ac:dyDescent="0.3">
      <c r="A37" s="590">
        <v>8</v>
      </c>
      <c r="B37" s="231" t="s">
        <v>379</v>
      </c>
      <c r="C37" s="234"/>
      <c r="D37" s="233">
        <f>'Table 8b'!AM37</f>
        <v>0</v>
      </c>
      <c r="E37" s="233">
        <f>'Table 8b'!AN37</f>
        <v>0</v>
      </c>
      <c r="F37" s="233">
        <f>'Table 8b'!AO37</f>
        <v>0</v>
      </c>
      <c r="G37" s="233">
        <f t="shared" si="0"/>
        <v>0</v>
      </c>
      <c r="H37" s="233">
        <f t="shared" si="1"/>
        <v>0</v>
      </c>
    </row>
    <row r="38" spans="1:8" ht="16.5" x14ac:dyDescent="0.3">
      <c r="A38" s="590"/>
      <c r="B38" s="235" t="s">
        <v>304</v>
      </c>
      <c r="C38" s="239" t="s">
        <v>305</v>
      </c>
      <c r="D38" s="233">
        <f>'Table 8b'!AM38</f>
        <v>0</v>
      </c>
      <c r="E38" s="233">
        <f>'Table 8b'!AN38</f>
        <v>0</v>
      </c>
      <c r="F38" s="233">
        <f>'Table 8b'!AO38</f>
        <v>0</v>
      </c>
      <c r="G38" s="233">
        <f t="shared" si="0"/>
        <v>0</v>
      </c>
      <c r="H38" s="233">
        <f t="shared" si="1"/>
        <v>0</v>
      </c>
    </row>
    <row r="39" spans="1:8" ht="16.5" x14ac:dyDescent="0.3">
      <c r="A39" s="590"/>
      <c r="B39" s="235" t="s">
        <v>306</v>
      </c>
      <c r="C39" s="239" t="s">
        <v>305</v>
      </c>
      <c r="D39" s="233">
        <f>'Table 8b'!AM39</f>
        <v>0</v>
      </c>
      <c r="E39" s="233">
        <f>'Table 8b'!AN39</f>
        <v>0</v>
      </c>
      <c r="F39" s="233">
        <f>'Table 8b'!AO39</f>
        <v>0</v>
      </c>
      <c r="G39" s="233">
        <f t="shared" si="0"/>
        <v>0</v>
      </c>
      <c r="H39" s="233">
        <f t="shared" si="1"/>
        <v>0</v>
      </c>
    </row>
    <row r="40" spans="1:8" ht="16.5" x14ac:dyDescent="0.3">
      <c r="A40" s="590"/>
      <c r="B40" s="235" t="s">
        <v>307</v>
      </c>
      <c r="C40" s="239" t="s">
        <v>46</v>
      </c>
      <c r="D40" s="233">
        <f>'Table 8b'!AM40</f>
        <v>19068.73</v>
      </c>
      <c r="E40" s="233">
        <f>'Table 8b'!AN40</f>
        <v>20486.75</v>
      </c>
      <c r="F40" s="233">
        <f>'Table 8b'!AO40</f>
        <v>22084</v>
      </c>
      <c r="G40" s="233">
        <f t="shared" si="0"/>
        <v>7.4363630928750979</v>
      </c>
      <c r="H40" s="233">
        <f t="shared" si="1"/>
        <v>7.7965026175454994</v>
      </c>
    </row>
    <row r="41" spans="1:8" ht="16.5" x14ac:dyDescent="0.3">
      <c r="A41" s="590">
        <v>9</v>
      </c>
      <c r="B41" s="231" t="s">
        <v>309</v>
      </c>
      <c r="C41" s="234"/>
      <c r="D41" s="233">
        <f>'Table 8b'!AM41</f>
        <v>0</v>
      </c>
      <c r="E41" s="233">
        <f>'Table 8b'!AN41</f>
        <v>0</v>
      </c>
      <c r="F41" s="233">
        <f>'Table 8b'!AO41</f>
        <v>0</v>
      </c>
      <c r="G41" s="233">
        <f t="shared" si="0"/>
        <v>0</v>
      </c>
      <c r="H41" s="233">
        <f t="shared" si="1"/>
        <v>0</v>
      </c>
    </row>
    <row r="42" spans="1:8" ht="16.5" x14ac:dyDescent="0.3">
      <c r="A42" s="590"/>
      <c r="B42" s="235" t="s">
        <v>311</v>
      </c>
      <c r="C42" s="234" t="s">
        <v>312</v>
      </c>
      <c r="D42" s="233">
        <f>'Table 8b'!AM42</f>
        <v>1470</v>
      </c>
      <c r="E42" s="233">
        <f>'Table 8b'!AN42</f>
        <v>1010</v>
      </c>
      <c r="F42" s="233">
        <f>'Table 8b'!AO42</f>
        <v>1086</v>
      </c>
      <c r="G42" s="233">
        <f t="shared" si="0"/>
        <v>-31.292517006802726</v>
      </c>
      <c r="H42" s="233">
        <f t="shared" si="1"/>
        <v>7.5247524752475385</v>
      </c>
    </row>
    <row r="43" spans="1:8" ht="16.5" x14ac:dyDescent="0.3">
      <c r="A43" s="590"/>
      <c r="B43" s="235" t="s">
        <v>310</v>
      </c>
      <c r="C43" s="234" t="s">
        <v>312</v>
      </c>
      <c r="D43" s="233">
        <f>'Table 8b'!AM43</f>
        <v>463</v>
      </c>
      <c r="E43" s="233">
        <f>'Table 8b'!AN43</f>
        <v>1240</v>
      </c>
      <c r="F43" s="233">
        <f>'Table 8b'!AO43</f>
        <v>496</v>
      </c>
      <c r="G43" s="233">
        <f t="shared" si="0"/>
        <v>167.81857451403891</v>
      </c>
      <c r="H43" s="233">
        <f t="shared" si="1"/>
        <v>-60</v>
      </c>
    </row>
    <row r="44" spans="1:8" ht="16.5" x14ac:dyDescent="0.3">
      <c r="A44" s="587">
        <v>10</v>
      </c>
      <c r="B44" s="231" t="s">
        <v>313</v>
      </c>
      <c r="C44" s="234"/>
      <c r="D44" s="233">
        <f>'Table 8b'!AM44</f>
        <v>0</v>
      </c>
      <c r="E44" s="233">
        <f>'Table 8b'!AN44</f>
        <v>0</v>
      </c>
      <c r="F44" s="233">
        <f>'Table 8b'!AO44</f>
        <v>0</v>
      </c>
      <c r="G44" s="233">
        <f t="shared" si="0"/>
        <v>0</v>
      </c>
      <c r="H44" s="233">
        <f t="shared" si="1"/>
        <v>0</v>
      </c>
    </row>
    <row r="45" spans="1:8" ht="16.5" x14ac:dyDescent="0.3">
      <c r="A45" s="588"/>
      <c r="B45" s="235" t="s">
        <v>314</v>
      </c>
      <c r="C45" s="234" t="s">
        <v>369</v>
      </c>
      <c r="D45" s="233">
        <f>'Table 8b'!AM45</f>
        <v>11</v>
      </c>
      <c r="E45" s="233">
        <f>'Table 8b'!AN45</f>
        <v>9</v>
      </c>
      <c r="F45" s="233">
        <f>'Table 8b'!AO45</f>
        <v>6</v>
      </c>
      <c r="G45" s="233">
        <f t="shared" si="0"/>
        <v>-18.181818181818173</v>
      </c>
      <c r="H45" s="233">
        <f t="shared" si="1"/>
        <v>-33.333333333333343</v>
      </c>
    </row>
    <row r="46" spans="1:8" ht="16.5" x14ac:dyDescent="0.3">
      <c r="A46" s="588"/>
      <c r="B46" s="235" t="s">
        <v>380</v>
      </c>
      <c r="C46" s="234" t="s">
        <v>52</v>
      </c>
      <c r="D46" s="233">
        <f>'Table 8b'!AM46</f>
        <v>0</v>
      </c>
      <c r="E46" s="233">
        <f>'Table 8b'!AN46</f>
        <v>0</v>
      </c>
      <c r="F46" s="233">
        <f>'Table 8b'!AO46</f>
        <v>0</v>
      </c>
      <c r="G46" s="233">
        <f t="shared" si="0"/>
        <v>0</v>
      </c>
      <c r="H46" s="233">
        <f t="shared" si="1"/>
        <v>0</v>
      </c>
    </row>
    <row r="47" spans="1:8" ht="16.5" x14ac:dyDescent="0.3">
      <c r="A47" s="589"/>
      <c r="B47" s="235" t="s">
        <v>315</v>
      </c>
      <c r="C47" s="234" t="s">
        <v>52</v>
      </c>
      <c r="D47" s="233">
        <f>'Table 8b'!AM47</f>
        <v>15686.4</v>
      </c>
      <c r="E47" s="233">
        <f>'Table 8b'!AN47</f>
        <v>15287</v>
      </c>
      <c r="F47" s="233">
        <f>'Table 8b'!AO47</f>
        <v>10487</v>
      </c>
      <c r="G47" s="233">
        <f t="shared" si="0"/>
        <v>-2.5461546307629561</v>
      </c>
      <c r="H47" s="233">
        <f t="shared" si="1"/>
        <v>-31.399228102309152</v>
      </c>
    </row>
    <row r="48" spans="1:8" ht="16.5" x14ac:dyDescent="0.3">
      <c r="A48" s="590">
        <v>11</v>
      </c>
      <c r="B48" s="231" t="s">
        <v>317</v>
      </c>
      <c r="C48" s="234"/>
      <c r="D48" s="233">
        <f>'Table 8b'!AM48</f>
        <v>0</v>
      </c>
      <c r="E48" s="233">
        <f>'Table 8b'!AN48</f>
        <v>0</v>
      </c>
      <c r="F48" s="233">
        <f>'Table 8b'!AO48</f>
        <v>0</v>
      </c>
      <c r="G48" s="233">
        <f t="shared" si="0"/>
        <v>0</v>
      </c>
      <c r="H48" s="233">
        <f t="shared" si="1"/>
        <v>0</v>
      </c>
    </row>
    <row r="49" spans="1:8" ht="16.5" x14ac:dyDescent="0.3">
      <c r="A49" s="590"/>
      <c r="B49" s="235" t="s">
        <v>381</v>
      </c>
      <c r="C49" s="239" t="s">
        <v>46</v>
      </c>
      <c r="D49" s="233">
        <f>'Table 8b'!AM49</f>
        <v>5030</v>
      </c>
      <c r="E49" s="233">
        <f>'Table 8b'!AN49</f>
        <v>8505</v>
      </c>
      <c r="F49" s="233">
        <f>'Table 8b'!AO49</f>
        <v>6815.35</v>
      </c>
      <c r="G49" s="233">
        <f t="shared" si="0"/>
        <v>69.085487077534793</v>
      </c>
      <c r="H49" s="233">
        <f t="shared" si="1"/>
        <v>-19.866549088771308</v>
      </c>
    </row>
    <row r="50" spans="1:8" ht="16.5" x14ac:dyDescent="0.3">
      <c r="A50" s="587">
        <v>12</v>
      </c>
      <c r="B50" s="231" t="s">
        <v>319</v>
      </c>
      <c r="C50" s="234"/>
      <c r="D50" s="233">
        <f>'Table 8b'!AM50</f>
        <v>0</v>
      </c>
      <c r="E50" s="233">
        <f>'Table 8b'!AN50</f>
        <v>0</v>
      </c>
      <c r="F50" s="233">
        <f>'Table 8b'!AO50</f>
        <v>0</v>
      </c>
      <c r="G50" s="233">
        <f t="shared" si="0"/>
        <v>0</v>
      </c>
      <c r="H50" s="233">
        <f t="shared" si="1"/>
        <v>0</v>
      </c>
    </row>
    <row r="51" spans="1:8" ht="16.5" x14ac:dyDescent="0.3">
      <c r="A51" s="588"/>
      <c r="B51" s="235" t="s">
        <v>320</v>
      </c>
      <c r="C51" s="239" t="s">
        <v>46</v>
      </c>
      <c r="D51" s="233">
        <f>'Table 8b'!AM51</f>
        <v>1212.5999999999999</v>
      </c>
      <c r="E51" s="233">
        <f>'Table 8b'!AN51</f>
        <v>1449.2</v>
      </c>
      <c r="F51" s="233">
        <f>'Table 8b'!AO51</f>
        <v>1941.27</v>
      </c>
      <c r="G51" s="233">
        <f t="shared" si="0"/>
        <v>19.511792841827486</v>
      </c>
      <c r="H51" s="233">
        <f t="shared" si="1"/>
        <v>33.954595638973217</v>
      </c>
    </row>
    <row r="52" spans="1:8" ht="16.5" x14ac:dyDescent="0.3">
      <c r="A52" s="589"/>
      <c r="B52" s="235" t="s">
        <v>321</v>
      </c>
      <c r="C52" s="239" t="s">
        <v>44</v>
      </c>
      <c r="D52" s="233">
        <f>'Table 8b'!AM52</f>
        <v>0</v>
      </c>
      <c r="E52" s="233">
        <f>'Table 8b'!AN52</f>
        <v>0</v>
      </c>
      <c r="F52" s="233">
        <f>'Table 8b'!AO52</f>
        <v>0</v>
      </c>
      <c r="G52" s="233">
        <f t="shared" si="0"/>
        <v>0</v>
      </c>
      <c r="H52" s="233">
        <f t="shared" si="1"/>
        <v>0</v>
      </c>
    </row>
    <row r="53" spans="1:8" ht="16.5" x14ac:dyDescent="0.3">
      <c r="A53" s="590">
        <v>13</v>
      </c>
      <c r="B53" s="231" t="s">
        <v>322</v>
      </c>
      <c r="C53" s="234"/>
      <c r="D53" s="233">
        <f>'Table 8b'!AM53</f>
        <v>0</v>
      </c>
      <c r="E53" s="233">
        <f>'Table 8b'!AN53</f>
        <v>0</v>
      </c>
      <c r="F53" s="233">
        <f>'Table 8b'!AO53</f>
        <v>0</v>
      </c>
      <c r="G53" s="233">
        <f t="shared" si="0"/>
        <v>0</v>
      </c>
      <c r="H53" s="233">
        <f t="shared" si="1"/>
        <v>0</v>
      </c>
    </row>
    <row r="54" spans="1:8" ht="16.5" x14ac:dyDescent="0.3">
      <c r="A54" s="590"/>
      <c r="B54" s="235" t="s">
        <v>372</v>
      </c>
      <c r="C54" s="234" t="s">
        <v>46</v>
      </c>
      <c r="D54" s="233">
        <f>'Table 8b'!AM54</f>
        <v>17000.8796</v>
      </c>
      <c r="E54" s="233">
        <f>'Table 8b'!AN54</f>
        <v>13012.835880000001</v>
      </c>
      <c r="F54" s="233">
        <f>'Table 8b'!AO54</f>
        <v>10995.9678</v>
      </c>
      <c r="G54" s="233">
        <f t="shared" si="0"/>
        <v>-23.457866968247913</v>
      </c>
      <c r="H54" s="233">
        <f t="shared" si="1"/>
        <v>-15.499066449457132</v>
      </c>
    </row>
    <row r="55" spans="1:8" ht="15.75" x14ac:dyDescent="0.3">
      <c r="A55" s="590"/>
      <c r="B55" s="213" t="s">
        <v>324</v>
      </c>
      <c r="C55" s="234" t="s">
        <v>308</v>
      </c>
      <c r="D55" s="233">
        <f>'Table 8b'!AM55</f>
        <v>490150.16399999999</v>
      </c>
      <c r="E55" s="233">
        <f>'Table 8b'!AN55</f>
        <v>549920.00799999991</v>
      </c>
      <c r="F55" s="233">
        <f>'Table 8b'!AO55</f>
        <v>579392.10400000005</v>
      </c>
      <c r="G55" s="233">
        <f t="shared" si="0"/>
        <v>12.194190350204565</v>
      </c>
      <c r="H55" s="233">
        <f t="shared" si="1"/>
        <v>5.3593423718455</v>
      </c>
    </row>
    <row r="56" spans="1:8" ht="15.75" x14ac:dyDescent="0.3">
      <c r="A56" s="590"/>
      <c r="B56" s="213" t="s">
        <v>325</v>
      </c>
      <c r="C56" s="234" t="s">
        <v>308</v>
      </c>
      <c r="D56" s="233">
        <f>'Table 8b'!AM56</f>
        <v>78271.37</v>
      </c>
      <c r="E56" s="233">
        <f>'Table 8b'!AN56</f>
        <v>78531.06</v>
      </c>
      <c r="F56" s="233">
        <f>'Table 8b'!AO56</f>
        <v>82241.747999999992</v>
      </c>
      <c r="G56" s="233">
        <f t="shared" si="0"/>
        <v>0.33178159523718875</v>
      </c>
      <c r="H56" s="233">
        <f t="shared" si="1"/>
        <v>4.7251214996970532</v>
      </c>
    </row>
    <row r="57" spans="1:8" ht="15.75" x14ac:dyDescent="0.3">
      <c r="A57" s="590"/>
      <c r="B57" s="213" t="s">
        <v>326</v>
      </c>
      <c r="C57" s="234" t="s">
        <v>327</v>
      </c>
      <c r="D57" s="233">
        <f>'Table 8b'!AM57</f>
        <v>3956.0349999999999</v>
      </c>
      <c r="E57" s="233">
        <f>'Table 8b'!AN57</f>
        <v>2838.607</v>
      </c>
      <c r="F57" s="233">
        <f>'Table 8b'!AO57</f>
        <v>2823.6859999999997</v>
      </c>
      <c r="G57" s="233">
        <f t="shared" si="0"/>
        <v>-28.246160612835823</v>
      </c>
      <c r="H57" s="233">
        <f t="shared" si="1"/>
        <v>-0.52564514918762484</v>
      </c>
    </row>
    <row r="58" spans="1:8" ht="15.75" x14ac:dyDescent="0.3">
      <c r="A58" s="590"/>
      <c r="B58" s="213" t="s">
        <v>328</v>
      </c>
      <c r="C58" s="234" t="s">
        <v>329</v>
      </c>
      <c r="D58" s="233">
        <f>'Table 8b'!AM58</f>
        <v>2449.5100000000002</v>
      </c>
      <c r="E58" s="233">
        <f>'Table 8b'!AN58</f>
        <v>2511.098</v>
      </c>
      <c r="F58" s="233">
        <f>'Table 8b'!AO58</f>
        <v>1880.3149999999998</v>
      </c>
      <c r="G58" s="233">
        <f t="shared" si="0"/>
        <v>2.5142987781229635</v>
      </c>
      <c r="H58" s="233">
        <f t="shared" si="1"/>
        <v>-25.119808147670867</v>
      </c>
    </row>
    <row r="59" spans="1:8" ht="15.75" x14ac:dyDescent="0.3">
      <c r="A59" s="590"/>
      <c r="B59" s="213" t="s">
        <v>330</v>
      </c>
      <c r="C59" s="234" t="s">
        <v>329</v>
      </c>
      <c r="D59" s="233">
        <f>'Table 8b'!AM59</f>
        <v>9280.2209999999995</v>
      </c>
      <c r="E59" s="233">
        <f>'Table 8b'!AN59</f>
        <v>7426.9030000000002</v>
      </c>
      <c r="F59" s="233">
        <f>'Table 8b'!AO59</f>
        <v>7300.6940000000004</v>
      </c>
      <c r="G59" s="233">
        <f t="shared" si="0"/>
        <v>-19.970623544417748</v>
      </c>
      <c r="H59" s="233">
        <f t="shared" si="1"/>
        <v>-1.6993489749361146</v>
      </c>
    </row>
    <row r="60" spans="1:8" ht="16.5" x14ac:dyDescent="0.3">
      <c r="A60" s="590"/>
      <c r="B60" s="235" t="s">
        <v>331</v>
      </c>
      <c r="C60" s="234" t="s">
        <v>276</v>
      </c>
      <c r="D60" s="233">
        <f>'Table 8b'!AM60</f>
        <v>11660</v>
      </c>
      <c r="E60" s="233">
        <f>'Table 8b'!AN60</f>
        <v>11559.89</v>
      </c>
      <c r="F60" s="233">
        <f>'Table 8b'!AO60</f>
        <v>11053.09</v>
      </c>
      <c r="G60" s="233">
        <f t="shared" si="0"/>
        <v>-0.85857632933105776</v>
      </c>
      <c r="H60" s="233">
        <f t="shared" si="1"/>
        <v>-4.3841247624328474</v>
      </c>
    </row>
    <row r="61" spans="1:8" ht="16.5" x14ac:dyDescent="0.3">
      <c r="A61" s="587">
        <v>14</v>
      </c>
      <c r="B61" s="231" t="s">
        <v>332</v>
      </c>
      <c r="C61" s="234"/>
      <c r="D61" s="233">
        <f>'Table 8b'!AM61</f>
        <v>0</v>
      </c>
      <c r="E61" s="233">
        <f>'Table 8b'!AN61</f>
        <v>0</v>
      </c>
      <c r="F61" s="233">
        <f>'Table 8b'!AO61</f>
        <v>0</v>
      </c>
      <c r="G61" s="233">
        <f t="shared" si="0"/>
        <v>0</v>
      </c>
      <c r="H61" s="233">
        <f t="shared" si="1"/>
        <v>0</v>
      </c>
    </row>
    <row r="62" spans="1:8" ht="15.75" x14ac:dyDescent="0.3">
      <c r="A62" s="588"/>
      <c r="B62" s="14" t="s">
        <v>333</v>
      </c>
      <c r="C62" s="234" t="s">
        <v>334</v>
      </c>
      <c r="D62" s="233">
        <f>'Table 8b'!AM62</f>
        <v>4523.68</v>
      </c>
      <c r="E62" s="233">
        <f>'Table 8b'!AN62</f>
        <v>4238.84</v>
      </c>
      <c r="F62" s="233">
        <f>'Table 8b'!AO62</f>
        <v>3867.6120000000001</v>
      </c>
      <c r="G62" s="233">
        <f t="shared" si="0"/>
        <v>-6.2966434407385208</v>
      </c>
      <c r="H62" s="233">
        <f t="shared" si="1"/>
        <v>-8.7577733530871598</v>
      </c>
    </row>
    <row r="63" spans="1:8" ht="15.75" x14ac:dyDescent="0.3">
      <c r="A63" s="589"/>
      <c r="B63" s="14" t="s">
        <v>335</v>
      </c>
      <c r="C63" s="234" t="s">
        <v>334</v>
      </c>
      <c r="D63" s="233">
        <f>'Table 8b'!AM63</f>
        <v>466</v>
      </c>
      <c r="E63" s="233">
        <f>'Table 8b'!AN63</f>
        <v>482</v>
      </c>
      <c r="F63" s="233">
        <f>'Table 8b'!AO63</f>
        <v>401</v>
      </c>
      <c r="G63" s="233">
        <f t="shared" si="0"/>
        <v>3.4334763948497908</v>
      </c>
      <c r="H63" s="233">
        <f t="shared" si="1"/>
        <v>-16.804979253112023</v>
      </c>
    </row>
    <row r="64" spans="1:8" ht="16.5" x14ac:dyDescent="0.3">
      <c r="A64" s="590">
        <v>15</v>
      </c>
      <c r="B64" s="231" t="s">
        <v>336</v>
      </c>
      <c r="C64" s="234"/>
      <c r="D64" s="233">
        <f>'Table 8b'!AM64</f>
        <v>0</v>
      </c>
      <c r="E64" s="233">
        <f>'Table 8b'!AN64</f>
        <v>0</v>
      </c>
      <c r="F64" s="233">
        <f>'Table 8b'!AO64</f>
        <v>0</v>
      </c>
      <c r="G64" s="233">
        <f t="shared" si="0"/>
        <v>0</v>
      </c>
      <c r="H64" s="233">
        <f t="shared" si="1"/>
        <v>0</v>
      </c>
    </row>
    <row r="65" spans="1:8" ht="16.5" x14ac:dyDescent="0.3">
      <c r="A65" s="590"/>
      <c r="B65" s="235" t="s">
        <v>337</v>
      </c>
      <c r="C65" s="234" t="s">
        <v>338</v>
      </c>
      <c r="D65" s="233">
        <f>'Table 8b'!AM65</f>
        <v>914.43400000000008</v>
      </c>
      <c r="E65" s="233">
        <f>'Table 8b'!AN65</f>
        <v>820.18600000000004</v>
      </c>
      <c r="F65" s="233">
        <f>'Table 8b'!AO65</f>
        <v>5.36</v>
      </c>
      <c r="G65" s="233">
        <f t="shared" si="0"/>
        <v>-10.306703381545319</v>
      </c>
      <c r="H65" s="233">
        <f t="shared" si="1"/>
        <v>-99.346489698678099</v>
      </c>
    </row>
    <row r="66" spans="1:8" ht="16.5" x14ac:dyDescent="0.3">
      <c r="A66" s="590"/>
      <c r="B66" s="235" t="s">
        <v>339</v>
      </c>
      <c r="C66" s="234" t="s">
        <v>46</v>
      </c>
      <c r="D66" s="233">
        <f>'Table 8b'!AM66</f>
        <v>1338719.1540000001</v>
      </c>
      <c r="E66" s="233">
        <f>'Table 8b'!AN66</f>
        <v>1257962.138</v>
      </c>
      <c r="F66" s="233">
        <f>'Table 8b'!AO66</f>
        <v>1330674.7849999999</v>
      </c>
      <c r="G66" s="233">
        <f t="shared" si="0"/>
        <v>-6.0324090948205082</v>
      </c>
      <c r="H66" s="233">
        <f t="shared" si="1"/>
        <v>5.7801936007075341</v>
      </c>
    </row>
    <row r="67" spans="1:8" ht="16.5" x14ac:dyDescent="0.3">
      <c r="A67" s="590"/>
      <c r="B67" s="235" t="s">
        <v>340</v>
      </c>
      <c r="C67" s="234" t="s">
        <v>46</v>
      </c>
      <c r="D67" s="233">
        <f>'Table 8b'!AM67</f>
        <v>0</v>
      </c>
      <c r="E67" s="233">
        <f>'Table 8b'!AN67</f>
        <v>0</v>
      </c>
      <c r="F67" s="233">
        <f>'Table 8b'!AO67</f>
        <v>3.64</v>
      </c>
      <c r="G67" s="233">
        <f t="shared" si="0"/>
        <v>0</v>
      </c>
      <c r="H67" s="233">
        <f t="shared" si="1"/>
        <v>0</v>
      </c>
    </row>
    <row r="68" spans="1:8" ht="16.5" x14ac:dyDescent="0.3">
      <c r="A68" s="590"/>
      <c r="B68" s="235" t="s">
        <v>341</v>
      </c>
      <c r="C68" s="234" t="s">
        <v>46</v>
      </c>
      <c r="D68" s="233">
        <f>'Table 8b'!AM68</f>
        <v>0</v>
      </c>
      <c r="E68" s="233">
        <f>'Table 8b'!AN68</f>
        <v>0</v>
      </c>
      <c r="F68" s="233">
        <f>'Table 8b'!AO68</f>
        <v>0</v>
      </c>
      <c r="G68" s="233">
        <f t="shared" si="0"/>
        <v>0</v>
      </c>
      <c r="H68" s="233">
        <f t="shared" si="1"/>
        <v>0</v>
      </c>
    </row>
    <row r="69" spans="1:8" ht="15.75" x14ac:dyDescent="0.3">
      <c r="A69" s="590">
        <v>16</v>
      </c>
      <c r="B69" s="240" t="s">
        <v>342</v>
      </c>
      <c r="C69" s="234"/>
      <c r="D69" s="233">
        <f>'Table 8b'!AM69</f>
        <v>0</v>
      </c>
      <c r="E69" s="233">
        <f>'Table 8b'!AN69</f>
        <v>0</v>
      </c>
      <c r="F69" s="233">
        <f>'Table 8b'!AO69</f>
        <v>0</v>
      </c>
      <c r="G69" s="233">
        <f t="shared" si="0"/>
        <v>0</v>
      </c>
      <c r="H69" s="233">
        <f t="shared" si="1"/>
        <v>0</v>
      </c>
    </row>
    <row r="70" spans="1:8" ht="16.5" x14ac:dyDescent="0.3">
      <c r="A70" s="590"/>
      <c r="B70" s="235" t="s">
        <v>382</v>
      </c>
      <c r="C70" s="234" t="s">
        <v>276</v>
      </c>
      <c r="D70" s="233">
        <f>'Table 8b'!AM70</f>
        <v>326188.989</v>
      </c>
      <c r="E70" s="233">
        <f>'Table 8b'!AN70</f>
        <v>377961.80499999999</v>
      </c>
      <c r="F70" s="233">
        <f>'Table 8b'!AO70</f>
        <v>301886.47599999997</v>
      </c>
      <c r="G70" s="233">
        <f t="shared" si="0"/>
        <v>15.872030554654913</v>
      </c>
      <c r="H70" s="233">
        <f t="shared" si="1"/>
        <v>-20.127782223920747</v>
      </c>
    </row>
    <row r="71" spans="1:8" ht="16.5" x14ac:dyDescent="0.3">
      <c r="A71" s="590"/>
      <c r="B71" s="235" t="s">
        <v>344</v>
      </c>
      <c r="C71" s="234" t="s">
        <v>276</v>
      </c>
      <c r="D71" s="233">
        <f>'Table 8b'!AM71</f>
        <v>0</v>
      </c>
      <c r="E71" s="233">
        <f>'Table 8b'!AN71</f>
        <v>71498</v>
      </c>
      <c r="F71" s="233">
        <f>'Table 8b'!AO71</f>
        <v>92227</v>
      </c>
      <c r="G71" s="233">
        <f t="shared" ref="G71:G87" si="2">IFERROR(E71/D71*100-100,0)</f>
        <v>0</v>
      </c>
      <c r="H71" s="233">
        <f t="shared" ref="H71:H87" si="3">IFERROR(F71/E71*100-100,0)</f>
        <v>28.99241936837393</v>
      </c>
    </row>
    <row r="72" spans="1:8" ht="16.5" x14ac:dyDescent="0.3">
      <c r="A72" s="590"/>
      <c r="B72" s="235" t="s">
        <v>345</v>
      </c>
      <c r="C72" s="234" t="s">
        <v>276</v>
      </c>
      <c r="D72" s="233">
        <f>'Table 8b'!AM72</f>
        <v>11967.869999999999</v>
      </c>
      <c r="E72" s="233">
        <f>'Table 8b'!AN72</f>
        <v>13033.445</v>
      </c>
      <c r="F72" s="233">
        <f>'Table 8b'!AO72</f>
        <v>16028.346</v>
      </c>
      <c r="G72" s="233">
        <f t="shared" si="2"/>
        <v>8.9036311390414653</v>
      </c>
      <c r="H72" s="233">
        <f t="shared" si="3"/>
        <v>22.978583175821882</v>
      </c>
    </row>
    <row r="73" spans="1:8" ht="16.5" x14ac:dyDescent="0.3">
      <c r="A73" s="590"/>
      <c r="B73" s="235" t="s">
        <v>346</v>
      </c>
      <c r="C73" s="234" t="s">
        <v>52</v>
      </c>
      <c r="D73" s="233">
        <f>'Table 8b'!AM73</f>
        <v>276.5</v>
      </c>
      <c r="E73" s="233">
        <f>'Table 8b'!AN73</f>
        <v>278.10000000000002</v>
      </c>
      <c r="F73" s="233">
        <f>'Table 8b'!AO73</f>
        <v>233.71199999999999</v>
      </c>
      <c r="G73" s="233">
        <f t="shared" si="2"/>
        <v>0.57866184448462832</v>
      </c>
      <c r="H73" s="233">
        <f t="shared" si="3"/>
        <v>-15.961165048543705</v>
      </c>
    </row>
    <row r="74" spans="1:8" ht="15.75" x14ac:dyDescent="0.3">
      <c r="A74" s="590">
        <v>17</v>
      </c>
      <c r="B74" s="240" t="s">
        <v>347</v>
      </c>
      <c r="C74" s="234"/>
      <c r="D74" s="233">
        <f>'Table 8b'!AM74</f>
        <v>0</v>
      </c>
      <c r="E74" s="233">
        <f>'Table 8b'!AN74</f>
        <v>0</v>
      </c>
      <c r="F74" s="233">
        <f>'Table 8b'!AO74</f>
        <v>0</v>
      </c>
      <c r="G74" s="233">
        <f t="shared" si="2"/>
        <v>0</v>
      </c>
      <c r="H74" s="233">
        <f t="shared" si="3"/>
        <v>0</v>
      </c>
    </row>
    <row r="75" spans="1:8" ht="16.5" x14ac:dyDescent="0.3">
      <c r="A75" s="590"/>
      <c r="B75" s="235" t="s">
        <v>348</v>
      </c>
      <c r="C75" s="234" t="s">
        <v>276</v>
      </c>
      <c r="D75" s="233">
        <f>'Table 8b'!AM75</f>
        <v>37835.19</v>
      </c>
      <c r="E75" s="233">
        <f>'Table 8b'!AN75</f>
        <v>17941.02</v>
      </c>
      <c r="F75" s="233">
        <f>'Table 8b'!AO75</f>
        <v>24878.799999999999</v>
      </c>
      <c r="G75" s="233">
        <f t="shared" si="2"/>
        <v>-52.58112883799447</v>
      </c>
      <c r="H75" s="233">
        <f t="shared" si="3"/>
        <v>38.669930695133274</v>
      </c>
    </row>
    <row r="76" spans="1:8" ht="16.5" x14ac:dyDescent="0.3">
      <c r="A76" s="590"/>
      <c r="B76" s="235" t="s">
        <v>349</v>
      </c>
      <c r="C76" s="234" t="s">
        <v>308</v>
      </c>
      <c r="D76" s="233">
        <f>'Table 8b'!AM76</f>
        <v>1235.789</v>
      </c>
      <c r="E76" s="233">
        <f>'Table 8b'!AN76</f>
        <v>986.84</v>
      </c>
      <c r="F76" s="233">
        <f>'Table 8b'!AO76</f>
        <v>963.73500000000001</v>
      </c>
      <c r="G76" s="233">
        <f t="shared" si="2"/>
        <v>-20.144943837499767</v>
      </c>
      <c r="H76" s="233">
        <f t="shared" si="3"/>
        <v>-2.3413116614648857</v>
      </c>
    </row>
    <row r="77" spans="1:8" ht="16.5" x14ac:dyDescent="0.3">
      <c r="A77" s="587">
        <v>18</v>
      </c>
      <c r="B77" s="231" t="s">
        <v>350</v>
      </c>
      <c r="C77" s="234"/>
      <c r="D77" s="233">
        <f>'Table 8b'!AM77</f>
        <v>0</v>
      </c>
      <c r="E77" s="233">
        <f>'Table 8b'!AN77</f>
        <v>0</v>
      </c>
      <c r="F77" s="233">
        <f>'Table 8b'!AO77</f>
        <v>0</v>
      </c>
      <c r="G77" s="233">
        <f t="shared" si="2"/>
        <v>0</v>
      </c>
      <c r="H77" s="233">
        <f t="shared" si="3"/>
        <v>0</v>
      </c>
    </row>
    <row r="78" spans="1:8" ht="16.5" x14ac:dyDescent="0.3">
      <c r="A78" s="588"/>
      <c r="B78" s="235" t="s">
        <v>351</v>
      </c>
      <c r="C78" s="234" t="s">
        <v>276</v>
      </c>
      <c r="D78" s="233">
        <f>'Table 8b'!AM78</f>
        <v>903304.84</v>
      </c>
      <c r="E78" s="233">
        <f>'Table 8b'!AN78</f>
        <v>516500.4</v>
      </c>
      <c r="F78" s="233">
        <f>'Table 8b'!AO78</f>
        <v>830145.66</v>
      </c>
      <c r="G78" s="233">
        <f t="shared" si="2"/>
        <v>-42.821030384382752</v>
      </c>
      <c r="H78" s="233">
        <f t="shared" si="3"/>
        <v>60.725075914752438</v>
      </c>
    </row>
    <row r="79" spans="1:8" ht="16.5" x14ac:dyDescent="0.3">
      <c r="A79" s="589"/>
      <c r="B79" s="235" t="s">
        <v>352</v>
      </c>
      <c r="C79" s="234" t="s">
        <v>353</v>
      </c>
      <c r="D79" s="233">
        <f>'Table 8b'!AM79</f>
        <v>928</v>
      </c>
      <c r="E79" s="233">
        <f>'Table 8b'!AN79</f>
        <v>3502</v>
      </c>
      <c r="F79" s="233">
        <f>'Table 8b'!AO79</f>
        <v>2293</v>
      </c>
      <c r="G79" s="233">
        <f t="shared" si="2"/>
        <v>277.37068965517244</v>
      </c>
      <c r="H79" s="233">
        <f t="shared" si="3"/>
        <v>-34.523129640205596</v>
      </c>
    </row>
    <row r="80" spans="1:8" ht="16.5" x14ac:dyDescent="0.3">
      <c r="A80" s="587">
        <v>19</v>
      </c>
      <c r="B80" s="231" t="s">
        <v>354</v>
      </c>
      <c r="C80" s="234"/>
      <c r="D80" s="233">
        <f>'Table 8b'!AM80</f>
        <v>0</v>
      </c>
      <c r="E80" s="233">
        <f>'Table 8b'!AN80</f>
        <v>0</v>
      </c>
      <c r="F80" s="233">
        <f>'Table 8b'!AO80</f>
        <v>0</v>
      </c>
      <c r="G80" s="233">
        <f t="shared" si="2"/>
        <v>0</v>
      </c>
      <c r="H80" s="233">
        <f t="shared" si="3"/>
        <v>0</v>
      </c>
    </row>
    <row r="81" spans="1:8" ht="16.5" x14ac:dyDescent="0.3">
      <c r="A81" s="589"/>
      <c r="B81" s="235" t="s">
        <v>355</v>
      </c>
      <c r="C81" s="234" t="s">
        <v>356</v>
      </c>
      <c r="D81" s="233">
        <f>'Table 8b'!AM81</f>
        <v>32346</v>
      </c>
      <c r="E81" s="233">
        <f>'Table 8b'!AN81</f>
        <v>21575</v>
      </c>
      <c r="F81" s="233">
        <f>'Table 8b'!AO81</f>
        <v>42508</v>
      </c>
      <c r="G81" s="233">
        <f t="shared" si="2"/>
        <v>-33.299326037222528</v>
      </c>
      <c r="H81" s="233">
        <f t="shared" si="3"/>
        <v>97.024333719582842</v>
      </c>
    </row>
    <row r="82" spans="1:8" ht="16.5" x14ac:dyDescent="0.3">
      <c r="A82" s="587">
        <v>20</v>
      </c>
      <c r="B82" s="231" t="s">
        <v>357</v>
      </c>
      <c r="C82" s="234"/>
      <c r="D82" s="233">
        <f>'Table 8b'!AM82</f>
        <v>0</v>
      </c>
      <c r="E82" s="233">
        <f>'Table 8b'!AN82</f>
        <v>0</v>
      </c>
      <c r="F82" s="233">
        <f>'Table 8b'!AO82</f>
        <v>0</v>
      </c>
      <c r="G82" s="233">
        <f t="shared" si="2"/>
        <v>0</v>
      </c>
      <c r="H82" s="233">
        <f t="shared" si="3"/>
        <v>0</v>
      </c>
    </row>
    <row r="83" spans="1:8" ht="16.5" x14ac:dyDescent="0.3">
      <c r="A83" s="588"/>
      <c r="B83" s="235" t="s">
        <v>358</v>
      </c>
      <c r="C83" s="234" t="s">
        <v>359</v>
      </c>
      <c r="D83" s="233">
        <f>'Table 8b'!AM83</f>
        <v>0</v>
      </c>
      <c r="E83" s="233">
        <f>'Table 8b'!AN83</f>
        <v>0</v>
      </c>
      <c r="F83" s="233">
        <f>'Table 8b'!AO83</f>
        <v>0</v>
      </c>
      <c r="G83" s="233">
        <f t="shared" si="2"/>
        <v>0</v>
      </c>
      <c r="H83" s="233">
        <f t="shared" si="3"/>
        <v>0</v>
      </c>
    </row>
    <row r="84" spans="1:8" ht="16.5" x14ac:dyDescent="0.3">
      <c r="A84" s="588"/>
      <c r="B84" s="235" t="s">
        <v>360</v>
      </c>
      <c r="C84" s="234" t="s">
        <v>359</v>
      </c>
      <c r="D84" s="233">
        <f>'Table 8b'!AM84</f>
        <v>3031204</v>
      </c>
      <c r="E84" s="233">
        <f>'Table 8b'!AN84</f>
        <v>2529871</v>
      </c>
      <c r="F84" s="233">
        <f>'Table 8b'!AO84</f>
        <v>2968911</v>
      </c>
      <c r="G84" s="233">
        <f t="shared" si="2"/>
        <v>-16.539071603230923</v>
      </c>
      <c r="H84" s="233">
        <f t="shared" si="3"/>
        <v>17.354244544484686</v>
      </c>
    </row>
    <row r="85" spans="1:8" ht="16.5" x14ac:dyDescent="0.3">
      <c r="A85" s="589"/>
      <c r="B85" s="235" t="s">
        <v>361</v>
      </c>
      <c r="C85" s="234" t="s">
        <v>359</v>
      </c>
      <c r="D85" s="233">
        <f>'Table 8b'!AM85</f>
        <v>0</v>
      </c>
      <c r="E85" s="233">
        <f>'Table 8b'!AN85</f>
        <v>2189035</v>
      </c>
      <c r="F85" s="233">
        <f>'Table 8b'!AO85</f>
        <v>3039869</v>
      </c>
      <c r="G85" s="233">
        <f t="shared" si="2"/>
        <v>0</v>
      </c>
      <c r="H85" s="233">
        <f t="shared" si="3"/>
        <v>38.867994344539937</v>
      </c>
    </row>
    <row r="86" spans="1:8" ht="16.5" x14ac:dyDescent="0.3">
      <c r="A86" s="587">
        <v>21</v>
      </c>
      <c r="B86" s="231" t="s">
        <v>362</v>
      </c>
      <c r="C86" s="234"/>
      <c r="D86" s="233">
        <f>'Table 8b'!AM86</f>
        <v>0</v>
      </c>
      <c r="E86" s="233">
        <f>'Table 8b'!AN86</f>
        <v>0</v>
      </c>
      <c r="F86" s="233">
        <f>'Table 8b'!AO86</f>
        <v>0</v>
      </c>
      <c r="G86" s="233">
        <f t="shared" si="2"/>
        <v>0</v>
      </c>
      <c r="H86" s="233">
        <f t="shared" si="3"/>
        <v>0</v>
      </c>
    </row>
    <row r="87" spans="1:8" ht="16.5" x14ac:dyDescent="0.3">
      <c r="A87" s="588"/>
      <c r="B87" s="241" t="s">
        <v>363</v>
      </c>
      <c r="C87" s="242" t="s">
        <v>374</v>
      </c>
      <c r="D87" s="233">
        <f>'Table 8b'!AM87</f>
        <v>1015.9164000000001</v>
      </c>
      <c r="E87" s="233">
        <f>'Table 8b'!AN87</f>
        <v>1447.6142</v>
      </c>
      <c r="F87" s="233">
        <f>'Table 8b'!AO87</f>
        <v>1434.3412000000001</v>
      </c>
      <c r="G87" s="233">
        <f t="shared" si="2"/>
        <v>42.493437452136817</v>
      </c>
      <c r="H87" s="233">
        <f t="shared" si="3"/>
        <v>-0.91688793878921615</v>
      </c>
    </row>
    <row r="88" spans="1:8" x14ac:dyDescent="0.25">
      <c r="A88" s="4" t="s">
        <v>383</v>
      </c>
    </row>
  </sheetData>
  <mergeCells count="29">
    <mergeCell ref="A80:A81"/>
    <mergeCell ref="A82:A85"/>
    <mergeCell ref="A86:A87"/>
    <mergeCell ref="A53:A60"/>
    <mergeCell ref="A61:A63"/>
    <mergeCell ref="A64:A68"/>
    <mergeCell ref="A69:A73"/>
    <mergeCell ref="A74:A76"/>
    <mergeCell ref="A77:A79"/>
    <mergeCell ref="A50:A52"/>
    <mergeCell ref="A6:A9"/>
    <mergeCell ref="A10:A11"/>
    <mergeCell ref="A12:A15"/>
    <mergeCell ref="A16:A22"/>
    <mergeCell ref="A23:A26"/>
    <mergeCell ref="A27:A28"/>
    <mergeCell ref="A29:A36"/>
    <mergeCell ref="A37:A40"/>
    <mergeCell ref="A41:A43"/>
    <mergeCell ref="A44:A47"/>
    <mergeCell ref="A48:A49"/>
    <mergeCell ref="A1:H1"/>
    <mergeCell ref="A2:H2"/>
    <mergeCell ref="A3:A5"/>
    <mergeCell ref="B3:B5"/>
    <mergeCell ref="C3:C5"/>
    <mergeCell ref="D3:H3"/>
    <mergeCell ref="G4:G5"/>
    <mergeCell ref="H4:H5"/>
  </mergeCells>
  <hyperlinks>
    <hyperlink ref="C5" r:id="rId1" display="cf=j=@)^^÷^&amp;                        -;fpg–kf}if_ " xr:uid="{00000000-0004-0000-0F00-000000000000}"/>
  </hyperlinks>
  <pageMargins left="0.7" right="0.7" top="0.75" bottom="0.75" header="0.3" footer="0.3"/>
  <pageSetup paperSize="9" scale="73" fitToHeight="2" orientation="portrait" r:id="rId2"/>
  <rowBreaks count="1" manualBreakCount="1">
    <brk id="60" max="7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Q89"/>
  <sheetViews>
    <sheetView view="pageBreakPreview" zoomScaleNormal="100" zoomScaleSheetLayoutView="100" workbookViewId="0">
      <pane xSplit="3" ySplit="5" topLeftCell="AD42" activePane="bottomRight" state="frozen"/>
      <selection activeCell="J24" sqref="J24"/>
      <selection pane="topRight" activeCell="J24" sqref="J24"/>
      <selection pane="bottomLeft" activeCell="J24" sqref="J24"/>
      <selection pane="bottomRight" activeCell="AS12" sqref="AS12"/>
    </sheetView>
  </sheetViews>
  <sheetFormatPr defaultColWidth="13.7109375" defaultRowHeight="15" x14ac:dyDescent="0.25"/>
  <cols>
    <col min="1" max="1" width="5.7109375" style="28" bestFit="1" customWidth="1"/>
    <col min="2" max="2" width="24.85546875" style="28" bestFit="1" customWidth="1"/>
    <col min="3" max="3" width="10.85546875" style="28" customWidth="1"/>
    <col min="4" max="4" width="13.85546875" style="256" customWidth="1"/>
    <col min="5" max="6" width="13.7109375" style="256"/>
    <col min="7" max="7" width="11.140625" style="28" customWidth="1"/>
    <col min="8" max="8" width="11.85546875" style="28" customWidth="1"/>
    <col min="9" max="11" width="13.7109375" style="28"/>
    <col min="12" max="12" width="10.7109375" style="28" customWidth="1"/>
    <col min="13" max="13" width="10.85546875" style="28" customWidth="1"/>
    <col min="14" max="14" width="14.28515625" style="28" bestFit="1" customWidth="1"/>
    <col min="15" max="16" width="15" style="28" bestFit="1" customWidth="1"/>
    <col min="17" max="17" width="11.5703125" style="28" customWidth="1"/>
    <col min="18" max="18" width="10.85546875" style="28" customWidth="1"/>
    <col min="19" max="21" width="13.7109375" style="28"/>
    <col min="22" max="22" width="11.42578125" style="28" customWidth="1"/>
    <col min="23" max="23" width="11.28515625" style="28" customWidth="1"/>
    <col min="24" max="24" width="17.28515625" style="28" customWidth="1"/>
    <col min="25" max="26" width="13.7109375" style="28" customWidth="1"/>
    <col min="27" max="27" width="11.28515625" style="28" customWidth="1"/>
    <col min="28" max="28" width="11.7109375" style="28" customWidth="1"/>
    <col min="29" max="31" width="13.7109375" style="28"/>
    <col min="32" max="32" width="11.7109375" style="28" customWidth="1"/>
    <col min="33" max="33" width="10.5703125" style="28" customWidth="1"/>
    <col min="34" max="36" width="13.7109375" style="28"/>
    <col min="37" max="37" width="11" style="28" customWidth="1"/>
    <col min="38" max="38" width="11.28515625" style="28" customWidth="1"/>
    <col min="39" max="39" width="15.7109375" style="28" bestFit="1" customWidth="1"/>
    <col min="40" max="40" width="14.28515625" style="28" bestFit="1" customWidth="1"/>
    <col min="41" max="41" width="13.7109375" style="28"/>
    <col min="42" max="42" width="11.5703125" style="28" customWidth="1"/>
    <col min="43" max="43" width="10.42578125" style="28" customWidth="1"/>
    <col min="44" max="16384" width="13.7109375" style="28"/>
  </cols>
  <sheetData>
    <row r="1" spans="1:43" ht="18" x14ac:dyDescent="0.25">
      <c r="A1" s="515" t="s">
        <v>384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  <c r="V1" s="515"/>
      <c r="W1" s="515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</row>
    <row r="2" spans="1:43" ht="18" x14ac:dyDescent="0.25">
      <c r="A2" s="594" t="s">
        <v>385</v>
      </c>
      <c r="B2" s="594"/>
      <c r="C2" s="594"/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  <c r="U2" s="594"/>
      <c r="V2" s="594"/>
      <c r="W2" s="59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244"/>
      <c r="AP2" s="244"/>
      <c r="AQ2" s="244"/>
    </row>
    <row r="3" spans="1:43" ht="16.5" x14ac:dyDescent="0.25">
      <c r="A3" s="595" t="s">
        <v>260</v>
      </c>
      <c r="B3" s="596" t="s">
        <v>261</v>
      </c>
      <c r="C3" s="596" t="s">
        <v>41</v>
      </c>
      <c r="D3" s="592" t="s">
        <v>236</v>
      </c>
      <c r="E3" s="592"/>
      <c r="F3" s="592"/>
      <c r="G3" s="592"/>
      <c r="H3" s="592"/>
      <c r="I3" s="592" t="s">
        <v>216</v>
      </c>
      <c r="J3" s="592"/>
      <c r="K3" s="592"/>
      <c r="L3" s="592"/>
      <c r="M3" s="592"/>
      <c r="N3" s="592" t="s">
        <v>127</v>
      </c>
      <c r="O3" s="592"/>
      <c r="P3" s="592"/>
      <c r="Q3" s="592"/>
      <c r="R3" s="592"/>
      <c r="S3" s="592" t="s">
        <v>128</v>
      </c>
      <c r="T3" s="592"/>
      <c r="U3" s="592"/>
      <c r="V3" s="592"/>
      <c r="W3" s="592"/>
      <c r="X3" s="592" t="s">
        <v>116</v>
      </c>
      <c r="Y3" s="592"/>
      <c r="Z3" s="592"/>
      <c r="AA3" s="592"/>
      <c r="AB3" s="592"/>
      <c r="AC3" s="592" t="s">
        <v>129</v>
      </c>
      <c r="AD3" s="592"/>
      <c r="AE3" s="592"/>
      <c r="AF3" s="592"/>
      <c r="AG3" s="592"/>
      <c r="AH3" s="592" t="s">
        <v>130</v>
      </c>
      <c r="AI3" s="592"/>
      <c r="AJ3" s="592"/>
      <c r="AK3" s="592"/>
      <c r="AL3" s="592"/>
      <c r="AM3" s="592" t="s">
        <v>35</v>
      </c>
      <c r="AN3" s="592"/>
      <c r="AO3" s="592"/>
      <c r="AP3" s="592"/>
      <c r="AQ3" s="592"/>
    </row>
    <row r="4" spans="1:43" ht="15.75" x14ac:dyDescent="0.25">
      <c r="A4" s="595"/>
      <c r="B4" s="596"/>
      <c r="C4" s="596"/>
      <c r="D4" s="245" t="s">
        <v>4</v>
      </c>
      <c r="E4" s="245" t="s">
        <v>5</v>
      </c>
      <c r="F4" s="245" t="s">
        <v>6</v>
      </c>
      <c r="G4" s="593" t="s">
        <v>7</v>
      </c>
      <c r="H4" s="593" t="s">
        <v>8</v>
      </c>
      <c r="I4" s="245" t="s">
        <v>4</v>
      </c>
      <c r="J4" s="245" t="s">
        <v>5</v>
      </c>
      <c r="K4" s="245" t="s">
        <v>6</v>
      </c>
      <c r="L4" s="593" t="s">
        <v>7</v>
      </c>
      <c r="M4" s="593" t="s">
        <v>8</v>
      </c>
      <c r="N4" s="245" t="s">
        <v>4</v>
      </c>
      <c r="O4" s="245" t="s">
        <v>5</v>
      </c>
      <c r="P4" s="245" t="s">
        <v>6</v>
      </c>
      <c r="Q4" s="593" t="s">
        <v>7</v>
      </c>
      <c r="R4" s="593" t="s">
        <v>8</v>
      </c>
      <c r="S4" s="245" t="s">
        <v>4</v>
      </c>
      <c r="T4" s="245" t="s">
        <v>5</v>
      </c>
      <c r="U4" s="245" t="s">
        <v>6</v>
      </c>
      <c r="V4" s="593" t="s">
        <v>7</v>
      </c>
      <c r="W4" s="593" t="s">
        <v>8</v>
      </c>
      <c r="X4" s="245" t="s">
        <v>4</v>
      </c>
      <c r="Y4" s="245" t="s">
        <v>5</v>
      </c>
      <c r="Z4" s="245" t="s">
        <v>6</v>
      </c>
      <c r="AA4" s="593" t="s">
        <v>7</v>
      </c>
      <c r="AB4" s="593" t="s">
        <v>8</v>
      </c>
      <c r="AC4" s="245" t="s">
        <v>4</v>
      </c>
      <c r="AD4" s="245" t="s">
        <v>5</v>
      </c>
      <c r="AE4" s="245" t="s">
        <v>6</v>
      </c>
      <c r="AF4" s="593" t="s">
        <v>7</v>
      </c>
      <c r="AG4" s="593" t="s">
        <v>8</v>
      </c>
      <c r="AH4" s="245" t="s">
        <v>4</v>
      </c>
      <c r="AI4" s="245" t="s">
        <v>5</v>
      </c>
      <c r="AJ4" s="245" t="s">
        <v>6</v>
      </c>
      <c r="AK4" s="593" t="s">
        <v>7</v>
      </c>
      <c r="AL4" s="593" t="s">
        <v>8</v>
      </c>
      <c r="AM4" s="245" t="s">
        <v>4</v>
      </c>
      <c r="AN4" s="245" t="s">
        <v>5</v>
      </c>
      <c r="AO4" s="245" t="s">
        <v>6</v>
      </c>
      <c r="AP4" s="593" t="s">
        <v>7</v>
      </c>
      <c r="AQ4" s="593" t="s">
        <v>8</v>
      </c>
    </row>
    <row r="5" spans="1:43" ht="52.5" customHeight="1" x14ac:dyDescent="0.25">
      <c r="A5" s="595"/>
      <c r="B5" s="596"/>
      <c r="C5" s="596"/>
      <c r="D5" s="230" t="s">
        <v>376</v>
      </c>
      <c r="E5" s="230" t="s">
        <v>377</v>
      </c>
      <c r="F5" s="230" t="s">
        <v>378</v>
      </c>
      <c r="G5" s="593"/>
      <c r="H5" s="593"/>
      <c r="I5" s="230" t="s">
        <v>376</v>
      </c>
      <c r="J5" s="230" t="s">
        <v>377</v>
      </c>
      <c r="K5" s="230" t="s">
        <v>378</v>
      </c>
      <c r="L5" s="593"/>
      <c r="M5" s="593"/>
      <c r="N5" s="230" t="s">
        <v>376</v>
      </c>
      <c r="O5" s="230" t="s">
        <v>377</v>
      </c>
      <c r="P5" s="230" t="s">
        <v>378</v>
      </c>
      <c r="Q5" s="593"/>
      <c r="R5" s="593"/>
      <c r="S5" s="230" t="s">
        <v>376</v>
      </c>
      <c r="T5" s="230" t="s">
        <v>377</v>
      </c>
      <c r="U5" s="230" t="s">
        <v>378</v>
      </c>
      <c r="V5" s="593"/>
      <c r="W5" s="593"/>
      <c r="X5" s="230" t="s">
        <v>376</v>
      </c>
      <c r="Y5" s="230" t="s">
        <v>377</v>
      </c>
      <c r="Z5" s="230" t="s">
        <v>378</v>
      </c>
      <c r="AA5" s="593"/>
      <c r="AB5" s="593"/>
      <c r="AC5" s="230" t="s">
        <v>376</v>
      </c>
      <c r="AD5" s="230" t="s">
        <v>377</v>
      </c>
      <c r="AE5" s="230" t="s">
        <v>378</v>
      </c>
      <c r="AF5" s="593"/>
      <c r="AG5" s="593"/>
      <c r="AH5" s="230" t="s">
        <v>376</v>
      </c>
      <c r="AI5" s="230" t="s">
        <v>377</v>
      </c>
      <c r="AJ5" s="230" t="s">
        <v>378</v>
      </c>
      <c r="AK5" s="593"/>
      <c r="AL5" s="593"/>
      <c r="AM5" s="230" t="s">
        <v>376</v>
      </c>
      <c r="AN5" s="230" t="s">
        <v>377</v>
      </c>
      <c r="AO5" s="230" t="s">
        <v>378</v>
      </c>
      <c r="AP5" s="593"/>
      <c r="AQ5" s="593"/>
    </row>
    <row r="6" spans="1:43" ht="17.25" x14ac:dyDescent="0.3">
      <c r="A6" s="591">
        <v>1</v>
      </c>
      <c r="B6" s="246" t="s">
        <v>267</v>
      </c>
      <c r="C6" s="246"/>
      <c r="D6" s="459"/>
      <c r="E6" s="459"/>
      <c r="F6" s="459"/>
      <c r="G6" s="460"/>
      <c r="H6" s="460"/>
      <c r="I6" s="459"/>
      <c r="J6" s="459"/>
      <c r="K6" s="459"/>
      <c r="L6" s="460"/>
      <c r="M6" s="460"/>
      <c r="N6" s="460"/>
      <c r="O6" s="460"/>
      <c r="P6" s="460"/>
      <c r="Q6" s="460"/>
      <c r="R6" s="460"/>
      <c r="S6" s="460"/>
      <c r="T6" s="460"/>
      <c r="U6" s="460"/>
      <c r="V6" s="460"/>
      <c r="W6" s="460"/>
      <c r="X6" s="460">
        <v>0</v>
      </c>
      <c r="Y6" s="460">
        <v>0</v>
      </c>
      <c r="Z6" s="460">
        <v>0</v>
      </c>
      <c r="AA6" s="460"/>
      <c r="AB6" s="460"/>
      <c r="AC6" s="460"/>
      <c r="AD6" s="460"/>
      <c r="AE6" s="460"/>
      <c r="AF6" s="460"/>
      <c r="AG6" s="460"/>
      <c r="AH6" s="460"/>
      <c r="AI6" s="460"/>
      <c r="AJ6" s="460"/>
      <c r="AK6" s="460"/>
      <c r="AL6" s="460"/>
      <c r="AM6" s="460">
        <f>SUM(AM7:AM9)</f>
        <v>99927.381999999998</v>
      </c>
      <c r="AN6" s="460">
        <f>SUM(AN7:AN9)</f>
        <v>77140.53</v>
      </c>
      <c r="AO6" s="460">
        <f>SUM(AO7:AO9)</f>
        <v>34981.64</v>
      </c>
      <c r="AP6" s="460"/>
      <c r="AQ6" s="460"/>
    </row>
    <row r="7" spans="1:43" ht="17.25" x14ac:dyDescent="0.3">
      <c r="A7" s="591"/>
      <c r="B7" s="247" t="s">
        <v>268</v>
      </c>
      <c r="C7" s="247" t="s">
        <v>269</v>
      </c>
      <c r="D7" s="459">
        <v>1664</v>
      </c>
      <c r="E7" s="459">
        <v>1221.8499999999999</v>
      </c>
      <c r="F7" s="459">
        <v>1415.5</v>
      </c>
      <c r="G7" s="177">
        <f>IFERROR(E7/D7*100-100,0)</f>
        <v>-26.57151442307692</v>
      </c>
      <c r="H7" s="177">
        <f>IFERROR(F7/E7*100-100,0)</f>
        <v>15.848917624913057</v>
      </c>
      <c r="I7" s="459">
        <v>395.62900000000002</v>
      </c>
      <c r="J7" s="459">
        <v>12319</v>
      </c>
      <c r="K7" s="459">
        <v>9532</v>
      </c>
      <c r="L7" s="177">
        <f>IFERROR(J7/I7*100-100,0)</f>
        <v>3013.7757848893784</v>
      </c>
      <c r="M7" s="177">
        <f>IFERROR(K7/J7*100-100,0)</f>
        <v>-22.623589577076061</v>
      </c>
      <c r="N7" s="460"/>
      <c r="O7" s="460"/>
      <c r="P7" s="460"/>
      <c r="Q7" s="177">
        <f>IFERROR(O7/N7*100-100,0)</f>
        <v>0</v>
      </c>
      <c r="R7" s="177">
        <f>IFERROR(P7/O7*100-100,0)</f>
        <v>0</v>
      </c>
      <c r="S7" s="460"/>
      <c r="T7" s="460"/>
      <c r="U7" s="460"/>
      <c r="V7" s="177"/>
      <c r="W7" s="177">
        <v>0</v>
      </c>
      <c r="X7" s="460">
        <v>0</v>
      </c>
      <c r="Y7" s="460">
        <v>0</v>
      </c>
      <c r="Z7" s="460">
        <v>0</v>
      </c>
      <c r="AA7" s="177">
        <f>IFERROR(Y7/X7*100-100,0)</f>
        <v>0</v>
      </c>
      <c r="AB7" s="177">
        <f>IFERROR(Z7/Y7*100-100,0)</f>
        <v>0</v>
      </c>
      <c r="AC7" s="460"/>
      <c r="AD7" s="460"/>
      <c r="AE7" s="460"/>
      <c r="AF7" s="177">
        <f>IFERROR(AD7/AC7*100-100,0)</f>
        <v>0</v>
      </c>
      <c r="AG7" s="177">
        <f>IFERROR(AE7/AD7*100-100,0)</f>
        <v>0</v>
      </c>
      <c r="AH7" s="460"/>
      <c r="AI7" s="460"/>
      <c r="AJ7" s="460"/>
      <c r="AK7" s="177">
        <v>0</v>
      </c>
      <c r="AL7" s="177">
        <v>0</v>
      </c>
      <c r="AM7" s="460">
        <f>D7+I7+N7+S7+X7+AC7+AH7</f>
        <v>2059.6289999999999</v>
      </c>
      <c r="AN7" s="460">
        <f>E7+J7+O7+T7+Y7+AD7+AI7</f>
        <v>13540.85</v>
      </c>
      <c r="AO7" s="460">
        <f>F7+K7+P7+U7+Z7+AE7+AJ7</f>
        <v>10947.5</v>
      </c>
      <c r="AP7" s="177">
        <f>IFERROR(AN7/AM7*100-100,0)</f>
        <v>557.44121878260603</v>
      </c>
      <c r="AQ7" s="177">
        <f>IFERROR(AO7/AN7*100-100,0)</f>
        <v>-19.152047323469361</v>
      </c>
    </row>
    <row r="8" spans="1:43" ht="17.25" x14ac:dyDescent="0.3">
      <c r="A8" s="591"/>
      <c r="B8" s="247" t="s">
        <v>270</v>
      </c>
      <c r="C8" s="247" t="s">
        <v>269</v>
      </c>
      <c r="D8" s="459">
        <v>1680</v>
      </c>
      <c r="E8" s="459">
        <v>1198</v>
      </c>
      <c r="F8" s="459">
        <v>1234</v>
      </c>
      <c r="G8" s="177">
        <f t="shared" ref="G8:H70" si="0">IFERROR(E8/D8*100-100,0)</f>
        <v>-28.69047619047619</v>
      </c>
      <c r="H8" s="177">
        <f t="shared" si="0"/>
        <v>3.0050083472454219</v>
      </c>
      <c r="I8" s="459">
        <v>9332.9089999999997</v>
      </c>
      <c r="J8" s="459">
        <v>7632</v>
      </c>
      <c r="K8" s="459">
        <v>6848</v>
      </c>
      <c r="L8" s="177">
        <f t="shared" ref="L8:M70" si="1">IFERROR(J8/I8*100-100,0)</f>
        <v>-18.224853579950263</v>
      </c>
      <c r="M8" s="177">
        <f t="shared" si="1"/>
        <v>-10.272536687631032</v>
      </c>
      <c r="N8" s="460"/>
      <c r="O8" s="460"/>
      <c r="P8" s="460"/>
      <c r="Q8" s="177">
        <f t="shared" ref="Q8:R71" si="2">IFERROR(O8/N8*100-100,0)</f>
        <v>0</v>
      </c>
      <c r="R8" s="177">
        <f t="shared" si="2"/>
        <v>0</v>
      </c>
      <c r="S8" s="460">
        <v>3045</v>
      </c>
      <c r="T8" s="460">
        <v>1490</v>
      </c>
      <c r="U8" s="460">
        <v>1380</v>
      </c>
      <c r="V8" s="177">
        <f>IFERROR(T8/S8*100-100,0)</f>
        <v>-51.067323481116581</v>
      </c>
      <c r="W8" s="177">
        <f>IFERROR(U8/T8*100-100,0)</f>
        <v>-7.3825503355704711</v>
      </c>
      <c r="X8" s="460">
        <v>2741</v>
      </c>
      <c r="Y8" s="460">
        <v>1654</v>
      </c>
      <c r="Z8" s="460">
        <v>1856</v>
      </c>
      <c r="AA8" s="177">
        <f t="shared" ref="AA8:AB70" si="3">IFERROR(Y8/X8*100-100,0)</f>
        <v>-39.657059467347686</v>
      </c>
      <c r="AB8" s="177">
        <f t="shared" si="3"/>
        <v>12.212817412333735</v>
      </c>
      <c r="AC8" s="460"/>
      <c r="AD8" s="460"/>
      <c r="AE8" s="460"/>
      <c r="AF8" s="177">
        <f t="shared" ref="AF8:AG71" si="4">IFERROR(AD8/AC8*100-100,0)</f>
        <v>0</v>
      </c>
      <c r="AG8" s="177">
        <f t="shared" si="4"/>
        <v>0</v>
      </c>
      <c r="AH8" s="460">
        <v>1019</v>
      </c>
      <c r="AI8" s="460">
        <v>1357.5</v>
      </c>
      <c r="AJ8" s="460">
        <v>944</v>
      </c>
      <c r="AK8" s="177">
        <f>IFERROR(AI8/AH8*100-100,0)</f>
        <v>33.218842001962713</v>
      </c>
      <c r="AL8" s="177">
        <f>IFERROR(AJ8/AI8*100-100,0)</f>
        <v>-30.460405156537746</v>
      </c>
      <c r="AM8" s="460">
        <f>D8+I8+N8+S8+X8+AC8+AH8</f>
        <v>17817.909</v>
      </c>
      <c r="AN8" s="460">
        <f>E8+J8+O8+T8+Y8+AD8+AI8</f>
        <v>13331.5</v>
      </c>
      <c r="AO8" s="460"/>
      <c r="AP8" s="177">
        <f t="shared" ref="AP8:AQ71" si="5">IFERROR(AN8/AM8*100-100,0)</f>
        <v>-25.179211544968609</v>
      </c>
      <c r="AQ8" s="177">
        <f t="shared" si="5"/>
        <v>-100</v>
      </c>
    </row>
    <row r="9" spans="1:43" ht="17.25" x14ac:dyDescent="0.3">
      <c r="A9" s="591"/>
      <c r="B9" s="247" t="s">
        <v>271</v>
      </c>
      <c r="C9" s="247" t="s">
        <v>269</v>
      </c>
      <c r="D9" s="459">
        <v>22303</v>
      </c>
      <c r="E9" s="459">
        <v>2455.1799999999998</v>
      </c>
      <c r="F9" s="459">
        <v>1084</v>
      </c>
      <c r="G9" s="177">
        <f t="shared" si="0"/>
        <v>-88.991705151773303</v>
      </c>
      <c r="H9" s="177">
        <f t="shared" si="0"/>
        <v>-55.848451030067039</v>
      </c>
      <c r="I9" s="459">
        <v>57746.843999999997</v>
      </c>
      <c r="J9" s="459">
        <v>47813</v>
      </c>
      <c r="K9" s="459">
        <v>22950.14</v>
      </c>
      <c r="L9" s="177">
        <f t="shared" si="1"/>
        <v>-17.202401571936988</v>
      </c>
      <c r="M9" s="177">
        <f t="shared" si="1"/>
        <v>-52.000209148139632</v>
      </c>
      <c r="N9" s="460"/>
      <c r="O9" s="460"/>
      <c r="P9" s="460"/>
      <c r="Q9" s="177">
        <f t="shared" si="2"/>
        <v>0</v>
      </c>
      <c r="R9" s="177">
        <f t="shared" si="2"/>
        <v>0</v>
      </c>
      <c r="S9" s="460"/>
      <c r="T9" s="460"/>
      <c r="U9" s="460"/>
      <c r="V9" s="177">
        <f t="shared" ref="V9:W72" si="6">IFERROR(T9/S9*100-100,0)</f>
        <v>0</v>
      </c>
      <c r="W9" s="177">
        <f t="shared" si="6"/>
        <v>0</v>
      </c>
      <c r="X9" s="460"/>
      <c r="Y9" s="460"/>
      <c r="Z9" s="460"/>
      <c r="AA9" s="177">
        <f t="shared" si="3"/>
        <v>0</v>
      </c>
      <c r="AB9" s="177">
        <f t="shared" si="3"/>
        <v>0</v>
      </c>
      <c r="AC9" s="460"/>
      <c r="AD9" s="460"/>
      <c r="AE9" s="460"/>
      <c r="AF9" s="177">
        <f t="shared" si="4"/>
        <v>0</v>
      </c>
      <c r="AG9" s="177">
        <f t="shared" si="4"/>
        <v>0</v>
      </c>
      <c r="AH9" s="460"/>
      <c r="AI9" s="460"/>
      <c r="AJ9" s="460"/>
      <c r="AK9" s="177">
        <f t="shared" ref="AK9:AL72" si="7">IFERROR(AI9/AH9*100-100,0)</f>
        <v>0</v>
      </c>
      <c r="AL9" s="177">
        <f t="shared" si="7"/>
        <v>0</v>
      </c>
      <c r="AM9" s="460">
        <f t="shared" ref="AM9:AO72" si="8">D9+I9+N9+S9+X9+AC9+AH9</f>
        <v>80049.843999999997</v>
      </c>
      <c r="AN9" s="460">
        <f t="shared" si="8"/>
        <v>50268.18</v>
      </c>
      <c r="AO9" s="460">
        <f t="shared" si="8"/>
        <v>24034.14</v>
      </c>
      <c r="AP9" s="177">
        <f t="shared" si="5"/>
        <v>-37.203900110036436</v>
      </c>
      <c r="AQ9" s="177">
        <f t="shared" si="5"/>
        <v>-52.188163565897952</v>
      </c>
    </row>
    <row r="10" spans="1:43" ht="17.25" x14ac:dyDescent="0.3">
      <c r="A10" s="591">
        <v>2</v>
      </c>
      <c r="B10" s="246" t="s">
        <v>272</v>
      </c>
      <c r="C10" s="246"/>
      <c r="D10" s="459"/>
      <c r="E10" s="459"/>
      <c r="F10" s="459"/>
      <c r="G10" s="177">
        <f t="shared" si="0"/>
        <v>0</v>
      </c>
      <c r="H10" s="177">
        <f t="shared" si="0"/>
        <v>0</v>
      </c>
      <c r="I10" s="459"/>
      <c r="J10" s="459"/>
      <c r="K10" s="459"/>
      <c r="L10" s="177">
        <f t="shared" si="1"/>
        <v>0</v>
      </c>
      <c r="M10" s="177">
        <f t="shared" si="1"/>
        <v>0</v>
      </c>
      <c r="N10" s="460"/>
      <c r="O10" s="460"/>
      <c r="P10" s="460"/>
      <c r="Q10" s="177">
        <f t="shared" si="2"/>
        <v>0</v>
      </c>
      <c r="R10" s="177">
        <f t="shared" si="2"/>
        <v>0</v>
      </c>
      <c r="S10" s="460"/>
      <c r="T10" s="460"/>
      <c r="U10" s="460"/>
      <c r="V10" s="177">
        <f t="shared" si="6"/>
        <v>0</v>
      </c>
      <c r="W10" s="177">
        <f t="shared" si="6"/>
        <v>0</v>
      </c>
      <c r="X10" s="460"/>
      <c r="Y10" s="460"/>
      <c r="Z10" s="460"/>
      <c r="AA10" s="177">
        <f t="shared" si="3"/>
        <v>0</v>
      </c>
      <c r="AB10" s="177">
        <f t="shared" si="3"/>
        <v>0</v>
      </c>
      <c r="AC10" s="460"/>
      <c r="AD10" s="460"/>
      <c r="AE10" s="460"/>
      <c r="AF10" s="177">
        <f t="shared" si="4"/>
        <v>0</v>
      </c>
      <c r="AG10" s="177">
        <f t="shared" si="4"/>
        <v>0</v>
      </c>
      <c r="AH10" s="460"/>
      <c r="AI10" s="460"/>
      <c r="AJ10" s="460"/>
      <c r="AK10" s="177">
        <f t="shared" si="7"/>
        <v>0</v>
      </c>
      <c r="AL10" s="177">
        <f t="shared" si="7"/>
        <v>0</v>
      </c>
      <c r="AM10" s="460">
        <f t="shared" si="8"/>
        <v>0</v>
      </c>
      <c r="AN10" s="460">
        <f t="shared" si="8"/>
        <v>0</v>
      </c>
      <c r="AO10" s="460">
        <f t="shared" si="8"/>
        <v>0</v>
      </c>
      <c r="AP10" s="177">
        <f t="shared" si="5"/>
        <v>0</v>
      </c>
      <c r="AQ10" s="177">
        <f t="shared" si="5"/>
        <v>0</v>
      </c>
    </row>
    <row r="11" spans="1:43" ht="17.25" x14ac:dyDescent="0.3">
      <c r="A11" s="591"/>
      <c r="B11" s="247" t="s">
        <v>273</v>
      </c>
      <c r="C11" s="247" t="s">
        <v>44</v>
      </c>
      <c r="D11" s="459">
        <v>2155.1</v>
      </c>
      <c r="E11" s="459">
        <v>1924.31</v>
      </c>
      <c r="F11" s="459">
        <v>1899.3</v>
      </c>
      <c r="G11" s="177">
        <f t="shared" si="0"/>
        <v>-10.709015822931647</v>
      </c>
      <c r="H11" s="177">
        <f t="shared" si="0"/>
        <v>-1.2996866409258416</v>
      </c>
      <c r="I11" s="459"/>
      <c r="J11" s="459"/>
      <c r="K11" s="459"/>
      <c r="L11" s="177">
        <f t="shared" si="1"/>
        <v>0</v>
      </c>
      <c r="M11" s="177">
        <f t="shared" si="1"/>
        <v>0</v>
      </c>
      <c r="N11" s="460">
        <v>14515.478000000001</v>
      </c>
      <c r="O11" s="460">
        <v>17275.05</v>
      </c>
      <c r="P11" s="460">
        <v>15624.512000000001</v>
      </c>
      <c r="Q11" s="177">
        <f t="shared" si="2"/>
        <v>19.011237521768123</v>
      </c>
      <c r="R11" s="177">
        <f t="shared" si="2"/>
        <v>-9.5544614921519724</v>
      </c>
      <c r="S11" s="460">
        <v>3440.12</v>
      </c>
      <c r="T11" s="460">
        <v>4221.3999999999996</v>
      </c>
      <c r="U11" s="460">
        <v>4411.25</v>
      </c>
      <c r="V11" s="177">
        <f t="shared" si="6"/>
        <v>22.710835668523188</v>
      </c>
      <c r="W11" s="177">
        <f t="shared" si="6"/>
        <v>4.4973231629317496</v>
      </c>
      <c r="X11" s="460"/>
      <c r="Y11" s="460"/>
      <c r="Z11" s="460"/>
      <c r="AA11" s="177">
        <f t="shared" si="3"/>
        <v>0</v>
      </c>
      <c r="AB11" s="177">
        <f t="shared" si="3"/>
        <v>0</v>
      </c>
      <c r="AC11" s="460">
        <v>630</v>
      </c>
      <c r="AD11" s="460">
        <v>720</v>
      </c>
      <c r="AE11" s="460">
        <v>900</v>
      </c>
      <c r="AF11" s="177">
        <f t="shared" si="4"/>
        <v>14.285714285714278</v>
      </c>
      <c r="AG11" s="177">
        <f t="shared" si="4"/>
        <v>25</v>
      </c>
      <c r="AH11" s="460"/>
      <c r="AI11" s="460"/>
      <c r="AJ11" s="460"/>
      <c r="AK11" s="177">
        <f t="shared" si="7"/>
        <v>0</v>
      </c>
      <c r="AL11" s="177">
        <f t="shared" si="7"/>
        <v>0</v>
      </c>
      <c r="AM11" s="460">
        <f t="shared" si="8"/>
        <v>20740.698</v>
      </c>
      <c r="AN11" s="460">
        <f t="shared" si="8"/>
        <v>24140.760000000002</v>
      </c>
      <c r="AO11" s="460">
        <f t="shared" si="8"/>
        <v>22835.062000000002</v>
      </c>
      <c r="AP11" s="177">
        <f t="shared" si="5"/>
        <v>16.393189853109092</v>
      </c>
      <c r="AQ11" s="177">
        <f t="shared" si="5"/>
        <v>-5.4086863876696469</v>
      </c>
    </row>
    <row r="12" spans="1:43" ht="17.25" x14ac:dyDescent="0.3">
      <c r="A12" s="591">
        <v>3</v>
      </c>
      <c r="B12" s="248" t="s">
        <v>274</v>
      </c>
      <c r="C12" s="249"/>
      <c r="D12" s="459"/>
      <c r="E12" s="459"/>
      <c r="F12" s="459"/>
      <c r="G12" s="177">
        <f t="shared" si="0"/>
        <v>0</v>
      </c>
      <c r="H12" s="177">
        <f t="shared" si="0"/>
        <v>0</v>
      </c>
      <c r="I12" s="459"/>
      <c r="J12" s="459"/>
      <c r="K12" s="459"/>
      <c r="L12" s="177">
        <f t="shared" si="1"/>
        <v>0</v>
      </c>
      <c r="M12" s="177">
        <f t="shared" si="1"/>
        <v>0</v>
      </c>
      <c r="N12" s="460"/>
      <c r="O12" s="460"/>
      <c r="P12" s="460"/>
      <c r="Q12" s="177">
        <f t="shared" si="2"/>
        <v>0</v>
      </c>
      <c r="R12" s="177">
        <f t="shared" si="2"/>
        <v>0</v>
      </c>
      <c r="S12" s="460"/>
      <c r="T12" s="460"/>
      <c r="U12" s="460"/>
      <c r="V12" s="177">
        <f t="shared" si="6"/>
        <v>0</v>
      </c>
      <c r="W12" s="177">
        <f t="shared" si="6"/>
        <v>0</v>
      </c>
      <c r="X12" s="460"/>
      <c r="Y12" s="460"/>
      <c r="Z12" s="460"/>
      <c r="AA12" s="177">
        <f t="shared" si="3"/>
        <v>0</v>
      </c>
      <c r="AB12" s="177">
        <f t="shared" si="3"/>
        <v>0</v>
      </c>
      <c r="AC12" s="460"/>
      <c r="AD12" s="460"/>
      <c r="AE12" s="460"/>
      <c r="AF12" s="177">
        <f t="shared" si="4"/>
        <v>0</v>
      </c>
      <c r="AG12" s="177">
        <f t="shared" si="4"/>
        <v>0</v>
      </c>
      <c r="AH12" s="460"/>
      <c r="AI12" s="460"/>
      <c r="AJ12" s="460"/>
      <c r="AK12" s="177">
        <f t="shared" si="7"/>
        <v>0</v>
      </c>
      <c r="AL12" s="177">
        <f t="shared" si="7"/>
        <v>0</v>
      </c>
      <c r="AM12" s="460">
        <f t="shared" si="8"/>
        <v>0</v>
      </c>
      <c r="AN12" s="460">
        <f t="shared" si="8"/>
        <v>0</v>
      </c>
      <c r="AO12" s="460">
        <f t="shared" si="8"/>
        <v>0</v>
      </c>
      <c r="AP12" s="177">
        <f t="shared" si="5"/>
        <v>0</v>
      </c>
      <c r="AQ12" s="177">
        <f t="shared" si="5"/>
        <v>0</v>
      </c>
    </row>
    <row r="13" spans="1:43" ht="17.25" x14ac:dyDescent="0.3">
      <c r="A13" s="591"/>
      <c r="B13" s="250" t="s">
        <v>275</v>
      </c>
      <c r="C13" s="251" t="s">
        <v>276</v>
      </c>
      <c r="D13" s="459">
        <v>489.5</v>
      </c>
      <c r="E13" s="459">
        <v>824.36</v>
      </c>
      <c r="F13" s="459">
        <v>682.93</v>
      </c>
      <c r="G13" s="177">
        <f t="shared" si="0"/>
        <v>68.408580183861091</v>
      </c>
      <c r="H13" s="177">
        <f t="shared" si="0"/>
        <v>-17.156339463341268</v>
      </c>
      <c r="I13" s="459">
        <v>1693</v>
      </c>
      <c r="J13" s="459">
        <v>1520</v>
      </c>
      <c r="K13" s="459">
        <v>1885</v>
      </c>
      <c r="L13" s="177">
        <f t="shared" si="1"/>
        <v>-10.218546958062618</v>
      </c>
      <c r="M13" s="177">
        <f t="shared" si="1"/>
        <v>24.013157894736835</v>
      </c>
      <c r="N13" s="460"/>
      <c r="O13" s="460"/>
      <c r="P13" s="460"/>
      <c r="Q13" s="177">
        <f t="shared" si="2"/>
        <v>0</v>
      </c>
      <c r="R13" s="177">
        <f t="shared" si="2"/>
        <v>0</v>
      </c>
      <c r="S13" s="460"/>
      <c r="T13" s="460"/>
      <c r="U13" s="460"/>
      <c r="V13" s="177">
        <f t="shared" si="6"/>
        <v>0</v>
      </c>
      <c r="W13" s="177">
        <f t="shared" si="6"/>
        <v>0</v>
      </c>
      <c r="X13" s="460">
        <v>1211.46</v>
      </c>
      <c r="Y13" s="460">
        <v>499.3</v>
      </c>
      <c r="Z13" s="460">
        <v>452.87</v>
      </c>
      <c r="AA13" s="177">
        <f t="shared" si="3"/>
        <v>-58.785267363346705</v>
      </c>
      <c r="AB13" s="177">
        <f t="shared" si="3"/>
        <v>-9.2990186260765029</v>
      </c>
      <c r="AC13" s="460">
        <v>20</v>
      </c>
      <c r="AD13" s="460">
        <v>15</v>
      </c>
      <c r="AE13" s="460">
        <v>25</v>
      </c>
      <c r="AF13" s="177">
        <f t="shared" si="4"/>
        <v>-25</v>
      </c>
      <c r="AG13" s="177">
        <f t="shared" si="4"/>
        <v>66.666666666666686</v>
      </c>
      <c r="AH13" s="460">
        <v>1148.69</v>
      </c>
      <c r="AI13" s="460">
        <v>1272.28</v>
      </c>
      <c r="AJ13" s="460">
        <v>1968.14</v>
      </c>
      <c r="AK13" s="177">
        <f t="shared" si="7"/>
        <v>10.759212668343949</v>
      </c>
      <c r="AL13" s="177">
        <f t="shared" si="7"/>
        <v>54.693935297261618</v>
      </c>
      <c r="AM13" s="460">
        <f t="shared" si="8"/>
        <v>4562.6499999999996</v>
      </c>
      <c r="AN13" s="460">
        <f t="shared" si="8"/>
        <v>4130.9400000000005</v>
      </c>
      <c r="AO13" s="460">
        <f t="shared" si="8"/>
        <v>5013.9399999999996</v>
      </c>
      <c r="AP13" s="177">
        <f t="shared" si="5"/>
        <v>-9.4618259125727207</v>
      </c>
      <c r="AQ13" s="177">
        <f t="shared" si="5"/>
        <v>21.375280202568888</v>
      </c>
    </row>
    <row r="14" spans="1:43" ht="17.25" x14ac:dyDescent="0.3">
      <c r="A14" s="591"/>
      <c r="B14" s="250" t="s">
        <v>277</v>
      </c>
      <c r="C14" s="251" t="s">
        <v>276</v>
      </c>
      <c r="D14" s="459"/>
      <c r="E14" s="459"/>
      <c r="F14" s="459">
        <v>0</v>
      </c>
      <c r="G14" s="177">
        <f t="shared" si="0"/>
        <v>0</v>
      </c>
      <c r="H14" s="177">
        <f t="shared" si="0"/>
        <v>0</v>
      </c>
      <c r="I14" s="459">
        <v>2860</v>
      </c>
      <c r="J14" s="459">
        <v>3209</v>
      </c>
      <c r="K14" s="459">
        <v>2400</v>
      </c>
      <c r="L14" s="177">
        <f t="shared" si="1"/>
        <v>12.2027972027972</v>
      </c>
      <c r="M14" s="177">
        <f t="shared" si="1"/>
        <v>-25.210345902150195</v>
      </c>
      <c r="N14" s="460"/>
      <c r="O14" s="460"/>
      <c r="P14" s="460"/>
      <c r="Q14" s="177">
        <f t="shared" si="2"/>
        <v>0</v>
      </c>
      <c r="R14" s="177">
        <f t="shared" si="2"/>
        <v>0</v>
      </c>
      <c r="S14" s="460"/>
      <c r="T14" s="460"/>
      <c r="U14" s="460"/>
      <c r="V14" s="177">
        <f t="shared" si="6"/>
        <v>0</v>
      </c>
      <c r="W14" s="177">
        <f t="shared" si="6"/>
        <v>0</v>
      </c>
      <c r="X14" s="460">
        <v>21987.9</v>
      </c>
      <c r="Y14" s="460">
        <v>17842.34</v>
      </c>
      <c r="Z14" s="460">
        <v>23335.75</v>
      </c>
      <c r="AA14" s="177">
        <f t="shared" si="3"/>
        <v>-18.853824148736351</v>
      </c>
      <c r="AB14" s="177">
        <f t="shared" si="3"/>
        <v>30.788618533219307</v>
      </c>
      <c r="AC14" s="460">
        <v>7</v>
      </c>
      <c r="AD14" s="460">
        <v>7</v>
      </c>
      <c r="AE14" s="460">
        <v>9</v>
      </c>
      <c r="AF14" s="177">
        <f t="shared" si="4"/>
        <v>0</v>
      </c>
      <c r="AG14" s="177">
        <f t="shared" si="4"/>
        <v>28.571428571428584</v>
      </c>
      <c r="AH14" s="460">
        <v>3204.17</v>
      </c>
      <c r="AI14" s="460">
        <v>2124.61</v>
      </c>
      <c r="AJ14" s="460">
        <v>1604.13</v>
      </c>
      <c r="AK14" s="177">
        <f t="shared" si="7"/>
        <v>-33.692344663360558</v>
      </c>
      <c r="AL14" s="177">
        <f t="shared" si="7"/>
        <v>-24.49767251401434</v>
      </c>
      <c r="AM14" s="460">
        <f t="shared" si="8"/>
        <v>28059.07</v>
      </c>
      <c r="AN14" s="460">
        <f t="shared" si="8"/>
        <v>23182.95</v>
      </c>
      <c r="AO14" s="460">
        <f t="shared" si="8"/>
        <v>27348.880000000001</v>
      </c>
      <c r="AP14" s="177">
        <f t="shared" si="5"/>
        <v>-17.378052800752116</v>
      </c>
      <c r="AQ14" s="177">
        <f t="shared" si="5"/>
        <v>17.969801082260901</v>
      </c>
    </row>
    <row r="15" spans="1:43" ht="17.25" x14ac:dyDescent="0.3">
      <c r="A15" s="591"/>
      <c r="B15" s="250" t="s">
        <v>278</v>
      </c>
      <c r="C15" s="251" t="s">
        <v>276</v>
      </c>
      <c r="D15" s="459">
        <v>12250</v>
      </c>
      <c r="E15" s="459">
        <v>6900</v>
      </c>
      <c r="F15" s="459">
        <v>12000</v>
      </c>
      <c r="G15" s="177">
        <f t="shared" si="0"/>
        <v>-43.673469387755105</v>
      </c>
      <c r="H15" s="177">
        <f t="shared" si="0"/>
        <v>73.913043478260875</v>
      </c>
      <c r="I15" s="459">
        <v>261</v>
      </c>
      <c r="J15" s="459">
        <v>19221</v>
      </c>
      <c r="K15" s="459">
        <v>17327</v>
      </c>
      <c r="L15" s="177">
        <f t="shared" si="1"/>
        <v>7264.3678160919535</v>
      </c>
      <c r="M15" s="177">
        <f t="shared" si="1"/>
        <v>-9.8538057333125266</v>
      </c>
      <c r="N15" s="460">
        <v>27416.7</v>
      </c>
      <c r="O15" s="460">
        <v>26601.05</v>
      </c>
      <c r="P15" s="460">
        <v>31896.52</v>
      </c>
      <c r="Q15" s="177">
        <f t="shared" si="2"/>
        <v>-2.9750115805330353</v>
      </c>
      <c r="R15" s="177">
        <f t="shared" si="2"/>
        <v>19.906996152407515</v>
      </c>
      <c r="S15" s="460"/>
      <c r="T15" s="460"/>
      <c r="U15" s="460"/>
      <c r="V15" s="177">
        <f t="shared" si="6"/>
        <v>0</v>
      </c>
      <c r="W15" s="177">
        <f t="shared" si="6"/>
        <v>0</v>
      </c>
      <c r="X15" s="460">
        <v>10920</v>
      </c>
      <c r="Y15" s="460">
        <v>7255</v>
      </c>
      <c r="Z15" s="460">
        <v>7198</v>
      </c>
      <c r="AA15" s="177">
        <f t="shared" si="3"/>
        <v>-33.562271062271066</v>
      </c>
      <c r="AB15" s="177">
        <f t="shared" si="3"/>
        <v>-0.78566505858029245</v>
      </c>
      <c r="AC15" s="460">
        <v>5</v>
      </c>
      <c r="AD15" s="460">
        <v>6</v>
      </c>
      <c r="AE15" s="460">
        <v>8</v>
      </c>
      <c r="AF15" s="177">
        <f t="shared" si="4"/>
        <v>20</v>
      </c>
      <c r="AG15" s="177">
        <f t="shared" si="4"/>
        <v>33.333333333333314</v>
      </c>
      <c r="AH15" s="460"/>
      <c r="AI15" s="460"/>
      <c r="AJ15" s="460"/>
      <c r="AK15" s="177">
        <f t="shared" si="7"/>
        <v>0</v>
      </c>
      <c r="AL15" s="177">
        <f t="shared" si="7"/>
        <v>0</v>
      </c>
      <c r="AM15" s="460">
        <f t="shared" si="8"/>
        <v>50852.7</v>
      </c>
      <c r="AN15" s="460">
        <f t="shared" si="8"/>
        <v>59983.05</v>
      </c>
      <c r="AO15" s="460">
        <f t="shared" si="8"/>
        <v>68429.52</v>
      </c>
      <c r="AP15" s="177">
        <f t="shared" si="5"/>
        <v>17.95450389064888</v>
      </c>
      <c r="AQ15" s="177">
        <f t="shared" si="5"/>
        <v>14.081428003410963</v>
      </c>
    </row>
    <row r="16" spans="1:43" ht="17.25" x14ac:dyDescent="0.3">
      <c r="A16" s="591">
        <v>4</v>
      </c>
      <c r="B16" s="246" t="s">
        <v>279</v>
      </c>
      <c r="C16" s="246"/>
      <c r="D16" s="459"/>
      <c r="E16" s="459"/>
      <c r="F16" s="459"/>
      <c r="G16" s="177">
        <f t="shared" si="0"/>
        <v>0</v>
      </c>
      <c r="H16" s="177">
        <f t="shared" si="0"/>
        <v>0</v>
      </c>
      <c r="I16" s="459"/>
      <c r="J16" s="459"/>
      <c r="K16" s="459"/>
      <c r="L16" s="177">
        <f t="shared" si="1"/>
        <v>0</v>
      </c>
      <c r="M16" s="177">
        <f t="shared" si="1"/>
        <v>0</v>
      </c>
      <c r="N16" s="460"/>
      <c r="O16" s="460"/>
      <c r="P16" s="460"/>
      <c r="Q16" s="177">
        <f t="shared" si="2"/>
        <v>0</v>
      </c>
      <c r="R16" s="177">
        <f t="shared" si="2"/>
        <v>0</v>
      </c>
      <c r="S16" s="460"/>
      <c r="T16" s="460"/>
      <c r="U16" s="460"/>
      <c r="V16" s="177">
        <f t="shared" si="6"/>
        <v>0</v>
      </c>
      <c r="W16" s="177">
        <f t="shared" si="6"/>
        <v>0</v>
      </c>
      <c r="X16" s="460"/>
      <c r="Y16" s="460"/>
      <c r="Z16" s="460"/>
      <c r="AA16" s="177">
        <f t="shared" si="3"/>
        <v>0</v>
      </c>
      <c r="AB16" s="177">
        <f t="shared" si="3"/>
        <v>0</v>
      </c>
      <c r="AC16" s="460"/>
      <c r="AD16" s="460"/>
      <c r="AE16" s="460"/>
      <c r="AF16" s="177">
        <f t="shared" si="4"/>
        <v>0</v>
      </c>
      <c r="AG16" s="177">
        <f t="shared" si="4"/>
        <v>0</v>
      </c>
      <c r="AH16" s="460"/>
      <c r="AI16" s="460"/>
      <c r="AJ16" s="460"/>
      <c r="AK16" s="177">
        <f t="shared" si="7"/>
        <v>0</v>
      </c>
      <c r="AL16" s="177">
        <f t="shared" si="7"/>
        <v>0</v>
      </c>
      <c r="AM16" s="460">
        <f t="shared" si="8"/>
        <v>0</v>
      </c>
      <c r="AN16" s="460">
        <f t="shared" si="8"/>
        <v>0</v>
      </c>
      <c r="AO16" s="460">
        <f t="shared" si="8"/>
        <v>0</v>
      </c>
      <c r="AP16" s="177">
        <f t="shared" si="5"/>
        <v>0</v>
      </c>
      <c r="AQ16" s="177">
        <f t="shared" si="5"/>
        <v>0</v>
      </c>
    </row>
    <row r="17" spans="1:43" ht="17.25" x14ac:dyDescent="0.3">
      <c r="A17" s="591"/>
      <c r="B17" s="247" t="s">
        <v>280</v>
      </c>
      <c r="C17" s="247" t="s">
        <v>46</v>
      </c>
      <c r="D17" s="459">
        <v>3348.72</v>
      </c>
      <c r="E17" s="459">
        <v>2886.37</v>
      </c>
      <c r="F17" s="459">
        <v>3078.6</v>
      </c>
      <c r="G17" s="177">
        <f t="shared" si="0"/>
        <v>-13.806767959100782</v>
      </c>
      <c r="H17" s="177">
        <f t="shared" si="0"/>
        <v>6.6599223245807053</v>
      </c>
      <c r="I17" s="459"/>
      <c r="J17" s="459"/>
      <c r="K17" s="459"/>
      <c r="L17" s="177">
        <f t="shared" si="1"/>
        <v>0</v>
      </c>
      <c r="M17" s="177">
        <f t="shared" si="1"/>
        <v>0</v>
      </c>
      <c r="N17" s="460"/>
      <c r="O17" s="460"/>
      <c r="P17" s="460"/>
      <c r="Q17" s="177">
        <f t="shared" si="2"/>
        <v>0</v>
      </c>
      <c r="R17" s="177">
        <f t="shared" si="2"/>
        <v>0</v>
      </c>
      <c r="S17" s="460">
        <v>3783.33</v>
      </c>
      <c r="T17" s="460">
        <v>3900</v>
      </c>
      <c r="U17" s="460">
        <v>3755.35</v>
      </c>
      <c r="V17" s="177">
        <f t="shared" si="6"/>
        <v>3.0837912632522233</v>
      </c>
      <c r="W17" s="177">
        <f t="shared" si="6"/>
        <v>-3.7089743589743591</v>
      </c>
      <c r="X17" s="460"/>
      <c r="Y17" s="460"/>
      <c r="Z17" s="460"/>
      <c r="AA17" s="177">
        <f t="shared" si="3"/>
        <v>0</v>
      </c>
      <c r="AB17" s="177">
        <f t="shared" si="3"/>
        <v>0</v>
      </c>
      <c r="AC17" s="460"/>
      <c r="AD17" s="460"/>
      <c r="AE17" s="460"/>
      <c r="AF17" s="177">
        <f t="shared" si="4"/>
        <v>0</v>
      </c>
      <c r="AG17" s="177">
        <f t="shared" si="4"/>
        <v>0</v>
      </c>
      <c r="AH17" s="460"/>
      <c r="AI17" s="460"/>
      <c r="AJ17" s="460"/>
      <c r="AK17" s="177">
        <f t="shared" si="7"/>
        <v>0</v>
      </c>
      <c r="AL17" s="177">
        <f t="shared" si="7"/>
        <v>0</v>
      </c>
      <c r="AM17" s="460">
        <f t="shared" si="8"/>
        <v>7132.0499999999993</v>
      </c>
      <c r="AN17" s="460">
        <f t="shared" si="8"/>
        <v>6786.37</v>
      </c>
      <c r="AO17" s="460">
        <f t="shared" si="8"/>
        <v>6833.95</v>
      </c>
      <c r="AP17" s="177">
        <f t="shared" si="5"/>
        <v>-4.846853289026285</v>
      </c>
      <c r="AQ17" s="177">
        <f t="shared" si="5"/>
        <v>0.70111119788636245</v>
      </c>
    </row>
    <row r="18" spans="1:43" ht="17.25" x14ac:dyDescent="0.3">
      <c r="A18" s="591"/>
      <c r="B18" s="247" t="s">
        <v>281</v>
      </c>
      <c r="C18" s="247" t="s">
        <v>46</v>
      </c>
      <c r="D18" s="459"/>
      <c r="E18" s="459"/>
      <c r="F18" s="459">
        <v>0</v>
      </c>
      <c r="G18" s="177">
        <f t="shared" si="0"/>
        <v>0</v>
      </c>
      <c r="H18" s="177">
        <f t="shared" si="0"/>
        <v>0</v>
      </c>
      <c r="I18" s="459"/>
      <c r="J18" s="459"/>
      <c r="K18" s="459"/>
      <c r="L18" s="177">
        <f t="shared" si="1"/>
        <v>0</v>
      </c>
      <c r="M18" s="177">
        <f t="shared" si="1"/>
        <v>0</v>
      </c>
      <c r="N18" s="460"/>
      <c r="O18" s="460"/>
      <c r="P18" s="460"/>
      <c r="Q18" s="177">
        <f t="shared" si="2"/>
        <v>0</v>
      </c>
      <c r="R18" s="177">
        <f t="shared" si="2"/>
        <v>0</v>
      </c>
      <c r="S18" s="460"/>
      <c r="T18" s="460"/>
      <c r="U18" s="460"/>
      <c r="V18" s="177">
        <f t="shared" si="6"/>
        <v>0</v>
      </c>
      <c r="W18" s="177">
        <f t="shared" si="6"/>
        <v>0</v>
      </c>
      <c r="X18" s="460"/>
      <c r="Y18" s="460"/>
      <c r="Z18" s="460"/>
      <c r="AA18" s="177">
        <f t="shared" si="3"/>
        <v>0</v>
      </c>
      <c r="AB18" s="177">
        <f t="shared" si="3"/>
        <v>0</v>
      </c>
      <c r="AC18" s="460"/>
      <c r="AD18" s="460"/>
      <c r="AE18" s="460"/>
      <c r="AF18" s="177">
        <f t="shared" si="4"/>
        <v>0</v>
      </c>
      <c r="AG18" s="177">
        <f t="shared" si="4"/>
        <v>0</v>
      </c>
      <c r="AH18" s="460"/>
      <c r="AI18" s="460"/>
      <c r="AJ18" s="460"/>
      <c r="AK18" s="177">
        <f t="shared" si="7"/>
        <v>0</v>
      </c>
      <c r="AL18" s="177">
        <f t="shared" si="7"/>
        <v>0</v>
      </c>
      <c r="AM18" s="460">
        <f t="shared" si="8"/>
        <v>0</v>
      </c>
      <c r="AN18" s="460">
        <f t="shared" si="8"/>
        <v>0</v>
      </c>
      <c r="AO18" s="460">
        <f t="shared" si="8"/>
        <v>0</v>
      </c>
      <c r="AP18" s="177">
        <f t="shared" si="5"/>
        <v>0</v>
      </c>
      <c r="AQ18" s="177">
        <f t="shared" si="5"/>
        <v>0</v>
      </c>
    </row>
    <row r="19" spans="1:43" ht="17.25" x14ac:dyDescent="0.3">
      <c r="A19" s="591"/>
      <c r="B19" s="247" t="s">
        <v>282</v>
      </c>
      <c r="C19" s="247" t="s">
        <v>46</v>
      </c>
      <c r="D19" s="459">
        <v>1024.5999999999999</v>
      </c>
      <c r="E19" s="459">
        <v>2978.7</v>
      </c>
      <c r="F19" s="459">
        <v>4040.9</v>
      </c>
      <c r="G19" s="177">
        <f t="shared" si="0"/>
        <v>190.71832910404061</v>
      </c>
      <c r="H19" s="177">
        <f t="shared" si="0"/>
        <v>35.659851613119827</v>
      </c>
      <c r="I19" s="459">
        <v>3923.2</v>
      </c>
      <c r="J19" s="459">
        <v>12248</v>
      </c>
      <c r="K19" s="459">
        <v>12828.25</v>
      </c>
      <c r="L19" s="177">
        <f t="shared" si="1"/>
        <v>212.19412724306687</v>
      </c>
      <c r="M19" s="177">
        <f t="shared" si="1"/>
        <v>4.7375081645982959</v>
      </c>
      <c r="N19" s="460"/>
      <c r="O19" s="460"/>
      <c r="P19" s="460"/>
      <c r="Q19" s="177">
        <f t="shared" si="2"/>
        <v>0</v>
      </c>
      <c r="R19" s="177">
        <f t="shared" si="2"/>
        <v>0</v>
      </c>
      <c r="S19" s="460"/>
      <c r="T19" s="460"/>
      <c r="U19" s="460"/>
      <c r="V19" s="177">
        <f t="shared" si="6"/>
        <v>0</v>
      </c>
      <c r="W19" s="177">
        <f t="shared" si="6"/>
        <v>0</v>
      </c>
      <c r="X19" s="460"/>
      <c r="Y19" s="460"/>
      <c r="Z19" s="460"/>
      <c r="AA19" s="177">
        <f t="shared" si="3"/>
        <v>0</v>
      </c>
      <c r="AB19" s="177">
        <f t="shared" si="3"/>
        <v>0</v>
      </c>
      <c r="AC19" s="460"/>
      <c r="AD19" s="460"/>
      <c r="AE19" s="460"/>
      <c r="AF19" s="177">
        <f t="shared" si="4"/>
        <v>0</v>
      </c>
      <c r="AG19" s="177">
        <f t="shared" si="4"/>
        <v>0</v>
      </c>
      <c r="AH19" s="460">
        <v>11924.1</v>
      </c>
      <c r="AI19" s="460">
        <v>17543.400000000001</v>
      </c>
      <c r="AJ19" s="460">
        <v>16985.400000000001</v>
      </c>
      <c r="AK19" s="177">
        <f t="shared" si="7"/>
        <v>47.125569225350347</v>
      </c>
      <c r="AL19" s="177">
        <f t="shared" si="7"/>
        <v>-3.180683333903346</v>
      </c>
      <c r="AM19" s="460">
        <f t="shared" si="8"/>
        <v>16871.900000000001</v>
      </c>
      <c r="AN19" s="460">
        <f t="shared" si="8"/>
        <v>32770.100000000006</v>
      </c>
      <c r="AO19" s="460">
        <f t="shared" si="8"/>
        <v>33854.550000000003</v>
      </c>
      <c r="AP19" s="177">
        <f t="shared" si="5"/>
        <v>94.228865747189133</v>
      </c>
      <c r="AQ19" s="177">
        <f t="shared" si="5"/>
        <v>3.3092666790763445</v>
      </c>
    </row>
    <row r="20" spans="1:43" ht="17.25" x14ac:dyDescent="0.3">
      <c r="A20" s="591"/>
      <c r="B20" s="247" t="s">
        <v>283</v>
      </c>
      <c r="C20" s="247" t="s">
        <v>46</v>
      </c>
      <c r="D20" s="459"/>
      <c r="E20" s="459"/>
      <c r="F20" s="459">
        <v>0</v>
      </c>
      <c r="G20" s="177">
        <f t="shared" si="0"/>
        <v>0</v>
      </c>
      <c r="H20" s="177">
        <f t="shared" si="0"/>
        <v>0</v>
      </c>
      <c r="I20" s="459"/>
      <c r="J20" s="459"/>
      <c r="K20" s="459"/>
      <c r="L20" s="177">
        <f t="shared" si="1"/>
        <v>0</v>
      </c>
      <c r="M20" s="177">
        <f t="shared" si="1"/>
        <v>0</v>
      </c>
      <c r="N20" s="460"/>
      <c r="O20" s="460"/>
      <c r="P20" s="460"/>
      <c r="Q20" s="177">
        <f t="shared" si="2"/>
        <v>0</v>
      </c>
      <c r="R20" s="177">
        <f t="shared" si="2"/>
        <v>0</v>
      </c>
      <c r="S20" s="460">
        <v>3008</v>
      </c>
      <c r="T20" s="460">
        <v>3457</v>
      </c>
      <c r="U20" s="460">
        <v>2265</v>
      </c>
      <c r="V20" s="177">
        <f t="shared" si="6"/>
        <v>14.926861702127667</v>
      </c>
      <c r="W20" s="177">
        <f t="shared" si="6"/>
        <v>-34.480763667920172</v>
      </c>
      <c r="X20" s="460"/>
      <c r="Y20" s="460"/>
      <c r="Z20" s="460"/>
      <c r="AA20" s="177">
        <f t="shared" si="3"/>
        <v>0</v>
      </c>
      <c r="AB20" s="177">
        <f t="shared" si="3"/>
        <v>0</v>
      </c>
      <c r="AC20" s="460"/>
      <c r="AD20" s="460"/>
      <c r="AE20" s="460"/>
      <c r="AF20" s="177">
        <f t="shared" si="4"/>
        <v>0</v>
      </c>
      <c r="AG20" s="177">
        <f t="shared" si="4"/>
        <v>0</v>
      </c>
      <c r="AH20" s="460"/>
      <c r="AI20" s="460"/>
      <c r="AJ20" s="460"/>
      <c r="AK20" s="177">
        <f t="shared" si="7"/>
        <v>0</v>
      </c>
      <c r="AL20" s="177">
        <f t="shared" si="7"/>
        <v>0</v>
      </c>
      <c r="AM20" s="460">
        <f t="shared" si="8"/>
        <v>3008</v>
      </c>
      <c r="AN20" s="460">
        <f t="shared" si="8"/>
        <v>3457</v>
      </c>
      <c r="AO20" s="460">
        <f t="shared" si="8"/>
        <v>2265</v>
      </c>
      <c r="AP20" s="177">
        <f t="shared" si="5"/>
        <v>14.926861702127667</v>
      </c>
      <c r="AQ20" s="177">
        <f t="shared" si="5"/>
        <v>-34.480763667920172</v>
      </c>
    </row>
    <row r="21" spans="1:43" ht="17.25" x14ac:dyDescent="0.3">
      <c r="A21" s="591"/>
      <c r="B21" s="247" t="s">
        <v>284</v>
      </c>
      <c r="C21" s="247" t="s">
        <v>46</v>
      </c>
      <c r="D21" s="459">
        <v>13490</v>
      </c>
      <c r="E21" s="459">
        <v>12110</v>
      </c>
      <c r="F21" s="459">
        <v>11134</v>
      </c>
      <c r="G21" s="177">
        <f t="shared" si="0"/>
        <v>-10.22979985174203</v>
      </c>
      <c r="H21" s="177">
        <f t="shared" si="0"/>
        <v>-8.0594549958711781</v>
      </c>
      <c r="I21" s="459"/>
      <c r="J21" s="459"/>
      <c r="K21" s="459"/>
      <c r="L21" s="177">
        <f t="shared" si="1"/>
        <v>0</v>
      </c>
      <c r="M21" s="177">
        <f t="shared" si="1"/>
        <v>0</v>
      </c>
      <c r="N21" s="460">
        <v>15701.949000000001</v>
      </c>
      <c r="O21" s="460">
        <v>14989.319</v>
      </c>
      <c r="P21" s="460">
        <v>13835.395</v>
      </c>
      <c r="Q21" s="177">
        <f t="shared" si="2"/>
        <v>-4.5384811783556387</v>
      </c>
      <c r="R21" s="177">
        <f t="shared" si="2"/>
        <v>-7.6983083754505373</v>
      </c>
      <c r="S21" s="460">
        <v>3447.27</v>
      </c>
      <c r="T21" s="460">
        <v>2937.7799999999997</v>
      </c>
      <c r="U21" s="460">
        <v>1980.19</v>
      </c>
      <c r="V21" s="177">
        <f t="shared" si="6"/>
        <v>-14.779521186330058</v>
      </c>
      <c r="W21" s="177">
        <f t="shared" si="6"/>
        <v>-32.595701516110793</v>
      </c>
      <c r="X21" s="460">
        <v>4498</v>
      </c>
      <c r="Y21" s="460">
        <v>3752</v>
      </c>
      <c r="Z21" s="460">
        <v>3700</v>
      </c>
      <c r="AA21" s="177">
        <f t="shared" si="3"/>
        <v>-16.585148955091157</v>
      </c>
      <c r="AB21" s="177">
        <f t="shared" si="3"/>
        <v>-1.3859275053304856</v>
      </c>
      <c r="AC21" s="460"/>
      <c r="AD21" s="460"/>
      <c r="AE21" s="460"/>
      <c r="AF21" s="177">
        <f t="shared" si="4"/>
        <v>0</v>
      </c>
      <c r="AG21" s="177">
        <f t="shared" si="4"/>
        <v>0</v>
      </c>
      <c r="AH21" s="460"/>
      <c r="AI21" s="460"/>
      <c r="AJ21" s="460"/>
      <c r="AK21" s="177">
        <f t="shared" si="7"/>
        <v>0</v>
      </c>
      <c r="AL21" s="177">
        <f t="shared" si="7"/>
        <v>0</v>
      </c>
      <c r="AM21" s="460">
        <f t="shared" si="8"/>
        <v>37137.218999999997</v>
      </c>
      <c r="AN21" s="460">
        <f t="shared" si="8"/>
        <v>33789.099000000002</v>
      </c>
      <c r="AO21" s="460">
        <f t="shared" si="8"/>
        <v>30649.584999999999</v>
      </c>
      <c r="AP21" s="177">
        <f t="shared" si="5"/>
        <v>-9.0155377547252442</v>
      </c>
      <c r="AQ21" s="177">
        <f t="shared" si="5"/>
        <v>-9.2914996046506104</v>
      </c>
    </row>
    <row r="22" spans="1:43" ht="17.25" x14ac:dyDescent="0.3">
      <c r="A22" s="591"/>
      <c r="B22" s="247" t="s">
        <v>285</v>
      </c>
      <c r="C22" s="247" t="s">
        <v>46</v>
      </c>
      <c r="D22" s="459">
        <v>3097</v>
      </c>
      <c r="E22" s="459">
        <v>3039.2</v>
      </c>
      <c r="F22" s="459">
        <v>2990.5</v>
      </c>
      <c r="G22" s="177">
        <f t="shared" si="0"/>
        <v>-1.8663222473361429</v>
      </c>
      <c r="H22" s="177">
        <f t="shared" si="0"/>
        <v>-1.6023953672018934</v>
      </c>
      <c r="I22" s="459"/>
      <c r="J22" s="459"/>
      <c r="K22" s="459"/>
      <c r="L22" s="177">
        <f t="shared" si="1"/>
        <v>0</v>
      </c>
      <c r="M22" s="177">
        <f t="shared" si="1"/>
        <v>0</v>
      </c>
      <c r="N22" s="460"/>
      <c r="O22" s="460"/>
      <c r="P22" s="460"/>
      <c r="Q22" s="177">
        <f t="shared" si="2"/>
        <v>0</v>
      </c>
      <c r="R22" s="177">
        <f t="shared" si="2"/>
        <v>0</v>
      </c>
      <c r="S22" s="460"/>
      <c r="T22" s="460"/>
      <c r="U22" s="460"/>
      <c r="V22" s="177">
        <f t="shared" si="6"/>
        <v>0</v>
      </c>
      <c r="W22" s="177">
        <f t="shared" si="6"/>
        <v>0</v>
      </c>
      <c r="X22" s="460"/>
      <c r="Y22" s="460"/>
      <c r="Z22" s="460"/>
      <c r="AA22" s="177">
        <f t="shared" si="3"/>
        <v>0</v>
      </c>
      <c r="AB22" s="177">
        <f t="shared" si="3"/>
        <v>0</v>
      </c>
      <c r="AC22" s="460">
        <v>15</v>
      </c>
      <c r="AD22" s="460">
        <v>20</v>
      </c>
      <c r="AE22" s="460">
        <v>23</v>
      </c>
      <c r="AF22" s="177">
        <f t="shared" si="4"/>
        <v>33.333333333333314</v>
      </c>
      <c r="AG22" s="177">
        <f t="shared" si="4"/>
        <v>14.999999999999986</v>
      </c>
      <c r="AH22" s="460"/>
      <c r="AI22" s="460"/>
      <c r="AJ22" s="460"/>
      <c r="AK22" s="177">
        <f t="shared" si="7"/>
        <v>0</v>
      </c>
      <c r="AL22" s="177">
        <f t="shared" si="7"/>
        <v>0</v>
      </c>
      <c r="AM22" s="460">
        <f t="shared" si="8"/>
        <v>3112</v>
      </c>
      <c r="AN22" s="460">
        <f t="shared" si="8"/>
        <v>3059.2</v>
      </c>
      <c r="AO22" s="460">
        <f t="shared" si="8"/>
        <v>3013.5</v>
      </c>
      <c r="AP22" s="177">
        <f t="shared" si="5"/>
        <v>-1.696658097686381</v>
      </c>
      <c r="AQ22" s="177">
        <f t="shared" si="5"/>
        <v>-1.4938546025104529</v>
      </c>
    </row>
    <row r="23" spans="1:43" ht="17.25" x14ac:dyDescent="0.3">
      <c r="A23" s="591">
        <v>5</v>
      </c>
      <c r="B23" s="246" t="s">
        <v>286</v>
      </c>
      <c r="C23" s="249"/>
      <c r="D23" s="459"/>
      <c r="E23" s="459"/>
      <c r="F23" s="459"/>
      <c r="G23" s="177">
        <f t="shared" si="0"/>
        <v>0</v>
      </c>
      <c r="H23" s="177">
        <f t="shared" si="0"/>
        <v>0</v>
      </c>
      <c r="I23" s="459"/>
      <c r="J23" s="459"/>
      <c r="K23" s="459"/>
      <c r="L23" s="177">
        <f t="shared" si="1"/>
        <v>0</v>
      </c>
      <c r="M23" s="177">
        <f t="shared" si="1"/>
        <v>0</v>
      </c>
      <c r="N23" s="460"/>
      <c r="O23" s="460"/>
      <c r="P23" s="460"/>
      <c r="Q23" s="177">
        <f t="shared" si="2"/>
        <v>0</v>
      </c>
      <c r="R23" s="177">
        <f t="shared" si="2"/>
        <v>0</v>
      </c>
      <c r="S23" s="460"/>
      <c r="T23" s="460"/>
      <c r="U23" s="460"/>
      <c r="V23" s="177">
        <f t="shared" si="6"/>
        <v>0</v>
      </c>
      <c r="W23" s="177">
        <f t="shared" si="6"/>
        <v>0</v>
      </c>
      <c r="X23" s="460"/>
      <c r="Y23" s="460"/>
      <c r="Z23" s="460"/>
      <c r="AA23" s="177">
        <f t="shared" si="3"/>
        <v>0</v>
      </c>
      <c r="AB23" s="177">
        <f t="shared" si="3"/>
        <v>0</v>
      </c>
      <c r="AC23" s="460"/>
      <c r="AD23" s="460"/>
      <c r="AE23" s="460"/>
      <c r="AF23" s="177">
        <f t="shared" si="4"/>
        <v>0</v>
      </c>
      <c r="AG23" s="177">
        <f t="shared" si="4"/>
        <v>0</v>
      </c>
      <c r="AH23" s="460"/>
      <c r="AI23" s="460"/>
      <c r="AJ23" s="460"/>
      <c r="AK23" s="177">
        <f t="shared" si="7"/>
        <v>0</v>
      </c>
      <c r="AL23" s="177">
        <f t="shared" si="7"/>
        <v>0</v>
      </c>
      <c r="AM23" s="460">
        <f t="shared" si="8"/>
        <v>0</v>
      </c>
      <c r="AN23" s="460">
        <f t="shared" si="8"/>
        <v>0</v>
      </c>
      <c r="AO23" s="460">
        <f t="shared" si="8"/>
        <v>0</v>
      </c>
      <c r="AP23" s="177">
        <f t="shared" si="5"/>
        <v>0</v>
      </c>
      <c r="AQ23" s="177">
        <f t="shared" si="5"/>
        <v>0</v>
      </c>
    </row>
    <row r="24" spans="1:43" ht="17.25" x14ac:dyDescent="0.3">
      <c r="A24" s="591"/>
      <c r="B24" s="247" t="s">
        <v>287</v>
      </c>
      <c r="C24" s="251" t="s">
        <v>44</v>
      </c>
      <c r="D24" s="459"/>
      <c r="E24" s="459"/>
      <c r="F24" s="459"/>
      <c r="G24" s="177">
        <f t="shared" si="0"/>
        <v>0</v>
      </c>
      <c r="H24" s="177">
        <f t="shared" si="0"/>
        <v>0</v>
      </c>
      <c r="I24" s="459">
        <v>7148</v>
      </c>
      <c r="J24" s="459">
        <v>8193.8450000000012</v>
      </c>
      <c r="K24" s="459">
        <v>9014.8329999999987</v>
      </c>
      <c r="L24" s="177">
        <f t="shared" si="1"/>
        <v>14.631295467263584</v>
      </c>
      <c r="M24" s="177">
        <f t="shared" si="1"/>
        <v>10.019569567156765</v>
      </c>
      <c r="N24" s="460"/>
      <c r="O24" s="460"/>
      <c r="P24" s="460"/>
      <c r="Q24" s="177">
        <f t="shared" si="2"/>
        <v>0</v>
      </c>
      <c r="R24" s="177">
        <f t="shared" si="2"/>
        <v>0</v>
      </c>
      <c r="S24" s="460"/>
      <c r="T24" s="460"/>
      <c r="U24" s="460"/>
      <c r="V24" s="177">
        <f t="shared" si="6"/>
        <v>0</v>
      </c>
      <c r="W24" s="177">
        <f t="shared" si="6"/>
        <v>0</v>
      </c>
      <c r="X24" s="460">
        <v>8455.5399999999991</v>
      </c>
      <c r="Y24" s="460">
        <v>7624.7699999999995</v>
      </c>
      <c r="Z24" s="460">
        <v>6909.87</v>
      </c>
      <c r="AA24" s="177">
        <f t="shared" si="3"/>
        <v>-9.8251560515354299</v>
      </c>
      <c r="AB24" s="177">
        <f t="shared" si="3"/>
        <v>-9.376020522586245</v>
      </c>
      <c r="AC24" s="460"/>
      <c r="AD24" s="460"/>
      <c r="AE24" s="460"/>
      <c r="AF24" s="177">
        <f t="shared" si="4"/>
        <v>0</v>
      </c>
      <c r="AG24" s="177">
        <f t="shared" si="4"/>
        <v>0</v>
      </c>
      <c r="AH24" s="460"/>
      <c r="AI24" s="460"/>
      <c r="AJ24" s="460"/>
      <c r="AK24" s="177">
        <f t="shared" si="7"/>
        <v>0</v>
      </c>
      <c r="AL24" s="177">
        <f t="shared" si="7"/>
        <v>0</v>
      </c>
      <c r="AM24" s="460">
        <f t="shared" si="8"/>
        <v>15603.539999999999</v>
      </c>
      <c r="AN24" s="460">
        <f t="shared" si="8"/>
        <v>15818.615000000002</v>
      </c>
      <c r="AO24" s="460">
        <f t="shared" si="8"/>
        <v>15924.702999999998</v>
      </c>
      <c r="AP24" s="177">
        <f t="shared" si="5"/>
        <v>1.3783731127680028</v>
      </c>
      <c r="AQ24" s="177">
        <f t="shared" si="5"/>
        <v>0.67065289849961118</v>
      </c>
    </row>
    <row r="25" spans="1:43" ht="17.25" x14ac:dyDescent="0.3">
      <c r="A25" s="591"/>
      <c r="B25" s="247" t="s">
        <v>288</v>
      </c>
      <c r="C25" s="251" t="s">
        <v>44</v>
      </c>
      <c r="D25" s="459"/>
      <c r="E25" s="459"/>
      <c r="F25" s="459"/>
      <c r="G25" s="177">
        <f t="shared" si="0"/>
        <v>0</v>
      </c>
      <c r="H25" s="177">
        <f t="shared" si="0"/>
        <v>0</v>
      </c>
      <c r="I25" s="459"/>
      <c r="J25" s="459"/>
      <c r="K25" s="459">
        <v>0</v>
      </c>
      <c r="L25" s="177">
        <f t="shared" si="1"/>
        <v>0</v>
      </c>
      <c r="M25" s="177">
        <f t="shared" si="1"/>
        <v>0</v>
      </c>
      <c r="N25" s="460">
        <v>10248.342000000001</v>
      </c>
      <c r="O25" s="460">
        <v>8925.7675200000012</v>
      </c>
      <c r="P25" s="460">
        <v>6845.751479999999</v>
      </c>
      <c r="Q25" s="177">
        <f t="shared" si="2"/>
        <v>-12.905253161926083</v>
      </c>
      <c r="R25" s="177">
        <f t="shared" si="2"/>
        <v>-23.303497826257541</v>
      </c>
      <c r="S25" s="460">
        <v>185208.31</v>
      </c>
      <c r="T25" s="460">
        <v>152251.5</v>
      </c>
      <c r="U25" s="460">
        <v>110891.77</v>
      </c>
      <c r="V25" s="177">
        <f t="shared" si="6"/>
        <v>-17.79445533518448</v>
      </c>
      <c r="W25" s="177">
        <f t="shared" si="6"/>
        <v>-27.165400669287337</v>
      </c>
      <c r="X25" s="460"/>
      <c r="Y25" s="460"/>
      <c r="Z25" s="460"/>
      <c r="AA25" s="177">
        <f t="shared" si="3"/>
        <v>0</v>
      </c>
      <c r="AB25" s="177">
        <f t="shared" si="3"/>
        <v>0</v>
      </c>
      <c r="AC25" s="460"/>
      <c r="AD25" s="460"/>
      <c r="AE25" s="460"/>
      <c r="AF25" s="177">
        <f t="shared" si="4"/>
        <v>0</v>
      </c>
      <c r="AG25" s="177">
        <f t="shared" si="4"/>
        <v>0</v>
      </c>
      <c r="AH25" s="460"/>
      <c r="AI25" s="460"/>
      <c r="AJ25" s="460"/>
      <c r="AK25" s="177">
        <f t="shared" si="7"/>
        <v>0</v>
      </c>
      <c r="AL25" s="177">
        <f t="shared" si="7"/>
        <v>0</v>
      </c>
      <c r="AM25" s="460">
        <f t="shared" si="8"/>
        <v>195456.652</v>
      </c>
      <c r="AN25" s="460">
        <f t="shared" si="8"/>
        <v>161177.26751999999</v>
      </c>
      <c r="AO25" s="460">
        <f t="shared" si="8"/>
        <v>117737.52148</v>
      </c>
      <c r="AP25" s="177">
        <f t="shared" si="5"/>
        <v>-17.538100714014064</v>
      </c>
      <c r="AQ25" s="177">
        <f t="shared" si="5"/>
        <v>-26.951533990120353</v>
      </c>
    </row>
    <row r="26" spans="1:43" ht="17.25" x14ac:dyDescent="0.3">
      <c r="A26" s="591"/>
      <c r="B26" s="247" t="s">
        <v>289</v>
      </c>
      <c r="C26" s="251" t="s">
        <v>44</v>
      </c>
      <c r="D26" s="459"/>
      <c r="E26" s="459"/>
      <c r="F26" s="459"/>
      <c r="G26" s="177">
        <f t="shared" si="0"/>
        <v>0</v>
      </c>
      <c r="H26" s="177">
        <f t="shared" si="0"/>
        <v>0</v>
      </c>
      <c r="I26" s="459">
        <v>47014.1</v>
      </c>
      <c r="J26" s="459">
        <v>18247.400000000001</v>
      </c>
      <c r="K26" s="459">
        <v>17831.54</v>
      </c>
      <c r="L26" s="177">
        <f t="shared" si="1"/>
        <v>-61.187388464311766</v>
      </c>
      <c r="M26" s="177">
        <f t="shared" si="1"/>
        <v>-2.2790096123283377</v>
      </c>
      <c r="N26" s="460">
        <v>75555.039499999999</v>
      </c>
      <c r="O26" s="460">
        <v>81074.97</v>
      </c>
      <c r="P26" s="460">
        <v>75180.186199999996</v>
      </c>
      <c r="Q26" s="177">
        <f t="shared" si="2"/>
        <v>7.3058402676104777</v>
      </c>
      <c r="R26" s="177">
        <f t="shared" si="2"/>
        <v>-7.2707813521238478</v>
      </c>
      <c r="S26" s="460"/>
      <c r="T26" s="460"/>
      <c r="U26" s="460"/>
      <c r="V26" s="177">
        <f t="shared" si="6"/>
        <v>0</v>
      </c>
      <c r="W26" s="177">
        <f t="shared" si="6"/>
        <v>0</v>
      </c>
      <c r="X26" s="460"/>
      <c r="Y26" s="460"/>
      <c r="Z26" s="460"/>
      <c r="AA26" s="177">
        <f t="shared" si="3"/>
        <v>0</v>
      </c>
      <c r="AB26" s="177">
        <f t="shared" si="3"/>
        <v>0</v>
      </c>
      <c r="AC26" s="460"/>
      <c r="AD26" s="460"/>
      <c r="AE26" s="460"/>
      <c r="AF26" s="177">
        <f t="shared" si="4"/>
        <v>0</v>
      </c>
      <c r="AG26" s="177">
        <f t="shared" si="4"/>
        <v>0</v>
      </c>
      <c r="AH26" s="460"/>
      <c r="AI26" s="460"/>
      <c r="AJ26" s="460"/>
      <c r="AK26" s="177">
        <f t="shared" si="7"/>
        <v>0</v>
      </c>
      <c r="AL26" s="177">
        <f t="shared" si="7"/>
        <v>0</v>
      </c>
      <c r="AM26" s="460">
        <f t="shared" si="8"/>
        <v>122569.13949999999</v>
      </c>
      <c r="AN26" s="460">
        <f t="shared" si="8"/>
        <v>99322.37</v>
      </c>
      <c r="AO26" s="460">
        <f t="shared" si="8"/>
        <v>93011.726200000005</v>
      </c>
      <c r="AP26" s="177">
        <f t="shared" si="5"/>
        <v>-18.966250064927635</v>
      </c>
      <c r="AQ26" s="177">
        <f t="shared" si="5"/>
        <v>-6.3536983662391293</v>
      </c>
    </row>
    <row r="27" spans="1:43" ht="17.25" x14ac:dyDescent="0.3">
      <c r="A27" s="591">
        <v>6</v>
      </c>
      <c r="B27" s="246" t="s">
        <v>290</v>
      </c>
      <c r="C27" s="247"/>
      <c r="D27" s="459"/>
      <c r="E27" s="459"/>
      <c r="F27" s="459"/>
      <c r="G27" s="177">
        <f t="shared" si="0"/>
        <v>0</v>
      </c>
      <c r="H27" s="177">
        <f t="shared" si="0"/>
        <v>0</v>
      </c>
      <c r="I27" s="459"/>
      <c r="J27" s="459"/>
      <c r="K27" s="459"/>
      <c r="L27" s="177">
        <f t="shared" si="1"/>
        <v>0</v>
      </c>
      <c r="M27" s="177">
        <f t="shared" si="1"/>
        <v>0</v>
      </c>
      <c r="N27" s="460"/>
      <c r="O27" s="460"/>
      <c r="P27" s="460"/>
      <c r="Q27" s="177">
        <f t="shared" si="2"/>
        <v>0</v>
      </c>
      <c r="R27" s="177">
        <f t="shared" si="2"/>
        <v>0</v>
      </c>
      <c r="S27" s="460"/>
      <c r="T27" s="460"/>
      <c r="U27" s="460"/>
      <c r="V27" s="177">
        <f t="shared" si="6"/>
        <v>0</v>
      </c>
      <c r="W27" s="177">
        <f t="shared" si="6"/>
        <v>0</v>
      </c>
      <c r="X27" s="460"/>
      <c r="Y27" s="460"/>
      <c r="Z27" s="460"/>
      <c r="AA27" s="177">
        <f t="shared" si="3"/>
        <v>0</v>
      </c>
      <c r="AB27" s="177">
        <f t="shared" si="3"/>
        <v>0</v>
      </c>
      <c r="AC27" s="460"/>
      <c r="AD27" s="460"/>
      <c r="AE27" s="460"/>
      <c r="AF27" s="177">
        <f t="shared" si="4"/>
        <v>0</v>
      </c>
      <c r="AG27" s="177">
        <f t="shared" si="4"/>
        <v>0</v>
      </c>
      <c r="AH27" s="460"/>
      <c r="AI27" s="460"/>
      <c r="AJ27" s="460"/>
      <c r="AK27" s="177">
        <f t="shared" si="7"/>
        <v>0</v>
      </c>
      <c r="AL27" s="177">
        <f t="shared" si="7"/>
        <v>0</v>
      </c>
      <c r="AM27" s="460">
        <f t="shared" si="8"/>
        <v>0</v>
      </c>
      <c r="AN27" s="460">
        <f t="shared" si="8"/>
        <v>0</v>
      </c>
      <c r="AO27" s="460">
        <f t="shared" si="8"/>
        <v>0</v>
      </c>
      <c r="AP27" s="177">
        <f t="shared" si="5"/>
        <v>0</v>
      </c>
      <c r="AQ27" s="177">
        <f t="shared" si="5"/>
        <v>0</v>
      </c>
    </row>
    <row r="28" spans="1:43" ht="17.25" x14ac:dyDescent="0.3">
      <c r="A28" s="591"/>
      <c r="B28" s="247" t="s">
        <v>291</v>
      </c>
      <c r="C28" s="251" t="s">
        <v>292</v>
      </c>
      <c r="D28" s="459"/>
      <c r="E28" s="459"/>
      <c r="F28" s="459"/>
      <c r="G28" s="177">
        <f t="shared" si="0"/>
        <v>0</v>
      </c>
      <c r="H28" s="177">
        <f t="shared" si="0"/>
        <v>0</v>
      </c>
      <c r="I28" s="459">
        <v>2615.52</v>
      </c>
      <c r="J28" s="459">
        <v>3207</v>
      </c>
      <c r="K28" s="459">
        <v>2459.27</v>
      </c>
      <c r="L28" s="177">
        <f t="shared" si="1"/>
        <v>22.614241145164257</v>
      </c>
      <c r="M28" s="177">
        <f t="shared" si="1"/>
        <v>-23.315559713127527</v>
      </c>
      <c r="N28" s="460">
        <v>516360</v>
      </c>
      <c r="O28" s="460">
        <v>551100</v>
      </c>
      <c r="P28" s="460">
        <v>454530</v>
      </c>
      <c r="Q28" s="177">
        <f t="shared" si="2"/>
        <v>6.72786428073438</v>
      </c>
      <c r="R28" s="177">
        <f t="shared" si="2"/>
        <v>-17.523135547087648</v>
      </c>
      <c r="S28" s="460">
        <v>1619.62</v>
      </c>
      <c r="T28" s="460">
        <v>1912.33</v>
      </c>
      <c r="U28" s="460">
        <v>1777.9</v>
      </c>
      <c r="V28" s="177">
        <f t="shared" si="6"/>
        <v>18.072757807386935</v>
      </c>
      <c r="W28" s="177">
        <f t="shared" si="6"/>
        <v>-7.0296444651289107</v>
      </c>
      <c r="X28" s="460"/>
      <c r="Y28" s="460"/>
      <c r="Z28" s="460"/>
      <c r="AA28" s="177">
        <f t="shared" si="3"/>
        <v>0</v>
      </c>
      <c r="AB28" s="177">
        <f t="shared" si="3"/>
        <v>0</v>
      </c>
      <c r="AC28" s="460"/>
      <c r="AD28" s="460"/>
      <c r="AE28" s="460"/>
      <c r="AF28" s="177">
        <f t="shared" si="4"/>
        <v>0</v>
      </c>
      <c r="AG28" s="177">
        <f t="shared" si="4"/>
        <v>0</v>
      </c>
      <c r="AH28" s="460"/>
      <c r="AI28" s="460"/>
      <c r="AJ28" s="460"/>
      <c r="AK28" s="177">
        <f t="shared" si="7"/>
        <v>0</v>
      </c>
      <c r="AL28" s="177">
        <f t="shared" si="7"/>
        <v>0</v>
      </c>
      <c r="AM28" s="460">
        <f t="shared" si="8"/>
        <v>520595.14</v>
      </c>
      <c r="AN28" s="460">
        <f t="shared" si="8"/>
        <v>556219.32999999996</v>
      </c>
      <c r="AO28" s="460">
        <f t="shared" si="8"/>
        <v>458767.17000000004</v>
      </c>
      <c r="AP28" s="177">
        <f t="shared" si="5"/>
        <v>6.8429739855043579</v>
      </c>
      <c r="AQ28" s="177">
        <f t="shared" si="5"/>
        <v>-17.520455464933221</v>
      </c>
    </row>
    <row r="29" spans="1:43" ht="17.25" x14ac:dyDescent="0.3">
      <c r="A29" s="591">
        <v>7</v>
      </c>
      <c r="B29" s="246" t="s">
        <v>293</v>
      </c>
      <c r="C29" s="251"/>
      <c r="D29" s="459"/>
      <c r="E29" s="459"/>
      <c r="F29" s="459"/>
      <c r="G29" s="177">
        <f t="shared" si="0"/>
        <v>0</v>
      </c>
      <c r="H29" s="177">
        <f t="shared" si="0"/>
        <v>0</v>
      </c>
      <c r="I29" s="459"/>
      <c r="J29" s="459"/>
      <c r="K29" s="459"/>
      <c r="L29" s="177">
        <f t="shared" si="1"/>
        <v>0</v>
      </c>
      <c r="M29" s="177">
        <f t="shared" si="1"/>
        <v>0</v>
      </c>
      <c r="N29" s="460"/>
      <c r="O29" s="460"/>
      <c r="P29" s="460"/>
      <c r="Q29" s="177">
        <f t="shared" si="2"/>
        <v>0</v>
      </c>
      <c r="R29" s="177">
        <f t="shared" si="2"/>
        <v>0</v>
      </c>
      <c r="S29" s="460"/>
      <c r="T29" s="460"/>
      <c r="U29" s="460"/>
      <c r="V29" s="177">
        <f t="shared" si="6"/>
        <v>0</v>
      </c>
      <c r="W29" s="177">
        <f t="shared" si="6"/>
        <v>0</v>
      </c>
      <c r="X29" s="460"/>
      <c r="Y29" s="460"/>
      <c r="Z29" s="460"/>
      <c r="AA29" s="177">
        <f t="shared" si="3"/>
        <v>0</v>
      </c>
      <c r="AB29" s="177">
        <f t="shared" si="3"/>
        <v>0</v>
      </c>
      <c r="AC29" s="460"/>
      <c r="AD29" s="460"/>
      <c r="AE29" s="460"/>
      <c r="AF29" s="177">
        <f t="shared" si="4"/>
        <v>0</v>
      </c>
      <c r="AG29" s="177">
        <f t="shared" si="4"/>
        <v>0</v>
      </c>
      <c r="AH29" s="460"/>
      <c r="AI29" s="460"/>
      <c r="AJ29" s="460"/>
      <c r="AK29" s="177">
        <f t="shared" si="7"/>
        <v>0</v>
      </c>
      <c r="AL29" s="177">
        <f t="shared" si="7"/>
        <v>0</v>
      </c>
      <c r="AM29" s="460">
        <f t="shared" si="8"/>
        <v>0</v>
      </c>
      <c r="AN29" s="460">
        <f t="shared" si="8"/>
        <v>0</v>
      </c>
      <c r="AO29" s="460">
        <f t="shared" si="8"/>
        <v>0</v>
      </c>
      <c r="AP29" s="177">
        <f t="shared" si="5"/>
        <v>0</v>
      </c>
      <c r="AQ29" s="177">
        <f t="shared" si="5"/>
        <v>0</v>
      </c>
    </row>
    <row r="30" spans="1:43" ht="17.25" x14ac:dyDescent="0.3">
      <c r="A30" s="591"/>
      <c r="B30" s="247" t="s">
        <v>294</v>
      </c>
      <c r="C30" s="251" t="s">
        <v>46</v>
      </c>
      <c r="D30" s="459">
        <v>12607</v>
      </c>
      <c r="E30" s="459">
        <v>14072</v>
      </c>
      <c r="F30" s="459">
        <v>15005</v>
      </c>
      <c r="G30" s="177">
        <f t="shared" si="0"/>
        <v>11.620528277940821</v>
      </c>
      <c r="H30" s="177">
        <f t="shared" si="0"/>
        <v>6.6301876065946601</v>
      </c>
      <c r="I30" s="459">
        <v>271</v>
      </c>
      <c r="J30" s="459">
        <v>211</v>
      </c>
      <c r="K30" s="459"/>
      <c r="L30" s="177">
        <f t="shared" si="1"/>
        <v>-22.140221402214024</v>
      </c>
      <c r="M30" s="177">
        <f t="shared" si="1"/>
        <v>-100</v>
      </c>
      <c r="N30" s="460"/>
      <c r="O30" s="460"/>
      <c r="P30" s="460"/>
      <c r="Q30" s="177">
        <f t="shared" si="2"/>
        <v>0</v>
      </c>
      <c r="R30" s="177">
        <f t="shared" si="2"/>
        <v>0</v>
      </c>
      <c r="S30" s="460"/>
      <c r="T30" s="460"/>
      <c r="U30" s="460"/>
      <c r="V30" s="177">
        <f t="shared" si="6"/>
        <v>0</v>
      </c>
      <c r="W30" s="177">
        <f t="shared" si="6"/>
        <v>0</v>
      </c>
      <c r="X30" s="460"/>
      <c r="Y30" s="460"/>
      <c r="Z30" s="460"/>
      <c r="AA30" s="177">
        <f t="shared" si="3"/>
        <v>0</v>
      </c>
      <c r="AB30" s="177">
        <f t="shared" si="3"/>
        <v>0</v>
      </c>
      <c r="AC30" s="460"/>
      <c r="AD30" s="460"/>
      <c r="AE30" s="460"/>
      <c r="AF30" s="177">
        <f t="shared" si="4"/>
        <v>0</v>
      </c>
      <c r="AG30" s="177">
        <f t="shared" si="4"/>
        <v>0</v>
      </c>
      <c r="AH30" s="460"/>
      <c r="AI30" s="460"/>
      <c r="AJ30" s="460"/>
      <c r="AK30" s="177">
        <f t="shared" si="7"/>
        <v>0</v>
      </c>
      <c r="AL30" s="177">
        <f t="shared" si="7"/>
        <v>0</v>
      </c>
      <c r="AM30" s="460">
        <f t="shared" si="8"/>
        <v>12878</v>
      </c>
      <c r="AN30" s="460">
        <f t="shared" si="8"/>
        <v>14283</v>
      </c>
      <c r="AO30" s="460">
        <f t="shared" si="8"/>
        <v>15005</v>
      </c>
      <c r="AP30" s="177">
        <f t="shared" si="5"/>
        <v>10.910079204845474</v>
      </c>
      <c r="AQ30" s="177">
        <f t="shared" si="5"/>
        <v>5.0549604424840737</v>
      </c>
    </row>
    <row r="31" spans="1:43" ht="17.25" x14ac:dyDescent="0.3">
      <c r="A31" s="591"/>
      <c r="B31" s="247" t="s">
        <v>295</v>
      </c>
      <c r="C31" s="247" t="s">
        <v>296</v>
      </c>
      <c r="D31" s="459">
        <v>3251</v>
      </c>
      <c r="E31" s="459">
        <v>2790</v>
      </c>
      <c r="F31" s="459">
        <v>2422</v>
      </c>
      <c r="G31" s="177">
        <f t="shared" si="0"/>
        <v>-14.180252230083056</v>
      </c>
      <c r="H31" s="177">
        <f t="shared" si="0"/>
        <v>-13.189964157706086</v>
      </c>
      <c r="I31" s="459">
        <v>3069</v>
      </c>
      <c r="J31" s="459">
        <v>3855.5569999999998</v>
      </c>
      <c r="K31" s="459">
        <v>2887.123</v>
      </c>
      <c r="L31" s="177">
        <f t="shared" si="1"/>
        <v>25.629097425871606</v>
      </c>
      <c r="M31" s="177">
        <f t="shared" si="1"/>
        <v>-25.117875316069757</v>
      </c>
      <c r="N31" s="460"/>
      <c r="O31" s="460"/>
      <c r="P31" s="460"/>
      <c r="Q31" s="177">
        <f t="shared" si="2"/>
        <v>0</v>
      </c>
      <c r="R31" s="177">
        <f t="shared" si="2"/>
        <v>0</v>
      </c>
      <c r="S31" s="460"/>
      <c r="T31" s="460"/>
      <c r="U31" s="460"/>
      <c r="V31" s="177">
        <f t="shared" si="6"/>
        <v>0</v>
      </c>
      <c r="W31" s="177">
        <f t="shared" si="6"/>
        <v>0</v>
      </c>
      <c r="X31" s="460">
        <v>5100</v>
      </c>
      <c r="Y31" s="460">
        <v>3890</v>
      </c>
      <c r="Z31" s="460">
        <v>3298</v>
      </c>
      <c r="AA31" s="177">
        <f t="shared" si="3"/>
        <v>-23.725490196078439</v>
      </c>
      <c r="AB31" s="177">
        <f t="shared" si="3"/>
        <v>-15.218508997429296</v>
      </c>
      <c r="AC31" s="460"/>
      <c r="AD31" s="460"/>
      <c r="AE31" s="460"/>
      <c r="AF31" s="177">
        <f t="shared" si="4"/>
        <v>0</v>
      </c>
      <c r="AG31" s="177">
        <f t="shared" si="4"/>
        <v>0</v>
      </c>
      <c r="AH31" s="460"/>
      <c r="AI31" s="460"/>
      <c r="AJ31" s="460"/>
      <c r="AK31" s="177">
        <f t="shared" si="7"/>
        <v>0</v>
      </c>
      <c r="AL31" s="177">
        <f t="shared" si="7"/>
        <v>0</v>
      </c>
      <c r="AM31" s="460">
        <f t="shared" si="8"/>
        <v>11420</v>
      </c>
      <c r="AN31" s="460">
        <f t="shared" si="8"/>
        <v>10535.557000000001</v>
      </c>
      <c r="AO31" s="460">
        <f t="shared" si="8"/>
        <v>8607.1229999999996</v>
      </c>
      <c r="AP31" s="177">
        <f t="shared" si="5"/>
        <v>-7.7446847635726783</v>
      </c>
      <c r="AQ31" s="177">
        <f t="shared" si="5"/>
        <v>-18.304053596786588</v>
      </c>
    </row>
    <row r="32" spans="1:43" ht="17.25" x14ac:dyDescent="0.3">
      <c r="A32" s="591"/>
      <c r="B32" s="247" t="s">
        <v>297</v>
      </c>
      <c r="C32" s="247" t="s">
        <v>296</v>
      </c>
      <c r="D32" s="459"/>
      <c r="E32" s="459"/>
      <c r="F32" s="459"/>
      <c r="G32" s="177">
        <f t="shared" si="0"/>
        <v>0</v>
      </c>
      <c r="H32" s="177">
        <f t="shared" si="0"/>
        <v>0</v>
      </c>
      <c r="I32" s="459"/>
      <c r="J32" s="459"/>
      <c r="K32" s="459"/>
      <c r="L32" s="177">
        <f t="shared" si="1"/>
        <v>0</v>
      </c>
      <c r="M32" s="177">
        <f t="shared" si="1"/>
        <v>0</v>
      </c>
      <c r="N32" s="460"/>
      <c r="O32" s="460"/>
      <c r="P32" s="460"/>
      <c r="Q32" s="177">
        <f t="shared" si="2"/>
        <v>0</v>
      </c>
      <c r="R32" s="177">
        <f t="shared" si="2"/>
        <v>0</v>
      </c>
      <c r="S32" s="460"/>
      <c r="T32" s="460"/>
      <c r="U32" s="460"/>
      <c r="V32" s="177">
        <f t="shared" si="6"/>
        <v>0</v>
      </c>
      <c r="W32" s="177">
        <f t="shared" si="6"/>
        <v>0</v>
      </c>
      <c r="X32" s="460"/>
      <c r="Y32" s="460"/>
      <c r="Z32" s="460"/>
      <c r="AA32" s="177">
        <f t="shared" si="3"/>
        <v>0</v>
      </c>
      <c r="AB32" s="177">
        <f t="shared" si="3"/>
        <v>0</v>
      </c>
      <c r="AC32" s="460"/>
      <c r="AD32" s="460"/>
      <c r="AE32" s="460"/>
      <c r="AF32" s="177">
        <f t="shared" si="4"/>
        <v>0</v>
      </c>
      <c r="AG32" s="177">
        <f t="shared" si="4"/>
        <v>0</v>
      </c>
      <c r="AH32" s="460"/>
      <c r="AI32" s="460"/>
      <c r="AJ32" s="460"/>
      <c r="AK32" s="177">
        <f t="shared" si="7"/>
        <v>0</v>
      </c>
      <c r="AL32" s="177">
        <f t="shared" si="7"/>
        <v>0</v>
      </c>
      <c r="AM32" s="460">
        <f t="shared" si="8"/>
        <v>0</v>
      </c>
      <c r="AN32" s="460">
        <f t="shared" si="8"/>
        <v>0</v>
      </c>
      <c r="AO32" s="460">
        <f t="shared" si="8"/>
        <v>0</v>
      </c>
      <c r="AP32" s="177">
        <f t="shared" si="5"/>
        <v>0</v>
      </c>
      <c r="AQ32" s="177">
        <f t="shared" si="5"/>
        <v>0</v>
      </c>
    </row>
    <row r="33" spans="1:43" ht="17.25" x14ac:dyDescent="0.3">
      <c r="A33" s="591"/>
      <c r="B33" s="247" t="s">
        <v>298</v>
      </c>
      <c r="C33" s="247" t="s">
        <v>296</v>
      </c>
      <c r="D33" s="459"/>
      <c r="E33" s="459"/>
      <c r="F33" s="459"/>
      <c r="G33" s="177">
        <f t="shared" si="0"/>
        <v>0</v>
      </c>
      <c r="H33" s="177">
        <f t="shared" si="0"/>
        <v>0</v>
      </c>
      <c r="I33" s="459"/>
      <c r="J33" s="459"/>
      <c r="K33" s="459"/>
      <c r="L33" s="177">
        <f t="shared" si="1"/>
        <v>0</v>
      </c>
      <c r="M33" s="177">
        <f t="shared" si="1"/>
        <v>0</v>
      </c>
      <c r="N33" s="460"/>
      <c r="O33" s="460"/>
      <c r="P33" s="460"/>
      <c r="Q33" s="177">
        <f t="shared" si="2"/>
        <v>0</v>
      </c>
      <c r="R33" s="177">
        <f t="shared" si="2"/>
        <v>0</v>
      </c>
      <c r="S33" s="460"/>
      <c r="T33" s="460"/>
      <c r="U33" s="460"/>
      <c r="V33" s="177">
        <f t="shared" si="6"/>
        <v>0</v>
      </c>
      <c r="W33" s="177">
        <f t="shared" si="6"/>
        <v>0</v>
      </c>
      <c r="X33" s="460"/>
      <c r="Y33" s="460"/>
      <c r="Z33" s="460"/>
      <c r="AA33" s="177">
        <f t="shared" si="3"/>
        <v>0</v>
      </c>
      <c r="AB33" s="177">
        <f t="shared" si="3"/>
        <v>0</v>
      </c>
      <c r="AC33" s="460"/>
      <c r="AD33" s="460"/>
      <c r="AE33" s="460"/>
      <c r="AF33" s="177">
        <f t="shared" si="4"/>
        <v>0</v>
      </c>
      <c r="AG33" s="177">
        <f t="shared" si="4"/>
        <v>0</v>
      </c>
      <c r="AH33" s="460"/>
      <c r="AI33" s="460"/>
      <c r="AJ33" s="460"/>
      <c r="AK33" s="177">
        <f t="shared" si="7"/>
        <v>0</v>
      </c>
      <c r="AL33" s="177">
        <f t="shared" si="7"/>
        <v>0</v>
      </c>
      <c r="AM33" s="460">
        <f t="shared" si="8"/>
        <v>0</v>
      </c>
      <c r="AN33" s="460">
        <f t="shared" si="8"/>
        <v>0</v>
      </c>
      <c r="AO33" s="460">
        <f t="shared" si="8"/>
        <v>0</v>
      </c>
      <c r="AP33" s="177">
        <f t="shared" si="5"/>
        <v>0</v>
      </c>
      <c r="AQ33" s="177">
        <f t="shared" si="5"/>
        <v>0</v>
      </c>
    </row>
    <row r="34" spans="1:43" ht="17.25" x14ac:dyDescent="0.3">
      <c r="A34" s="591"/>
      <c r="B34" s="247" t="s">
        <v>299</v>
      </c>
      <c r="C34" s="251" t="s">
        <v>300</v>
      </c>
      <c r="D34" s="459"/>
      <c r="E34" s="459"/>
      <c r="F34" s="459"/>
      <c r="G34" s="177">
        <f t="shared" si="0"/>
        <v>0</v>
      </c>
      <c r="H34" s="177">
        <f t="shared" si="0"/>
        <v>0</v>
      </c>
      <c r="I34" s="459"/>
      <c r="J34" s="459"/>
      <c r="K34" s="459"/>
      <c r="L34" s="177">
        <f t="shared" si="1"/>
        <v>0</v>
      </c>
      <c r="M34" s="177">
        <f t="shared" si="1"/>
        <v>0</v>
      </c>
      <c r="N34" s="460">
        <v>13632</v>
      </c>
      <c r="O34" s="460">
        <v>15069</v>
      </c>
      <c r="P34" s="460">
        <v>16071.000000000002</v>
      </c>
      <c r="Q34" s="177">
        <f t="shared" si="2"/>
        <v>10.541373239436624</v>
      </c>
      <c r="R34" s="177">
        <f t="shared" si="2"/>
        <v>6.6494127015727713</v>
      </c>
      <c r="S34" s="460"/>
      <c r="T34" s="460"/>
      <c r="U34" s="460"/>
      <c r="V34" s="177">
        <f t="shared" si="6"/>
        <v>0</v>
      </c>
      <c r="W34" s="177">
        <f t="shared" si="6"/>
        <v>0</v>
      </c>
      <c r="X34" s="460"/>
      <c r="Y34" s="460"/>
      <c r="Z34" s="460"/>
      <c r="AA34" s="177">
        <f t="shared" si="3"/>
        <v>0</v>
      </c>
      <c r="AB34" s="177">
        <f t="shared" si="3"/>
        <v>0</v>
      </c>
      <c r="AC34" s="460"/>
      <c r="AD34" s="460"/>
      <c r="AE34" s="460"/>
      <c r="AF34" s="177">
        <f t="shared" si="4"/>
        <v>0</v>
      </c>
      <c r="AG34" s="177">
        <f t="shared" si="4"/>
        <v>0</v>
      </c>
      <c r="AH34" s="460"/>
      <c r="AI34" s="460"/>
      <c r="AJ34" s="460"/>
      <c r="AK34" s="177">
        <f t="shared" si="7"/>
        <v>0</v>
      </c>
      <c r="AL34" s="177">
        <f t="shared" si="7"/>
        <v>0</v>
      </c>
      <c r="AM34" s="460">
        <f t="shared" si="8"/>
        <v>13632</v>
      </c>
      <c r="AN34" s="460">
        <f t="shared" si="8"/>
        <v>15069</v>
      </c>
      <c r="AO34" s="460">
        <f t="shared" si="8"/>
        <v>16071.000000000002</v>
      </c>
      <c r="AP34" s="177">
        <f t="shared" si="5"/>
        <v>10.541373239436624</v>
      </c>
      <c r="AQ34" s="177">
        <f t="shared" si="5"/>
        <v>6.6494127015727713</v>
      </c>
    </row>
    <row r="35" spans="1:43" ht="17.25" x14ac:dyDescent="0.3">
      <c r="A35" s="591"/>
      <c r="B35" s="247" t="s">
        <v>301</v>
      </c>
      <c r="C35" s="251" t="s">
        <v>308</v>
      </c>
      <c r="D35" s="460">
        <v>51.375</v>
      </c>
      <c r="E35" s="460">
        <v>65</v>
      </c>
      <c r="F35" s="459">
        <v>32.299999999999997</v>
      </c>
      <c r="G35" s="177">
        <f t="shared" si="0"/>
        <v>26.520681265206818</v>
      </c>
      <c r="H35" s="177">
        <f t="shared" si="0"/>
        <v>-50.307692307692314</v>
      </c>
      <c r="I35" s="459"/>
      <c r="J35" s="459"/>
      <c r="K35" s="459"/>
      <c r="L35" s="177">
        <f t="shared" si="1"/>
        <v>0</v>
      </c>
      <c r="M35" s="177">
        <f t="shared" si="1"/>
        <v>0</v>
      </c>
      <c r="N35" s="460">
        <v>53189.478000000003</v>
      </c>
      <c r="O35" s="460">
        <v>57467.639000000003</v>
      </c>
      <c r="P35" s="460">
        <v>55151.8</v>
      </c>
      <c r="Q35" s="177">
        <f t="shared" si="2"/>
        <v>8.0432468241180999</v>
      </c>
      <c r="R35" s="177">
        <f t="shared" si="2"/>
        <v>-4.0298140663130368</v>
      </c>
      <c r="S35" s="460"/>
      <c r="T35" s="460"/>
      <c r="U35" s="460"/>
      <c r="V35" s="177">
        <f t="shared" si="6"/>
        <v>0</v>
      </c>
      <c r="W35" s="177">
        <f t="shared" si="6"/>
        <v>0</v>
      </c>
      <c r="X35" s="460"/>
      <c r="Y35" s="460"/>
      <c r="Z35" s="460"/>
      <c r="AA35" s="177">
        <f t="shared" si="3"/>
        <v>0</v>
      </c>
      <c r="AB35" s="177">
        <f t="shared" si="3"/>
        <v>0</v>
      </c>
      <c r="AC35" s="460"/>
      <c r="AD35" s="460"/>
      <c r="AE35" s="460"/>
      <c r="AF35" s="177">
        <f t="shared" si="4"/>
        <v>0</v>
      </c>
      <c r="AG35" s="177">
        <f t="shared" si="4"/>
        <v>0</v>
      </c>
      <c r="AH35" s="460"/>
      <c r="AI35" s="460"/>
      <c r="AJ35" s="460"/>
      <c r="AK35" s="177">
        <f t="shared" si="7"/>
        <v>0</v>
      </c>
      <c r="AL35" s="177">
        <f t="shared" si="7"/>
        <v>0</v>
      </c>
      <c r="AM35" s="460">
        <f t="shared" si="8"/>
        <v>53240.853000000003</v>
      </c>
      <c r="AN35" s="460">
        <f t="shared" si="8"/>
        <v>57532.639000000003</v>
      </c>
      <c r="AO35" s="460">
        <f t="shared" si="8"/>
        <v>55184.100000000006</v>
      </c>
      <c r="AP35" s="177">
        <f t="shared" si="5"/>
        <v>8.0610767073923597</v>
      </c>
      <c r="AQ35" s="177">
        <f t="shared" si="5"/>
        <v>-4.082098511072985</v>
      </c>
    </row>
    <row r="36" spans="1:43" ht="17.25" x14ac:dyDescent="0.3">
      <c r="A36" s="591"/>
      <c r="B36" s="247" t="s">
        <v>98</v>
      </c>
      <c r="C36" s="251" t="s">
        <v>308</v>
      </c>
      <c r="D36" s="459"/>
      <c r="E36" s="459"/>
      <c r="F36" s="459"/>
      <c r="G36" s="177">
        <f t="shared" si="0"/>
        <v>0</v>
      </c>
      <c r="H36" s="177">
        <f t="shared" si="0"/>
        <v>0</v>
      </c>
      <c r="I36" s="459"/>
      <c r="J36" s="459"/>
      <c r="K36" s="459"/>
      <c r="L36" s="177">
        <f t="shared" si="1"/>
        <v>0</v>
      </c>
      <c r="M36" s="177">
        <f t="shared" si="1"/>
        <v>0</v>
      </c>
      <c r="N36" s="460"/>
      <c r="O36" s="460"/>
      <c r="P36" s="460"/>
      <c r="Q36" s="177">
        <f t="shared" si="2"/>
        <v>0</v>
      </c>
      <c r="R36" s="177">
        <f t="shared" si="2"/>
        <v>0</v>
      </c>
      <c r="S36" s="460"/>
      <c r="T36" s="460"/>
      <c r="U36" s="460"/>
      <c r="V36" s="177">
        <f t="shared" si="6"/>
        <v>0</v>
      </c>
      <c r="W36" s="177">
        <f t="shared" si="6"/>
        <v>0</v>
      </c>
      <c r="X36" s="460"/>
      <c r="Y36" s="460"/>
      <c r="Z36" s="460"/>
      <c r="AA36" s="177">
        <f t="shared" si="3"/>
        <v>0</v>
      </c>
      <c r="AB36" s="177">
        <f t="shared" si="3"/>
        <v>0</v>
      </c>
      <c r="AC36" s="460">
        <v>20</v>
      </c>
      <c r="AD36" s="460">
        <v>25</v>
      </c>
      <c r="AE36" s="460">
        <v>15</v>
      </c>
      <c r="AF36" s="177">
        <f t="shared" si="4"/>
        <v>25</v>
      </c>
      <c r="AG36" s="177">
        <f t="shared" si="4"/>
        <v>-40</v>
      </c>
      <c r="AH36" s="460"/>
      <c r="AI36" s="460"/>
      <c r="AJ36" s="460"/>
      <c r="AK36" s="177">
        <f t="shared" si="7"/>
        <v>0</v>
      </c>
      <c r="AL36" s="177">
        <f t="shared" si="7"/>
        <v>0</v>
      </c>
      <c r="AM36" s="460">
        <f t="shared" si="8"/>
        <v>20</v>
      </c>
      <c r="AN36" s="460">
        <f t="shared" si="8"/>
        <v>25</v>
      </c>
      <c r="AO36" s="460">
        <f t="shared" si="8"/>
        <v>15</v>
      </c>
      <c r="AP36" s="177">
        <f t="shared" si="5"/>
        <v>25</v>
      </c>
      <c r="AQ36" s="177">
        <f t="shared" si="5"/>
        <v>-40</v>
      </c>
    </row>
    <row r="37" spans="1:43" ht="17.25" x14ac:dyDescent="0.3">
      <c r="A37" s="591">
        <v>8</v>
      </c>
      <c r="B37" s="246" t="s">
        <v>379</v>
      </c>
      <c r="C37" s="251"/>
      <c r="D37" s="459"/>
      <c r="E37" s="459"/>
      <c r="F37" s="459"/>
      <c r="G37" s="177">
        <f t="shared" si="0"/>
        <v>0</v>
      </c>
      <c r="H37" s="177">
        <f t="shared" si="0"/>
        <v>0</v>
      </c>
      <c r="I37" s="459"/>
      <c r="J37" s="459"/>
      <c r="K37" s="459"/>
      <c r="L37" s="177">
        <f t="shared" si="1"/>
        <v>0</v>
      </c>
      <c r="M37" s="177">
        <f t="shared" si="1"/>
        <v>0</v>
      </c>
      <c r="N37" s="460"/>
      <c r="O37" s="460"/>
      <c r="P37" s="460"/>
      <c r="Q37" s="177">
        <f t="shared" si="2"/>
        <v>0</v>
      </c>
      <c r="R37" s="177">
        <f t="shared" si="2"/>
        <v>0</v>
      </c>
      <c r="S37" s="460"/>
      <c r="T37" s="460"/>
      <c r="U37" s="460"/>
      <c r="V37" s="177">
        <f t="shared" si="6"/>
        <v>0</v>
      </c>
      <c r="W37" s="177">
        <f t="shared" si="6"/>
        <v>0</v>
      </c>
      <c r="X37" s="460"/>
      <c r="Y37" s="460"/>
      <c r="Z37" s="460"/>
      <c r="AA37" s="177">
        <f t="shared" si="3"/>
        <v>0</v>
      </c>
      <c r="AB37" s="177">
        <f t="shared" si="3"/>
        <v>0</v>
      </c>
      <c r="AC37" s="460"/>
      <c r="AD37" s="460"/>
      <c r="AE37" s="460"/>
      <c r="AF37" s="177">
        <f t="shared" si="4"/>
        <v>0</v>
      </c>
      <c r="AG37" s="177">
        <f t="shared" si="4"/>
        <v>0</v>
      </c>
      <c r="AH37" s="460"/>
      <c r="AI37" s="460"/>
      <c r="AJ37" s="460"/>
      <c r="AK37" s="177">
        <f t="shared" si="7"/>
        <v>0</v>
      </c>
      <c r="AL37" s="177">
        <f t="shared" si="7"/>
        <v>0</v>
      </c>
      <c r="AM37" s="460">
        <f t="shared" si="8"/>
        <v>0</v>
      </c>
      <c r="AN37" s="460">
        <f t="shared" si="8"/>
        <v>0</v>
      </c>
      <c r="AO37" s="460">
        <f t="shared" si="8"/>
        <v>0</v>
      </c>
      <c r="AP37" s="177">
        <f t="shared" si="5"/>
        <v>0</v>
      </c>
      <c r="AQ37" s="177">
        <f t="shared" si="5"/>
        <v>0</v>
      </c>
    </row>
    <row r="38" spans="1:43" ht="17.25" x14ac:dyDescent="0.3">
      <c r="A38" s="591"/>
      <c r="B38" s="247" t="s">
        <v>386</v>
      </c>
      <c r="C38" s="251" t="s">
        <v>305</v>
      </c>
      <c r="D38" s="459"/>
      <c r="E38" s="459"/>
      <c r="F38" s="459"/>
      <c r="G38" s="177">
        <f t="shared" si="0"/>
        <v>0</v>
      </c>
      <c r="H38" s="177">
        <f t="shared" si="0"/>
        <v>0</v>
      </c>
      <c r="I38" s="459"/>
      <c r="J38" s="459"/>
      <c r="K38" s="459"/>
      <c r="L38" s="177">
        <f t="shared" si="1"/>
        <v>0</v>
      </c>
      <c r="M38" s="177">
        <f t="shared" si="1"/>
        <v>0</v>
      </c>
      <c r="N38" s="460"/>
      <c r="O38" s="460"/>
      <c r="P38" s="460"/>
      <c r="Q38" s="177">
        <f t="shared" si="2"/>
        <v>0</v>
      </c>
      <c r="R38" s="177">
        <f t="shared" si="2"/>
        <v>0</v>
      </c>
      <c r="S38" s="460"/>
      <c r="T38" s="460"/>
      <c r="U38" s="460"/>
      <c r="V38" s="177">
        <f t="shared" si="6"/>
        <v>0</v>
      </c>
      <c r="W38" s="177">
        <f t="shared" si="6"/>
        <v>0</v>
      </c>
      <c r="X38" s="460"/>
      <c r="Y38" s="460"/>
      <c r="Z38" s="460"/>
      <c r="AA38" s="177">
        <f t="shared" si="3"/>
        <v>0</v>
      </c>
      <c r="AB38" s="177">
        <f t="shared" si="3"/>
        <v>0</v>
      </c>
      <c r="AC38" s="460"/>
      <c r="AD38" s="460"/>
      <c r="AE38" s="460"/>
      <c r="AF38" s="177">
        <f t="shared" si="4"/>
        <v>0</v>
      </c>
      <c r="AG38" s="177">
        <f t="shared" si="4"/>
        <v>0</v>
      </c>
      <c r="AH38" s="460"/>
      <c r="AI38" s="460"/>
      <c r="AJ38" s="460"/>
      <c r="AK38" s="177">
        <f t="shared" si="7"/>
        <v>0</v>
      </c>
      <c r="AL38" s="177">
        <f t="shared" si="7"/>
        <v>0</v>
      </c>
      <c r="AM38" s="460">
        <f t="shared" si="8"/>
        <v>0</v>
      </c>
      <c r="AN38" s="460">
        <f t="shared" si="8"/>
        <v>0</v>
      </c>
      <c r="AO38" s="460">
        <f t="shared" si="8"/>
        <v>0</v>
      </c>
      <c r="AP38" s="177">
        <f t="shared" si="5"/>
        <v>0</v>
      </c>
      <c r="AQ38" s="177">
        <f t="shared" si="5"/>
        <v>0</v>
      </c>
    </row>
    <row r="39" spans="1:43" ht="17.25" x14ac:dyDescent="0.3">
      <c r="A39" s="591"/>
      <c r="B39" s="247" t="s">
        <v>306</v>
      </c>
      <c r="C39" s="251" t="s">
        <v>305</v>
      </c>
      <c r="D39" s="459"/>
      <c r="E39" s="459"/>
      <c r="F39" s="459"/>
      <c r="G39" s="177">
        <f t="shared" si="0"/>
        <v>0</v>
      </c>
      <c r="H39" s="177">
        <f t="shared" si="0"/>
        <v>0</v>
      </c>
      <c r="I39" s="459"/>
      <c r="J39" s="459"/>
      <c r="K39" s="459"/>
      <c r="L39" s="177">
        <f t="shared" si="1"/>
        <v>0</v>
      </c>
      <c r="M39" s="177">
        <f t="shared" si="1"/>
        <v>0</v>
      </c>
      <c r="N39" s="460"/>
      <c r="O39" s="460"/>
      <c r="P39" s="460"/>
      <c r="Q39" s="177">
        <f t="shared" si="2"/>
        <v>0</v>
      </c>
      <c r="R39" s="177">
        <f t="shared" si="2"/>
        <v>0</v>
      </c>
      <c r="S39" s="460"/>
      <c r="T39" s="460"/>
      <c r="U39" s="460"/>
      <c r="V39" s="177">
        <f t="shared" si="6"/>
        <v>0</v>
      </c>
      <c r="W39" s="177">
        <f t="shared" si="6"/>
        <v>0</v>
      </c>
      <c r="X39" s="460"/>
      <c r="Y39" s="460"/>
      <c r="Z39" s="460"/>
      <c r="AA39" s="177">
        <f t="shared" si="3"/>
        <v>0</v>
      </c>
      <c r="AB39" s="177">
        <f t="shared" si="3"/>
        <v>0</v>
      </c>
      <c r="AC39" s="460"/>
      <c r="AD39" s="460"/>
      <c r="AE39" s="460"/>
      <c r="AF39" s="177">
        <f t="shared" si="4"/>
        <v>0</v>
      </c>
      <c r="AG39" s="177">
        <f t="shared" si="4"/>
        <v>0</v>
      </c>
      <c r="AH39" s="460"/>
      <c r="AI39" s="460"/>
      <c r="AJ39" s="460"/>
      <c r="AK39" s="177">
        <f t="shared" si="7"/>
        <v>0</v>
      </c>
      <c r="AL39" s="177">
        <f t="shared" si="7"/>
        <v>0</v>
      </c>
      <c r="AM39" s="460">
        <f t="shared" si="8"/>
        <v>0</v>
      </c>
      <c r="AN39" s="460">
        <f t="shared" si="8"/>
        <v>0</v>
      </c>
      <c r="AO39" s="460">
        <f t="shared" si="8"/>
        <v>0</v>
      </c>
      <c r="AP39" s="177">
        <f t="shared" si="5"/>
        <v>0</v>
      </c>
      <c r="AQ39" s="177">
        <f t="shared" si="5"/>
        <v>0</v>
      </c>
    </row>
    <row r="40" spans="1:43" ht="17.25" x14ac:dyDescent="0.3">
      <c r="A40" s="591"/>
      <c r="B40" s="247" t="s">
        <v>307</v>
      </c>
      <c r="C40" s="251" t="s">
        <v>46</v>
      </c>
      <c r="D40" s="460">
        <v>19068.73</v>
      </c>
      <c r="E40" s="460">
        <v>20486.75</v>
      </c>
      <c r="F40" s="459">
        <v>22084</v>
      </c>
      <c r="G40" s="177">
        <f t="shared" si="0"/>
        <v>7.4363630928750979</v>
      </c>
      <c r="H40" s="177">
        <f t="shared" si="0"/>
        <v>7.7965026175454994</v>
      </c>
      <c r="I40" s="459"/>
      <c r="J40" s="459"/>
      <c r="K40" s="459"/>
      <c r="L40" s="177">
        <f t="shared" si="1"/>
        <v>0</v>
      </c>
      <c r="M40" s="177">
        <f t="shared" si="1"/>
        <v>0</v>
      </c>
      <c r="N40" s="460"/>
      <c r="O40" s="460"/>
      <c r="P40" s="460"/>
      <c r="Q40" s="177">
        <f t="shared" si="2"/>
        <v>0</v>
      </c>
      <c r="R40" s="177">
        <f t="shared" si="2"/>
        <v>0</v>
      </c>
      <c r="S40" s="460"/>
      <c r="T40" s="460"/>
      <c r="U40" s="460"/>
      <c r="V40" s="177">
        <f t="shared" si="6"/>
        <v>0</v>
      </c>
      <c r="W40" s="177">
        <f t="shared" si="6"/>
        <v>0</v>
      </c>
      <c r="X40" s="460"/>
      <c r="Y40" s="460"/>
      <c r="Z40" s="460"/>
      <c r="AA40" s="177">
        <f t="shared" si="3"/>
        <v>0</v>
      </c>
      <c r="AB40" s="177">
        <f t="shared" si="3"/>
        <v>0</v>
      </c>
      <c r="AC40" s="460"/>
      <c r="AD40" s="460"/>
      <c r="AE40" s="460"/>
      <c r="AF40" s="177">
        <f t="shared" si="4"/>
        <v>0</v>
      </c>
      <c r="AG40" s="177">
        <f t="shared" si="4"/>
        <v>0</v>
      </c>
      <c r="AH40" s="460"/>
      <c r="AI40" s="460"/>
      <c r="AJ40" s="460"/>
      <c r="AK40" s="177">
        <f t="shared" si="7"/>
        <v>0</v>
      </c>
      <c r="AL40" s="177">
        <f t="shared" si="7"/>
        <v>0</v>
      </c>
      <c r="AM40" s="460">
        <f t="shared" si="8"/>
        <v>19068.73</v>
      </c>
      <c r="AN40" s="460">
        <f t="shared" si="8"/>
        <v>20486.75</v>
      </c>
      <c r="AO40" s="460">
        <f t="shared" si="8"/>
        <v>22084</v>
      </c>
      <c r="AP40" s="177">
        <f t="shared" si="5"/>
        <v>7.4363630928750979</v>
      </c>
      <c r="AQ40" s="177">
        <f t="shared" si="5"/>
        <v>7.7965026175454994</v>
      </c>
    </row>
    <row r="41" spans="1:43" ht="17.25" x14ac:dyDescent="0.3">
      <c r="A41" s="591">
        <v>9</v>
      </c>
      <c r="B41" s="246" t="s">
        <v>309</v>
      </c>
      <c r="C41" s="247"/>
      <c r="D41" s="459"/>
      <c r="E41" s="459"/>
      <c r="F41" s="459"/>
      <c r="G41" s="177">
        <f t="shared" si="0"/>
        <v>0</v>
      </c>
      <c r="H41" s="177">
        <f t="shared" si="0"/>
        <v>0</v>
      </c>
      <c r="I41" s="459"/>
      <c r="J41" s="459"/>
      <c r="K41" s="459"/>
      <c r="L41" s="177">
        <f t="shared" si="1"/>
        <v>0</v>
      </c>
      <c r="M41" s="177">
        <f t="shared" si="1"/>
        <v>0</v>
      </c>
      <c r="N41" s="460"/>
      <c r="O41" s="460"/>
      <c r="P41" s="460"/>
      <c r="Q41" s="177">
        <f t="shared" si="2"/>
        <v>0</v>
      </c>
      <c r="R41" s="177">
        <f t="shared" si="2"/>
        <v>0</v>
      </c>
      <c r="S41" s="460"/>
      <c r="T41" s="460"/>
      <c r="U41" s="460"/>
      <c r="V41" s="177">
        <f t="shared" si="6"/>
        <v>0</v>
      </c>
      <c r="W41" s="177">
        <f t="shared" si="6"/>
        <v>0</v>
      </c>
      <c r="X41" s="460"/>
      <c r="Y41" s="460"/>
      <c r="Z41" s="460"/>
      <c r="AA41" s="177">
        <f t="shared" si="3"/>
        <v>0</v>
      </c>
      <c r="AB41" s="177">
        <f t="shared" si="3"/>
        <v>0</v>
      </c>
      <c r="AC41" s="460"/>
      <c r="AD41" s="460"/>
      <c r="AE41" s="460"/>
      <c r="AF41" s="177">
        <f t="shared" si="4"/>
        <v>0</v>
      </c>
      <c r="AG41" s="177">
        <f t="shared" si="4"/>
        <v>0</v>
      </c>
      <c r="AH41" s="460"/>
      <c r="AI41" s="460"/>
      <c r="AJ41" s="460"/>
      <c r="AK41" s="177">
        <f t="shared" si="7"/>
        <v>0</v>
      </c>
      <c r="AL41" s="177">
        <f t="shared" si="7"/>
        <v>0</v>
      </c>
      <c r="AM41" s="460">
        <f t="shared" si="8"/>
        <v>0</v>
      </c>
      <c r="AN41" s="460">
        <f t="shared" si="8"/>
        <v>0</v>
      </c>
      <c r="AO41" s="460">
        <f t="shared" si="8"/>
        <v>0</v>
      </c>
      <c r="AP41" s="177">
        <f t="shared" si="5"/>
        <v>0</v>
      </c>
      <c r="AQ41" s="177">
        <f t="shared" si="5"/>
        <v>0</v>
      </c>
    </row>
    <row r="42" spans="1:43" ht="17.25" x14ac:dyDescent="0.3">
      <c r="A42" s="591"/>
      <c r="B42" s="247" t="s">
        <v>311</v>
      </c>
      <c r="C42" s="247" t="s">
        <v>312</v>
      </c>
      <c r="D42" s="459">
        <v>1470</v>
      </c>
      <c r="E42" s="459">
        <v>1010</v>
      </c>
      <c r="F42" s="459">
        <v>1086</v>
      </c>
      <c r="G42" s="177">
        <f t="shared" si="0"/>
        <v>-31.292517006802726</v>
      </c>
      <c r="H42" s="177">
        <f t="shared" si="0"/>
        <v>7.5247524752475385</v>
      </c>
      <c r="I42" s="459"/>
      <c r="J42" s="459"/>
      <c r="K42" s="459"/>
      <c r="L42" s="177">
        <f t="shared" si="1"/>
        <v>0</v>
      </c>
      <c r="M42" s="177">
        <f t="shared" si="1"/>
        <v>0</v>
      </c>
      <c r="N42" s="460"/>
      <c r="O42" s="460"/>
      <c r="P42" s="460"/>
      <c r="Q42" s="177">
        <f t="shared" si="2"/>
        <v>0</v>
      </c>
      <c r="R42" s="177">
        <f t="shared" si="2"/>
        <v>0</v>
      </c>
      <c r="S42" s="460"/>
      <c r="T42" s="460"/>
      <c r="U42" s="460"/>
      <c r="V42" s="177">
        <f t="shared" si="6"/>
        <v>0</v>
      </c>
      <c r="W42" s="177">
        <f t="shared" si="6"/>
        <v>0</v>
      </c>
      <c r="X42" s="460"/>
      <c r="Y42" s="460"/>
      <c r="Z42" s="460"/>
      <c r="AA42" s="177">
        <f t="shared" si="3"/>
        <v>0</v>
      </c>
      <c r="AB42" s="177">
        <f t="shared" si="3"/>
        <v>0</v>
      </c>
      <c r="AC42" s="460"/>
      <c r="AD42" s="460"/>
      <c r="AE42" s="460"/>
      <c r="AF42" s="177">
        <f t="shared" si="4"/>
        <v>0</v>
      </c>
      <c r="AG42" s="177">
        <f t="shared" si="4"/>
        <v>0</v>
      </c>
      <c r="AH42" s="460"/>
      <c r="AI42" s="460"/>
      <c r="AJ42" s="460"/>
      <c r="AK42" s="177">
        <f t="shared" si="7"/>
        <v>0</v>
      </c>
      <c r="AL42" s="177">
        <f t="shared" si="7"/>
        <v>0</v>
      </c>
      <c r="AM42" s="460">
        <f t="shared" si="8"/>
        <v>1470</v>
      </c>
      <c r="AN42" s="460">
        <f t="shared" si="8"/>
        <v>1010</v>
      </c>
      <c r="AO42" s="460">
        <f t="shared" si="8"/>
        <v>1086</v>
      </c>
      <c r="AP42" s="177">
        <f t="shared" si="5"/>
        <v>-31.292517006802726</v>
      </c>
      <c r="AQ42" s="177">
        <f t="shared" si="5"/>
        <v>7.5247524752475385</v>
      </c>
    </row>
    <row r="43" spans="1:43" ht="17.25" x14ac:dyDescent="0.3">
      <c r="A43" s="591"/>
      <c r="B43" s="247" t="s">
        <v>310</v>
      </c>
      <c r="C43" s="247" t="s">
        <v>312</v>
      </c>
      <c r="D43" s="460"/>
      <c r="E43" s="460"/>
      <c r="F43" s="459"/>
      <c r="G43" s="177">
        <f t="shared" si="0"/>
        <v>0</v>
      </c>
      <c r="H43" s="177">
        <f t="shared" si="0"/>
        <v>0</v>
      </c>
      <c r="I43" s="459">
        <v>463</v>
      </c>
      <c r="J43" s="459">
        <v>1240</v>
      </c>
      <c r="K43" s="459">
        <v>496</v>
      </c>
      <c r="L43" s="177">
        <f t="shared" si="1"/>
        <v>167.81857451403891</v>
      </c>
      <c r="M43" s="177">
        <f t="shared" si="1"/>
        <v>-60</v>
      </c>
      <c r="N43" s="460"/>
      <c r="O43" s="460"/>
      <c r="P43" s="460"/>
      <c r="Q43" s="177">
        <f t="shared" si="2"/>
        <v>0</v>
      </c>
      <c r="R43" s="177">
        <f t="shared" si="2"/>
        <v>0</v>
      </c>
      <c r="S43" s="460"/>
      <c r="T43" s="460"/>
      <c r="U43" s="460"/>
      <c r="V43" s="177">
        <f t="shared" si="6"/>
        <v>0</v>
      </c>
      <c r="W43" s="177">
        <f t="shared" si="6"/>
        <v>0</v>
      </c>
      <c r="X43" s="460"/>
      <c r="Y43" s="460"/>
      <c r="Z43" s="460"/>
      <c r="AA43" s="177">
        <f t="shared" si="3"/>
        <v>0</v>
      </c>
      <c r="AB43" s="177">
        <f t="shared" si="3"/>
        <v>0</v>
      </c>
      <c r="AC43" s="460"/>
      <c r="AD43" s="460"/>
      <c r="AE43" s="460"/>
      <c r="AF43" s="177">
        <f t="shared" si="4"/>
        <v>0</v>
      </c>
      <c r="AG43" s="177">
        <f t="shared" si="4"/>
        <v>0</v>
      </c>
      <c r="AH43" s="460"/>
      <c r="AI43" s="460"/>
      <c r="AJ43" s="460"/>
      <c r="AK43" s="177">
        <f t="shared" si="7"/>
        <v>0</v>
      </c>
      <c r="AL43" s="177">
        <f t="shared" si="7"/>
        <v>0</v>
      </c>
      <c r="AM43" s="460">
        <f t="shared" si="8"/>
        <v>463</v>
      </c>
      <c r="AN43" s="460">
        <f t="shared" si="8"/>
        <v>1240</v>
      </c>
      <c r="AO43" s="460">
        <f t="shared" si="8"/>
        <v>496</v>
      </c>
      <c r="AP43" s="177">
        <f t="shared" si="5"/>
        <v>167.81857451403891</v>
      </c>
      <c r="AQ43" s="177">
        <f t="shared" si="5"/>
        <v>-60</v>
      </c>
    </row>
    <row r="44" spans="1:43" ht="17.25" x14ac:dyDescent="0.3">
      <c r="A44" s="591">
        <v>10</v>
      </c>
      <c r="B44" s="246" t="s">
        <v>313</v>
      </c>
      <c r="C44" s="247"/>
      <c r="D44" s="459"/>
      <c r="E44" s="459"/>
      <c r="F44" s="459"/>
      <c r="G44" s="177">
        <f t="shared" si="0"/>
        <v>0</v>
      </c>
      <c r="H44" s="177">
        <f t="shared" si="0"/>
        <v>0</v>
      </c>
      <c r="I44" s="459"/>
      <c r="J44" s="459"/>
      <c r="K44" s="459"/>
      <c r="L44" s="177">
        <f t="shared" si="1"/>
        <v>0</v>
      </c>
      <c r="M44" s="177">
        <f t="shared" si="1"/>
        <v>0</v>
      </c>
      <c r="N44" s="460"/>
      <c r="O44" s="460"/>
      <c r="P44" s="460"/>
      <c r="Q44" s="177">
        <f t="shared" si="2"/>
        <v>0</v>
      </c>
      <c r="R44" s="177">
        <f t="shared" si="2"/>
        <v>0</v>
      </c>
      <c r="S44" s="460"/>
      <c r="T44" s="460"/>
      <c r="U44" s="460"/>
      <c r="V44" s="177">
        <f t="shared" si="6"/>
        <v>0</v>
      </c>
      <c r="W44" s="177">
        <f t="shared" si="6"/>
        <v>0</v>
      </c>
      <c r="X44" s="460"/>
      <c r="Y44" s="460"/>
      <c r="Z44" s="460"/>
      <c r="AA44" s="177">
        <f t="shared" si="3"/>
        <v>0</v>
      </c>
      <c r="AB44" s="177">
        <f t="shared" si="3"/>
        <v>0</v>
      </c>
      <c r="AC44" s="460"/>
      <c r="AD44" s="460"/>
      <c r="AE44" s="460"/>
      <c r="AF44" s="177">
        <f t="shared" si="4"/>
        <v>0</v>
      </c>
      <c r="AG44" s="177">
        <f t="shared" si="4"/>
        <v>0</v>
      </c>
      <c r="AH44" s="460"/>
      <c r="AI44" s="460"/>
      <c r="AJ44" s="460"/>
      <c r="AK44" s="177">
        <f t="shared" si="7"/>
        <v>0</v>
      </c>
      <c r="AL44" s="177">
        <f t="shared" si="7"/>
        <v>0</v>
      </c>
      <c r="AM44" s="460">
        <f t="shared" si="8"/>
        <v>0</v>
      </c>
      <c r="AN44" s="460">
        <f t="shared" si="8"/>
        <v>0</v>
      </c>
      <c r="AO44" s="460">
        <f t="shared" si="8"/>
        <v>0</v>
      </c>
      <c r="AP44" s="177">
        <f t="shared" si="5"/>
        <v>0</v>
      </c>
      <c r="AQ44" s="177">
        <f t="shared" si="5"/>
        <v>0</v>
      </c>
    </row>
    <row r="45" spans="1:43" ht="17.25" x14ac:dyDescent="0.3">
      <c r="A45" s="591"/>
      <c r="B45" s="247" t="s">
        <v>314</v>
      </c>
      <c r="C45" s="247" t="s">
        <v>369</v>
      </c>
      <c r="D45" s="459"/>
      <c r="E45" s="459"/>
      <c r="F45" s="459"/>
      <c r="G45" s="177">
        <f t="shared" si="0"/>
        <v>0</v>
      </c>
      <c r="H45" s="177">
        <f t="shared" si="0"/>
        <v>0</v>
      </c>
      <c r="I45" s="459"/>
      <c r="J45" s="459"/>
      <c r="K45" s="459"/>
      <c r="L45" s="177">
        <f t="shared" si="1"/>
        <v>0</v>
      </c>
      <c r="M45" s="177">
        <f t="shared" si="1"/>
        <v>0</v>
      </c>
      <c r="N45" s="460"/>
      <c r="O45" s="460"/>
      <c r="P45" s="460"/>
      <c r="Q45" s="177">
        <f t="shared" si="2"/>
        <v>0</v>
      </c>
      <c r="R45" s="177">
        <f t="shared" si="2"/>
        <v>0</v>
      </c>
      <c r="S45" s="460"/>
      <c r="T45" s="460"/>
      <c r="U45" s="460"/>
      <c r="V45" s="177">
        <f t="shared" si="6"/>
        <v>0</v>
      </c>
      <c r="W45" s="177">
        <f t="shared" si="6"/>
        <v>0</v>
      </c>
      <c r="X45" s="460"/>
      <c r="Y45" s="460"/>
      <c r="Z45" s="460"/>
      <c r="AA45" s="177">
        <f t="shared" si="3"/>
        <v>0</v>
      </c>
      <c r="AB45" s="177">
        <f t="shared" si="3"/>
        <v>0</v>
      </c>
      <c r="AC45" s="460">
        <v>11</v>
      </c>
      <c r="AD45" s="460">
        <v>9</v>
      </c>
      <c r="AE45" s="460">
        <v>6</v>
      </c>
      <c r="AF45" s="177">
        <f t="shared" si="4"/>
        <v>-18.181818181818173</v>
      </c>
      <c r="AG45" s="177">
        <f t="shared" si="4"/>
        <v>-33.333333333333343</v>
      </c>
      <c r="AH45" s="460"/>
      <c r="AI45" s="460"/>
      <c r="AJ45" s="460"/>
      <c r="AK45" s="177">
        <f t="shared" si="7"/>
        <v>0</v>
      </c>
      <c r="AL45" s="177">
        <f t="shared" si="7"/>
        <v>0</v>
      </c>
      <c r="AM45" s="460">
        <f t="shared" si="8"/>
        <v>11</v>
      </c>
      <c r="AN45" s="460">
        <f t="shared" si="8"/>
        <v>9</v>
      </c>
      <c r="AO45" s="460">
        <f t="shared" si="8"/>
        <v>6</v>
      </c>
      <c r="AP45" s="177">
        <f t="shared" si="5"/>
        <v>-18.181818181818173</v>
      </c>
      <c r="AQ45" s="177">
        <f t="shared" si="5"/>
        <v>-33.333333333333343</v>
      </c>
    </row>
    <row r="46" spans="1:43" ht="17.25" x14ac:dyDescent="0.3">
      <c r="A46" s="591"/>
      <c r="B46" s="247" t="s">
        <v>380</v>
      </c>
      <c r="C46" s="247" t="s">
        <v>52</v>
      </c>
      <c r="D46" s="459"/>
      <c r="E46" s="459"/>
      <c r="F46" s="459"/>
      <c r="G46" s="177">
        <f t="shared" si="0"/>
        <v>0</v>
      </c>
      <c r="H46" s="177">
        <f t="shared" si="0"/>
        <v>0</v>
      </c>
      <c r="I46" s="459"/>
      <c r="J46" s="459"/>
      <c r="K46" s="459"/>
      <c r="L46" s="177">
        <f t="shared" si="1"/>
        <v>0</v>
      </c>
      <c r="M46" s="177">
        <f t="shared" si="1"/>
        <v>0</v>
      </c>
      <c r="N46" s="460"/>
      <c r="O46" s="460"/>
      <c r="P46" s="460"/>
      <c r="Q46" s="177">
        <f t="shared" si="2"/>
        <v>0</v>
      </c>
      <c r="R46" s="177">
        <f t="shared" si="2"/>
        <v>0</v>
      </c>
      <c r="S46" s="460"/>
      <c r="T46" s="460"/>
      <c r="U46" s="460"/>
      <c r="V46" s="177">
        <f t="shared" si="6"/>
        <v>0</v>
      </c>
      <c r="W46" s="177">
        <f t="shared" si="6"/>
        <v>0</v>
      </c>
      <c r="X46" s="460"/>
      <c r="Y46" s="460"/>
      <c r="Z46" s="460"/>
      <c r="AA46" s="177">
        <f t="shared" si="3"/>
        <v>0</v>
      </c>
      <c r="AB46" s="177">
        <f t="shared" si="3"/>
        <v>0</v>
      </c>
      <c r="AC46" s="460"/>
      <c r="AD46" s="460"/>
      <c r="AE46" s="460"/>
      <c r="AF46" s="177">
        <f t="shared" si="4"/>
        <v>0</v>
      </c>
      <c r="AG46" s="177">
        <f t="shared" si="4"/>
        <v>0</v>
      </c>
      <c r="AH46" s="460"/>
      <c r="AI46" s="460"/>
      <c r="AJ46" s="460"/>
      <c r="AK46" s="177">
        <f t="shared" si="7"/>
        <v>0</v>
      </c>
      <c r="AL46" s="177">
        <f t="shared" si="7"/>
        <v>0</v>
      </c>
      <c r="AM46" s="460">
        <f t="shared" si="8"/>
        <v>0</v>
      </c>
      <c r="AN46" s="460">
        <f t="shared" si="8"/>
        <v>0</v>
      </c>
      <c r="AO46" s="460">
        <f t="shared" si="8"/>
        <v>0</v>
      </c>
      <c r="AP46" s="177">
        <f t="shared" si="5"/>
        <v>0</v>
      </c>
      <c r="AQ46" s="177">
        <f t="shared" si="5"/>
        <v>0</v>
      </c>
    </row>
    <row r="47" spans="1:43" ht="17.25" x14ac:dyDescent="0.3">
      <c r="A47" s="591"/>
      <c r="B47" s="247" t="s">
        <v>315</v>
      </c>
      <c r="C47" s="247" t="s">
        <v>369</v>
      </c>
      <c r="D47" s="459"/>
      <c r="E47" s="459"/>
      <c r="F47" s="459"/>
      <c r="G47" s="177">
        <f t="shared" si="0"/>
        <v>0</v>
      </c>
      <c r="H47" s="177">
        <f t="shared" si="0"/>
        <v>0</v>
      </c>
      <c r="I47" s="459"/>
      <c r="J47" s="459"/>
      <c r="K47" s="459"/>
      <c r="L47" s="177">
        <f t="shared" si="1"/>
        <v>0</v>
      </c>
      <c r="M47" s="177">
        <f t="shared" si="1"/>
        <v>0</v>
      </c>
      <c r="N47" s="460"/>
      <c r="O47" s="460"/>
      <c r="P47" s="460"/>
      <c r="Q47" s="177">
        <f t="shared" si="2"/>
        <v>0</v>
      </c>
      <c r="R47" s="177">
        <f t="shared" si="2"/>
        <v>0</v>
      </c>
      <c r="S47" s="460"/>
      <c r="T47" s="460"/>
      <c r="U47" s="460"/>
      <c r="V47" s="177">
        <f t="shared" si="6"/>
        <v>0</v>
      </c>
      <c r="W47" s="177">
        <f t="shared" si="6"/>
        <v>0</v>
      </c>
      <c r="X47" s="460">
        <v>15686.4</v>
      </c>
      <c r="Y47" s="460">
        <v>15287</v>
      </c>
      <c r="Z47" s="460">
        <v>10487</v>
      </c>
      <c r="AA47" s="177">
        <f t="shared" si="3"/>
        <v>-2.5461546307629561</v>
      </c>
      <c r="AB47" s="177">
        <f t="shared" si="3"/>
        <v>-31.399228102309152</v>
      </c>
      <c r="AC47" s="460"/>
      <c r="AD47" s="460"/>
      <c r="AE47" s="460"/>
      <c r="AF47" s="177">
        <f t="shared" si="4"/>
        <v>0</v>
      </c>
      <c r="AG47" s="177">
        <f t="shared" si="4"/>
        <v>0</v>
      </c>
      <c r="AH47" s="460"/>
      <c r="AI47" s="460"/>
      <c r="AJ47" s="460"/>
      <c r="AK47" s="177">
        <f t="shared" si="7"/>
        <v>0</v>
      </c>
      <c r="AL47" s="177">
        <f t="shared" si="7"/>
        <v>0</v>
      </c>
      <c r="AM47" s="460">
        <f t="shared" si="8"/>
        <v>15686.4</v>
      </c>
      <c r="AN47" s="460">
        <f t="shared" si="8"/>
        <v>15287</v>
      </c>
      <c r="AO47" s="460">
        <f t="shared" si="8"/>
        <v>10487</v>
      </c>
      <c r="AP47" s="177">
        <f t="shared" si="5"/>
        <v>-2.5461546307629561</v>
      </c>
      <c r="AQ47" s="177">
        <f t="shared" si="5"/>
        <v>-31.399228102309152</v>
      </c>
    </row>
    <row r="48" spans="1:43" ht="17.25" x14ac:dyDescent="0.3">
      <c r="A48" s="591">
        <v>11</v>
      </c>
      <c r="B48" s="246" t="s">
        <v>317</v>
      </c>
      <c r="C48" s="247"/>
      <c r="D48" s="459"/>
      <c r="E48" s="459"/>
      <c r="F48" s="459"/>
      <c r="G48" s="177">
        <f t="shared" si="0"/>
        <v>0</v>
      </c>
      <c r="H48" s="177">
        <f t="shared" si="0"/>
        <v>0</v>
      </c>
      <c r="I48" s="459"/>
      <c r="J48" s="459"/>
      <c r="K48" s="459"/>
      <c r="L48" s="177">
        <f t="shared" si="1"/>
        <v>0</v>
      </c>
      <c r="M48" s="177">
        <f t="shared" si="1"/>
        <v>0</v>
      </c>
      <c r="N48" s="460"/>
      <c r="O48" s="460"/>
      <c r="P48" s="460"/>
      <c r="Q48" s="177">
        <f t="shared" si="2"/>
        <v>0</v>
      </c>
      <c r="R48" s="177">
        <f t="shared" si="2"/>
        <v>0</v>
      </c>
      <c r="S48" s="460"/>
      <c r="T48" s="460"/>
      <c r="U48" s="460"/>
      <c r="V48" s="177">
        <f t="shared" si="6"/>
        <v>0</v>
      </c>
      <c r="W48" s="177">
        <f t="shared" si="6"/>
        <v>0</v>
      </c>
      <c r="X48" s="460"/>
      <c r="Y48" s="460"/>
      <c r="Z48" s="460"/>
      <c r="AA48" s="177">
        <f t="shared" si="3"/>
        <v>0</v>
      </c>
      <c r="AB48" s="177">
        <f t="shared" si="3"/>
        <v>0</v>
      </c>
      <c r="AC48" s="460"/>
      <c r="AD48" s="460"/>
      <c r="AE48" s="460"/>
      <c r="AF48" s="177">
        <f t="shared" si="4"/>
        <v>0</v>
      </c>
      <c r="AG48" s="177">
        <f t="shared" si="4"/>
        <v>0</v>
      </c>
      <c r="AH48" s="460"/>
      <c r="AI48" s="460"/>
      <c r="AJ48" s="460"/>
      <c r="AK48" s="177">
        <f t="shared" si="7"/>
        <v>0</v>
      </c>
      <c r="AL48" s="177">
        <f t="shared" si="7"/>
        <v>0</v>
      </c>
      <c r="AM48" s="460">
        <f t="shared" si="8"/>
        <v>0</v>
      </c>
      <c r="AN48" s="460">
        <f t="shared" si="8"/>
        <v>0</v>
      </c>
      <c r="AO48" s="460">
        <f t="shared" si="8"/>
        <v>0</v>
      </c>
      <c r="AP48" s="177">
        <f t="shared" si="5"/>
        <v>0</v>
      </c>
      <c r="AQ48" s="177">
        <f t="shared" si="5"/>
        <v>0</v>
      </c>
    </row>
    <row r="49" spans="1:43" ht="17.25" x14ac:dyDescent="0.3">
      <c r="A49" s="591"/>
      <c r="B49" s="247" t="s">
        <v>381</v>
      </c>
      <c r="C49" s="251" t="s">
        <v>46</v>
      </c>
      <c r="D49" s="460">
        <v>2455</v>
      </c>
      <c r="E49" s="460">
        <v>4035</v>
      </c>
      <c r="F49" s="459">
        <v>3879</v>
      </c>
      <c r="G49" s="177">
        <f t="shared" si="0"/>
        <v>64.358452138492879</v>
      </c>
      <c r="H49" s="177">
        <f t="shared" si="0"/>
        <v>-3.8661710037174686</v>
      </c>
      <c r="I49" s="459">
        <v>1146</v>
      </c>
      <c r="J49" s="459">
        <v>2608</v>
      </c>
      <c r="K49" s="459">
        <v>1286</v>
      </c>
      <c r="L49" s="177">
        <f t="shared" si="1"/>
        <v>127.57417102966841</v>
      </c>
      <c r="M49" s="177">
        <f t="shared" si="1"/>
        <v>-50.690184049079754</v>
      </c>
      <c r="N49" s="460"/>
      <c r="O49" s="460"/>
      <c r="P49" s="460"/>
      <c r="Q49" s="177">
        <f t="shared" si="2"/>
        <v>0</v>
      </c>
      <c r="R49" s="177">
        <f t="shared" si="2"/>
        <v>0</v>
      </c>
      <c r="S49" s="460"/>
      <c r="T49" s="460"/>
      <c r="U49" s="460"/>
      <c r="V49" s="177">
        <f t="shared" si="6"/>
        <v>0</v>
      </c>
      <c r="W49" s="177">
        <f t="shared" si="6"/>
        <v>0</v>
      </c>
      <c r="X49" s="460">
        <v>1409</v>
      </c>
      <c r="Y49" s="460">
        <v>1840</v>
      </c>
      <c r="Z49" s="460">
        <v>1625.35</v>
      </c>
      <c r="AA49" s="177">
        <f t="shared" si="3"/>
        <v>30.589070262597573</v>
      </c>
      <c r="AB49" s="177">
        <f t="shared" si="3"/>
        <v>-11.665760869565219</v>
      </c>
      <c r="AC49" s="460">
        <v>20</v>
      </c>
      <c r="AD49" s="460">
        <v>22</v>
      </c>
      <c r="AE49" s="460">
        <v>25</v>
      </c>
      <c r="AF49" s="177">
        <f t="shared" si="4"/>
        <v>10.000000000000014</v>
      </c>
      <c r="AG49" s="177">
        <f t="shared" si="4"/>
        <v>13.63636363636364</v>
      </c>
      <c r="AH49" s="460"/>
      <c r="AI49" s="460"/>
      <c r="AJ49" s="460"/>
      <c r="AK49" s="177">
        <f t="shared" si="7"/>
        <v>0</v>
      </c>
      <c r="AL49" s="177">
        <f t="shared" si="7"/>
        <v>0</v>
      </c>
      <c r="AM49" s="460">
        <f t="shared" si="8"/>
        <v>5030</v>
      </c>
      <c r="AN49" s="460">
        <f t="shared" si="8"/>
        <v>8505</v>
      </c>
      <c r="AO49" s="460">
        <f t="shared" si="8"/>
        <v>6815.35</v>
      </c>
      <c r="AP49" s="177">
        <f t="shared" si="5"/>
        <v>69.085487077534793</v>
      </c>
      <c r="AQ49" s="177">
        <f t="shared" si="5"/>
        <v>-19.866549088771308</v>
      </c>
    </row>
    <row r="50" spans="1:43" ht="17.25" x14ac:dyDescent="0.3">
      <c r="A50" s="591">
        <v>12</v>
      </c>
      <c r="B50" s="246" t="s">
        <v>319</v>
      </c>
      <c r="C50" s="247"/>
      <c r="D50" s="459"/>
      <c r="E50" s="459"/>
      <c r="F50" s="459"/>
      <c r="G50" s="177">
        <f t="shared" si="0"/>
        <v>0</v>
      </c>
      <c r="H50" s="177">
        <f t="shared" si="0"/>
        <v>0</v>
      </c>
      <c r="I50" s="459"/>
      <c r="J50" s="459"/>
      <c r="K50" s="459"/>
      <c r="L50" s="177">
        <f t="shared" si="1"/>
        <v>0</v>
      </c>
      <c r="M50" s="177">
        <f t="shared" si="1"/>
        <v>0</v>
      </c>
      <c r="N50" s="460"/>
      <c r="O50" s="460"/>
      <c r="P50" s="460"/>
      <c r="Q50" s="177">
        <f t="shared" si="2"/>
        <v>0</v>
      </c>
      <c r="R50" s="177">
        <f t="shared" si="2"/>
        <v>0</v>
      </c>
      <c r="S50" s="460"/>
      <c r="T50" s="460"/>
      <c r="U50" s="460"/>
      <c r="V50" s="177">
        <f t="shared" si="6"/>
        <v>0</v>
      </c>
      <c r="W50" s="177">
        <f t="shared" si="6"/>
        <v>0</v>
      </c>
      <c r="X50" s="460"/>
      <c r="Y50" s="460"/>
      <c r="Z50" s="460"/>
      <c r="AA50" s="177">
        <f t="shared" si="3"/>
        <v>0</v>
      </c>
      <c r="AB50" s="177">
        <f t="shared" si="3"/>
        <v>0</v>
      </c>
      <c r="AC50" s="460"/>
      <c r="AD50" s="460"/>
      <c r="AE50" s="460"/>
      <c r="AF50" s="177">
        <f t="shared" si="4"/>
        <v>0</v>
      </c>
      <c r="AG50" s="177">
        <f t="shared" si="4"/>
        <v>0</v>
      </c>
      <c r="AH50" s="460"/>
      <c r="AI50" s="460"/>
      <c r="AJ50" s="460"/>
      <c r="AK50" s="177">
        <f t="shared" si="7"/>
        <v>0</v>
      </c>
      <c r="AL50" s="177">
        <f t="shared" si="7"/>
        <v>0</v>
      </c>
      <c r="AM50" s="460">
        <f t="shared" si="8"/>
        <v>0</v>
      </c>
      <c r="AN50" s="460">
        <f t="shared" si="8"/>
        <v>0</v>
      </c>
      <c r="AO50" s="460">
        <f t="shared" si="8"/>
        <v>0</v>
      </c>
      <c r="AP50" s="177">
        <f t="shared" si="5"/>
        <v>0</v>
      </c>
      <c r="AQ50" s="177">
        <f t="shared" si="5"/>
        <v>0</v>
      </c>
    </row>
    <row r="51" spans="1:43" ht="17.25" x14ac:dyDescent="0.3">
      <c r="A51" s="591"/>
      <c r="B51" s="247" t="s">
        <v>320</v>
      </c>
      <c r="C51" s="251" t="s">
        <v>46</v>
      </c>
      <c r="D51" s="459"/>
      <c r="E51" s="459"/>
      <c r="F51" s="459"/>
      <c r="G51" s="177">
        <f t="shared" si="0"/>
        <v>0</v>
      </c>
      <c r="H51" s="177">
        <f t="shared" si="0"/>
        <v>0</v>
      </c>
      <c r="I51" s="459"/>
      <c r="J51" s="459"/>
      <c r="K51" s="459"/>
      <c r="L51" s="177">
        <f t="shared" si="1"/>
        <v>0</v>
      </c>
      <c r="M51" s="177">
        <f t="shared" si="1"/>
        <v>0</v>
      </c>
      <c r="N51" s="460"/>
      <c r="O51" s="460"/>
      <c r="P51" s="460"/>
      <c r="Q51" s="177">
        <f t="shared" si="2"/>
        <v>0</v>
      </c>
      <c r="R51" s="177">
        <f t="shared" si="2"/>
        <v>0</v>
      </c>
      <c r="S51" s="460"/>
      <c r="T51" s="460"/>
      <c r="U51" s="460"/>
      <c r="V51" s="177">
        <f t="shared" si="6"/>
        <v>0</v>
      </c>
      <c r="W51" s="177">
        <f t="shared" si="6"/>
        <v>0</v>
      </c>
      <c r="X51" s="460">
        <v>1009</v>
      </c>
      <c r="Y51" s="460">
        <v>1318.4</v>
      </c>
      <c r="Z51" s="460">
        <v>1649.27</v>
      </c>
      <c r="AA51" s="177">
        <f t="shared" si="3"/>
        <v>30.664023785926673</v>
      </c>
      <c r="AB51" s="177">
        <f t="shared" si="3"/>
        <v>25.096328883495133</v>
      </c>
      <c r="AC51" s="460"/>
      <c r="AD51" s="460"/>
      <c r="AE51" s="460"/>
      <c r="AF51" s="177">
        <f t="shared" si="4"/>
        <v>0</v>
      </c>
      <c r="AG51" s="177">
        <f t="shared" si="4"/>
        <v>0</v>
      </c>
      <c r="AH51" s="460">
        <v>203.6</v>
      </c>
      <c r="AI51" s="460">
        <v>130.80000000000001</v>
      </c>
      <c r="AJ51" s="460">
        <v>292</v>
      </c>
      <c r="AK51" s="177">
        <f t="shared" si="7"/>
        <v>-35.75638506876227</v>
      </c>
      <c r="AL51" s="177">
        <f t="shared" si="7"/>
        <v>123.24159021406723</v>
      </c>
      <c r="AM51" s="460">
        <f t="shared" si="8"/>
        <v>1212.5999999999999</v>
      </c>
      <c r="AN51" s="460">
        <f t="shared" si="8"/>
        <v>1449.2</v>
      </c>
      <c r="AO51" s="460">
        <f t="shared" si="8"/>
        <v>1941.27</v>
      </c>
      <c r="AP51" s="177">
        <f t="shared" si="5"/>
        <v>19.511792841827486</v>
      </c>
      <c r="AQ51" s="177">
        <f t="shared" si="5"/>
        <v>33.954595638973217</v>
      </c>
    </row>
    <row r="52" spans="1:43" ht="17.25" x14ac:dyDescent="0.3">
      <c r="A52" s="252"/>
      <c r="B52" s="247" t="s">
        <v>321</v>
      </c>
      <c r="C52" s="251" t="s">
        <v>44</v>
      </c>
      <c r="D52" s="459"/>
      <c r="E52" s="459"/>
      <c r="F52" s="459"/>
      <c r="G52" s="177">
        <f t="shared" si="0"/>
        <v>0</v>
      </c>
      <c r="H52" s="177">
        <f t="shared" si="0"/>
        <v>0</v>
      </c>
      <c r="I52" s="459"/>
      <c r="J52" s="459"/>
      <c r="K52" s="459"/>
      <c r="L52" s="177">
        <f t="shared" si="1"/>
        <v>0</v>
      </c>
      <c r="M52" s="177">
        <f t="shared" si="1"/>
        <v>0</v>
      </c>
      <c r="N52" s="460"/>
      <c r="O52" s="460"/>
      <c r="P52" s="460"/>
      <c r="Q52" s="177">
        <f t="shared" si="2"/>
        <v>0</v>
      </c>
      <c r="R52" s="177">
        <f t="shared" si="2"/>
        <v>0</v>
      </c>
      <c r="S52" s="460"/>
      <c r="T52" s="460"/>
      <c r="U52" s="460"/>
      <c r="V52" s="177">
        <f t="shared" si="6"/>
        <v>0</v>
      </c>
      <c r="W52" s="177">
        <f t="shared" si="6"/>
        <v>0</v>
      </c>
      <c r="X52" s="460"/>
      <c r="Y52" s="460"/>
      <c r="Z52" s="460"/>
      <c r="AA52" s="177">
        <f t="shared" si="3"/>
        <v>0</v>
      </c>
      <c r="AB52" s="177">
        <f t="shared" si="3"/>
        <v>0</v>
      </c>
      <c r="AC52" s="460"/>
      <c r="AD52" s="460"/>
      <c r="AE52" s="460"/>
      <c r="AF52" s="177">
        <f t="shared" si="4"/>
        <v>0</v>
      </c>
      <c r="AG52" s="177">
        <f t="shared" si="4"/>
        <v>0</v>
      </c>
      <c r="AH52" s="460"/>
      <c r="AI52" s="460"/>
      <c r="AJ52" s="460"/>
      <c r="AK52" s="177">
        <f t="shared" si="7"/>
        <v>0</v>
      </c>
      <c r="AL52" s="177">
        <f t="shared" si="7"/>
        <v>0</v>
      </c>
      <c r="AM52" s="460">
        <f t="shared" si="8"/>
        <v>0</v>
      </c>
      <c r="AN52" s="460">
        <f t="shared" si="8"/>
        <v>0</v>
      </c>
      <c r="AO52" s="460">
        <f t="shared" si="8"/>
        <v>0</v>
      </c>
      <c r="AP52" s="177">
        <f t="shared" si="5"/>
        <v>0</v>
      </c>
      <c r="AQ52" s="177">
        <f t="shared" si="5"/>
        <v>0</v>
      </c>
    </row>
    <row r="53" spans="1:43" ht="17.25" x14ac:dyDescent="0.3">
      <c r="A53" s="591">
        <v>13</v>
      </c>
      <c r="B53" s="246" t="s">
        <v>322</v>
      </c>
      <c r="C53" s="247"/>
      <c r="D53" s="459"/>
      <c r="E53" s="459"/>
      <c r="F53" s="459"/>
      <c r="G53" s="177">
        <f t="shared" si="0"/>
        <v>0</v>
      </c>
      <c r="H53" s="177">
        <f t="shared" si="0"/>
        <v>0</v>
      </c>
      <c r="I53" s="459"/>
      <c r="J53" s="459"/>
      <c r="K53" s="459"/>
      <c r="L53" s="177">
        <f t="shared" si="1"/>
        <v>0</v>
      </c>
      <c r="M53" s="177">
        <f t="shared" si="1"/>
        <v>0</v>
      </c>
      <c r="N53" s="460"/>
      <c r="O53" s="460"/>
      <c r="P53" s="460"/>
      <c r="Q53" s="177">
        <f t="shared" si="2"/>
        <v>0</v>
      </c>
      <c r="R53" s="177">
        <f t="shared" si="2"/>
        <v>0</v>
      </c>
      <c r="S53" s="460"/>
      <c r="T53" s="460"/>
      <c r="U53" s="460"/>
      <c r="V53" s="177">
        <f t="shared" si="6"/>
        <v>0</v>
      </c>
      <c r="W53" s="177">
        <f t="shared" si="6"/>
        <v>0</v>
      </c>
      <c r="X53" s="460"/>
      <c r="Y53" s="460"/>
      <c r="Z53" s="460"/>
      <c r="AA53" s="177">
        <f t="shared" si="3"/>
        <v>0</v>
      </c>
      <c r="AB53" s="177">
        <f t="shared" si="3"/>
        <v>0</v>
      </c>
      <c r="AC53" s="460"/>
      <c r="AD53" s="460"/>
      <c r="AE53" s="460"/>
      <c r="AF53" s="177">
        <f t="shared" si="4"/>
        <v>0</v>
      </c>
      <c r="AG53" s="177">
        <f t="shared" si="4"/>
        <v>0</v>
      </c>
      <c r="AH53" s="460"/>
      <c r="AI53" s="460"/>
      <c r="AJ53" s="460"/>
      <c r="AK53" s="177">
        <f t="shared" si="7"/>
        <v>0</v>
      </c>
      <c r="AL53" s="177">
        <f t="shared" si="7"/>
        <v>0</v>
      </c>
      <c r="AM53" s="460">
        <f t="shared" si="8"/>
        <v>0</v>
      </c>
      <c r="AN53" s="460">
        <f t="shared" si="8"/>
        <v>0</v>
      </c>
      <c r="AO53" s="460">
        <f t="shared" si="8"/>
        <v>0</v>
      </c>
      <c r="AP53" s="177">
        <f t="shared" si="5"/>
        <v>0</v>
      </c>
      <c r="AQ53" s="177">
        <f t="shared" si="5"/>
        <v>0</v>
      </c>
    </row>
    <row r="54" spans="1:43" ht="17.25" x14ac:dyDescent="0.3">
      <c r="A54" s="591"/>
      <c r="B54" s="247" t="s">
        <v>387</v>
      </c>
      <c r="C54" s="247" t="s">
        <v>46</v>
      </c>
      <c r="D54" s="459"/>
      <c r="E54" s="459"/>
      <c r="F54" s="459"/>
      <c r="G54" s="177">
        <f t="shared" si="0"/>
        <v>0</v>
      </c>
      <c r="H54" s="177">
        <f t="shared" si="0"/>
        <v>0</v>
      </c>
      <c r="I54" s="459"/>
      <c r="J54" s="459"/>
      <c r="K54" s="459"/>
      <c r="L54" s="177">
        <f t="shared" si="1"/>
        <v>0</v>
      </c>
      <c r="M54" s="177">
        <f t="shared" si="1"/>
        <v>0</v>
      </c>
      <c r="N54" s="460">
        <v>17000.8796</v>
      </c>
      <c r="O54" s="460">
        <v>13012.835880000001</v>
      </c>
      <c r="P54" s="460">
        <v>10995.9678</v>
      </c>
      <c r="Q54" s="177">
        <f t="shared" si="2"/>
        <v>-23.457866968247913</v>
      </c>
      <c r="R54" s="177">
        <f t="shared" si="2"/>
        <v>-15.499066449457132</v>
      </c>
      <c r="S54" s="460"/>
      <c r="T54" s="460"/>
      <c r="U54" s="460"/>
      <c r="V54" s="177">
        <f t="shared" si="6"/>
        <v>0</v>
      </c>
      <c r="W54" s="177">
        <f t="shared" si="6"/>
        <v>0</v>
      </c>
      <c r="X54" s="460"/>
      <c r="Y54" s="460"/>
      <c r="Z54" s="460"/>
      <c r="AA54" s="177">
        <f t="shared" si="3"/>
        <v>0</v>
      </c>
      <c r="AB54" s="177">
        <f t="shared" si="3"/>
        <v>0</v>
      </c>
      <c r="AC54" s="460"/>
      <c r="AD54" s="460"/>
      <c r="AE54" s="460"/>
      <c r="AF54" s="177">
        <f t="shared" si="4"/>
        <v>0</v>
      </c>
      <c r="AG54" s="177">
        <f t="shared" si="4"/>
        <v>0</v>
      </c>
      <c r="AH54" s="460"/>
      <c r="AI54" s="460"/>
      <c r="AJ54" s="460"/>
      <c r="AK54" s="177">
        <f t="shared" si="7"/>
        <v>0</v>
      </c>
      <c r="AL54" s="177">
        <f t="shared" si="7"/>
        <v>0</v>
      </c>
      <c r="AM54" s="460">
        <f t="shared" si="8"/>
        <v>17000.8796</v>
      </c>
      <c r="AN54" s="460">
        <f t="shared" si="8"/>
        <v>13012.835880000001</v>
      </c>
      <c r="AO54" s="460">
        <f t="shared" si="8"/>
        <v>10995.9678</v>
      </c>
      <c r="AP54" s="177">
        <f t="shared" si="5"/>
        <v>-23.457866968247913</v>
      </c>
      <c r="AQ54" s="177">
        <f t="shared" si="5"/>
        <v>-15.499066449457132</v>
      </c>
    </row>
    <row r="55" spans="1:43" ht="17.25" x14ac:dyDescent="0.3">
      <c r="A55" s="591"/>
      <c r="B55" s="253" t="s">
        <v>324</v>
      </c>
      <c r="C55" s="247" t="s">
        <v>308</v>
      </c>
      <c r="D55" s="459"/>
      <c r="E55" s="459"/>
      <c r="F55" s="459"/>
      <c r="G55" s="177">
        <f t="shared" si="0"/>
        <v>0</v>
      </c>
      <c r="H55" s="177">
        <f t="shared" si="0"/>
        <v>0</v>
      </c>
      <c r="I55" s="459">
        <v>34460</v>
      </c>
      <c r="J55" s="459">
        <v>22970</v>
      </c>
      <c r="K55" s="459">
        <v>19373</v>
      </c>
      <c r="L55" s="177">
        <f t="shared" si="1"/>
        <v>-33.343006384213581</v>
      </c>
      <c r="M55" s="177">
        <f t="shared" si="1"/>
        <v>-15.659555942533743</v>
      </c>
      <c r="N55" s="460">
        <v>115042.304</v>
      </c>
      <c r="O55" s="460">
        <v>272263.39799999999</v>
      </c>
      <c r="P55" s="460">
        <v>297718.34399999998</v>
      </c>
      <c r="Q55" s="177">
        <f t="shared" si="2"/>
        <v>136.66372154716231</v>
      </c>
      <c r="R55" s="177">
        <f t="shared" si="2"/>
        <v>9.3493823213063791</v>
      </c>
      <c r="S55" s="460">
        <v>107785</v>
      </c>
      <c r="T55" s="460">
        <v>76400</v>
      </c>
      <c r="U55" s="460">
        <v>83695</v>
      </c>
      <c r="V55" s="177">
        <f t="shared" si="6"/>
        <v>-29.118151876420654</v>
      </c>
      <c r="W55" s="177">
        <f t="shared" si="6"/>
        <v>9.5484293193717207</v>
      </c>
      <c r="X55" s="460">
        <v>232862.86</v>
      </c>
      <c r="Y55" s="460">
        <v>178286.61</v>
      </c>
      <c r="Z55" s="460">
        <v>178605.76</v>
      </c>
      <c r="AA55" s="177">
        <f t="shared" si="3"/>
        <v>-23.437077943644596</v>
      </c>
      <c r="AB55" s="177">
        <f t="shared" si="3"/>
        <v>0.17900951731597559</v>
      </c>
      <c r="AC55" s="460"/>
      <c r="AD55" s="460"/>
      <c r="AE55" s="460"/>
      <c r="AF55" s="177">
        <f t="shared" si="4"/>
        <v>0</v>
      </c>
      <c r="AG55" s="177">
        <f t="shared" si="4"/>
        <v>0</v>
      </c>
      <c r="AH55" s="460"/>
      <c r="AI55" s="460"/>
      <c r="AJ55" s="460"/>
      <c r="AK55" s="177">
        <f t="shared" si="7"/>
        <v>0</v>
      </c>
      <c r="AL55" s="177">
        <f t="shared" si="7"/>
        <v>0</v>
      </c>
      <c r="AM55" s="460">
        <f t="shared" si="8"/>
        <v>490150.16399999999</v>
      </c>
      <c r="AN55" s="460">
        <f t="shared" si="8"/>
        <v>549920.00799999991</v>
      </c>
      <c r="AO55" s="460">
        <f t="shared" si="8"/>
        <v>579392.10400000005</v>
      </c>
      <c r="AP55" s="177">
        <f t="shared" si="5"/>
        <v>12.194190350204565</v>
      </c>
      <c r="AQ55" s="177">
        <f t="shared" si="5"/>
        <v>5.3593423718455</v>
      </c>
    </row>
    <row r="56" spans="1:43" ht="17.25" x14ac:dyDescent="0.3">
      <c r="A56" s="591"/>
      <c r="B56" s="253" t="s">
        <v>325</v>
      </c>
      <c r="C56" s="247" t="s">
        <v>308</v>
      </c>
      <c r="D56" s="459"/>
      <c r="E56" s="459"/>
      <c r="F56" s="459"/>
      <c r="G56" s="177">
        <f t="shared" si="0"/>
        <v>0</v>
      </c>
      <c r="H56" s="177">
        <f t="shared" si="0"/>
        <v>0</v>
      </c>
      <c r="I56" s="459">
        <v>6104</v>
      </c>
      <c r="J56" s="459">
        <v>4874</v>
      </c>
      <c r="K56" s="459">
        <v>4410</v>
      </c>
      <c r="L56" s="177">
        <f t="shared" si="1"/>
        <v>-20.150720838794228</v>
      </c>
      <c r="M56" s="177">
        <f t="shared" si="1"/>
        <v>-9.5199015182601556</v>
      </c>
      <c r="N56" s="460">
        <v>41830.69</v>
      </c>
      <c r="O56" s="460">
        <v>49336.665000000001</v>
      </c>
      <c r="P56" s="460">
        <v>52431.498</v>
      </c>
      <c r="Q56" s="177">
        <f t="shared" si="2"/>
        <v>17.943703534414567</v>
      </c>
      <c r="R56" s="177">
        <f t="shared" si="2"/>
        <v>6.2728865033743233</v>
      </c>
      <c r="S56" s="460">
        <v>15610</v>
      </c>
      <c r="T56" s="460">
        <v>11115</v>
      </c>
      <c r="U56" s="460">
        <v>12747</v>
      </c>
      <c r="V56" s="177">
        <f t="shared" si="6"/>
        <v>-28.795643818065344</v>
      </c>
      <c r="W56" s="177">
        <f t="shared" si="6"/>
        <v>14.682860998650483</v>
      </c>
      <c r="X56" s="460">
        <v>14726.68</v>
      </c>
      <c r="Y56" s="460">
        <v>13205.395</v>
      </c>
      <c r="Z56" s="460">
        <v>12653.25</v>
      </c>
      <c r="AA56" s="177">
        <f t="shared" si="3"/>
        <v>-10.330128718760776</v>
      </c>
      <c r="AB56" s="177">
        <f t="shared" si="3"/>
        <v>-4.1812077563753434</v>
      </c>
      <c r="AC56" s="460"/>
      <c r="AD56" s="460"/>
      <c r="AE56" s="460"/>
      <c r="AF56" s="177">
        <f t="shared" si="4"/>
        <v>0</v>
      </c>
      <c r="AG56" s="177">
        <f t="shared" si="4"/>
        <v>0</v>
      </c>
      <c r="AH56" s="460"/>
      <c r="AI56" s="460"/>
      <c r="AJ56" s="460"/>
      <c r="AK56" s="177">
        <f t="shared" si="7"/>
        <v>0</v>
      </c>
      <c r="AL56" s="177">
        <f t="shared" si="7"/>
        <v>0</v>
      </c>
      <c r="AM56" s="460">
        <f t="shared" si="8"/>
        <v>78271.37</v>
      </c>
      <c r="AN56" s="460">
        <f t="shared" si="8"/>
        <v>78531.06</v>
      </c>
      <c r="AO56" s="460">
        <f t="shared" si="8"/>
        <v>82241.747999999992</v>
      </c>
      <c r="AP56" s="177">
        <f t="shared" si="5"/>
        <v>0.33178159523718875</v>
      </c>
      <c r="AQ56" s="177">
        <f t="shared" si="5"/>
        <v>4.7251214996970532</v>
      </c>
    </row>
    <row r="57" spans="1:43" ht="17.25" x14ac:dyDescent="0.3">
      <c r="A57" s="591"/>
      <c r="B57" s="253" t="s">
        <v>326</v>
      </c>
      <c r="C57" s="247" t="s">
        <v>327</v>
      </c>
      <c r="D57" s="459"/>
      <c r="E57" s="459"/>
      <c r="F57" s="459"/>
      <c r="G57" s="177">
        <f t="shared" si="0"/>
        <v>0</v>
      </c>
      <c r="H57" s="177">
        <f t="shared" si="0"/>
        <v>0</v>
      </c>
      <c r="I57" s="459">
        <v>573</v>
      </c>
      <c r="J57" s="459">
        <v>452</v>
      </c>
      <c r="K57" s="459">
        <v>369</v>
      </c>
      <c r="L57" s="177">
        <f t="shared" si="1"/>
        <v>-21.116928446771382</v>
      </c>
      <c r="M57" s="177">
        <f t="shared" si="1"/>
        <v>-18.362831858407077</v>
      </c>
      <c r="N57" s="460">
        <v>2114.7049999999999</v>
      </c>
      <c r="O57" s="460">
        <v>1353.1869999999999</v>
      </c>
      <c r="P57" s="460">
        <v>1592.61</v>
      </c>
      <c r="Q57" s="177">
        <f t="shared" si="2"/>
        <v>-36.01060195157244</v>
      </c>
      <c r="R57" s="177">
        <f t="shared" si="2"/>
        <v>17.693267818860221</v>
      </c>
      <c r="S57" s="460">
        <v>586</v>
      </c>
      <c r="T57" s="460">
        <v>422</v>
      </c>
      <c r="U57" s="460">
        <v>419</v>
      </c>
      <c r="V57" s="177">
        <f t="shared" si="6"/>
        <v>-27.986348122866886</v>
      </c>
      <c r="W57" s="177">
        <f t="shared" si="6"/>
        <v>-0.71090047393364841</v>
      </c>
      <c r="X57" s="460">
        <v>682.32999999999993</v>
      </c>
      <c r="Y57" s="460">
        <v>611.42000000000007</v>
      </c>
      <c r="Z57" s="460">
        <v>443.07600000000002</v>
      </c>
      <c r="AA57" s="177">
        <f t="shared" si="3"/>
        <v>-10.392332155994879</v>
      </c>
      <c r="AB57" s="177">
        <f t="shared" si="3"/>
        <v>-27.533283176866973</v>
      </c>
      <c r="AC57" s="460"/>
      <c r="AD57" s="460"/>
      <c r="AE57" s="460"/>
      <c r="AF57" s="177">
        <f t="shared" si="4"/>
        <v>0</v>
      </c>
      <c r="AG57" s="177">
        <f t="shared" si="4"/>
        <v>0</v>
      </c>
      <c r="AH57" s="460"/>
      <c r="AI57" s="460"/>
      <c r="AJ57" s="460"/>
      <c r="AK57" s="177">
        <f t="shared" si="7"/>
        <v>0</v>
      </c>
      <c r="AL57" s="177">
        <f t="shared" si="7"/>
        <v>0</v>
      </c>
      <c r="AM57" s="460">
        <f t="shared" si="8"/>
        <v>3956.0349999999999</v>
      </c>
      <c r="AN57" s="460">
        <f t="shared" si="8"/>
        <v>2838.607</v>
      </c>
      <c r="AO57" s="460">
        <f t="shared" si="8"/>
        <v>2823.6859999999997</v>
      </c>
      <c r="AP57" s="177">
        <f t="shared" si="5"/>
        <v>-28.246160612835823</v>
      </c>
      <c r="AQ57" s="177">
        <f t="shared" si="5"/>
        <v>-0.52564514918762484</v>
      </c>
    </row>
    <row r="58" spans="1:43" ht="17.25" x14ac:dyDescent="0.3">
      <c r="A58" s="591"/>
      <c r="B58" s="253" t="s">
        <v>328</v>
      </c>
      <c r="C58" s="247" t="s">
        <v>329</v>
      </c>
      <c r="D58" s="459"/>
      <c r="E58" s="459"/>
      <c r="F58" s="459"/>
      <c r="G58" s="177">
        <f t="shared" si="0"/>
        <v>0</v>
      </c>
      <c r="H58" s="177">
        <f t="shared" si="0"/>
        <v>0</v>
      </c>
      <c r="I58" s="459">
        <v>107</v>
      </c>
      <c r="J58" s="459">
        <v>69</v>
      </c>
      <c r="K58" s="459">
        <v>42</v>
      </c>
      <c r="L58" s="177">
        <f t="shared" si="1"/>
        <v>-35.514018691588788</v>
      </c>
      <c r="M58" s="177">
        <f t="shared" si="1"/>
        <v>-39.130434782608688</v>
      </c>
      <c r="N58" s="460">
        <v>2090.98</v>
      </c>
      <c r="O58" s="460">
        <v>2195.0279999999998</v>
      </c>
      <c r="P58" s="460">
        <v>1622.0419999999999</v>
      </c>
      <c r="Q58" s="177">
        <f t="shared" si="2"/>
        <v>4.9760399429932249</v>
      </c>
      <c r="R58" s="177">
        <f t="shared" si="2"/>
        <v>-26.103812798743348</v>
      </c>
      <c r="S58" s="460">
        <v>203</v>
      </c>
      <c r="T58" s="460">
        <v>208</v>
      </c>
      <c r="U58" s="460">
        <v>144</v>
      </c>
      <c r="V58" s="177">
        <f t="shared" si="6"/>
        <v>2.4630541871921281</v>
      </c>
      <c r="W58" s="177">
        <f t="shared" si="6"/>
        <v>-30.769230769230774</v>
      </c>
      <c r="X58" s="460">
        <v>48.53</v>
      </c>
      <c r="Y58" s="460">
        <v>39.07</v>
      </c>
      <c r="Z58" s="460">
        <v>72.272999999999996</v>
      </c>
      <c r="AA58" s="177">
        <f t="shared" si="3"/>
        <v>-19.493097053369041</v>
      </c>
      <c r="AB58" s="177">
        <f t="shared" si="3"/>
        <v>84.983363194266701</v>
      </c>
      <c r="AC58" s="460"/>
      <c r="AD58" s="460"/>
      <c r="AE58" s="460"/>
      <c r="AF58" s="177">
        <f t="shared" si="4"/>
        <v>0</v>
      </c>
      <c r="AG58" s="177">
        <f t="shared" si="4"/>
        <v>0</v>
      </c>
      <c r="AH58" s="460"/>
      <c r="AI58" s="460"/>
      <c r="AJ58" s="460"/>
      <c r="AK58" s="177">
        <f t="shared" si="7"/>
        <v>0</v>
      </c>
      <c r="AL58" s="177">
        <f t="shared" si="7"/>
        <v>0</v>
      </c>
      <c r="AM58" s="460">
        <f t="shared" si="8"/>
        <v>2449.5100000000002</v>
      </c>
      <c r="AN58" s="460">
        <f t="shared" si="8"/>
        <v>2511.098</v>
      </c>
      <c r="AO58" s="460">
        <f t="shared" si="8"/>
        <v>1880.3149999999998</v>
      </c>
      <c r="AP58" s="177">
        <f t="shared" si="5"/>
        <v>2.5142987781229635</v>
      </c>
      <c r="AQ58" s="177">
        <f t="shared" si="5"/>
        <v>-25.119808147670867</v>
      </c>
    </row>
    <row r="59" spans="1:43" ht="17.25" x14ac:dyDescent="0.3">
      <c r="A59" s="591"/>
      <c r="B59" s="253" t="s">
        <v>330</v>
      </c>
      <c r="C59" s="247" t="s">
        <v>329</v>
      </c>
      <c r="D59" s="459"/>
      <c r="E59" s="459"/>
      <c r="F59" s="459"/>
      <c r="G59" s="177">
        <f t="shared" si="0"/>
        <v>0</v>
      </c>
      <c r="H59" s="177">
        <f t="shared" si="0"/>
        <v>0</v>
      </c>
      <c r="I59" s="459">
        <v>1648</v>
      </c>
      <c r="J59" s="459">
        <v>1050</v>
      </c>
      <c r="K59" s="459">
        <v>932</v>
      </c>
      <c r="L59" s="177">
        <f t="shared" si="1"/>
        <v>-36.286407766990294</v>
      </c>
      <c r="M59" s="177">
        <f t="shared" si="1"/>
        <v>-11.238095238095241</v>
      </c>
      <c r="N59" s="460">
        <v>5646.0010000000002</v>
      </c>
      <c r="O59" s="460">
        <v>4523.5460000000003</v>
      </c>
      <c r="P59" s="460">
        <v>4549.277</v>
      </c>
      <c r="Q59" s="177">
        <f t="shared" si="2"/>
        <v>-19.880531370787921</v>
      </c>
      <c r="R59" s="177">
        <f t="shared" si="2"/>
        <v>0.56882366179098653</v>
      </c>
      <c r="S59" s="460">
        <v>1395.49</v>
      </c>
      <c r="T59" s="460">
        <v>1214.327</v>
      </c>
      <c r="U59" s="460">
        <v>1101</v>
      </c>
      <c r="V59" s="177">
        <f t="shared" si="6"/>
        <v>-12.982034984127438</v>
      </c>
      <c r="W59" s="177">
        <f t="shared" si="6"/>
        <v>-9.3324944598942494</v>
      </c>
      <c r="X59" s="460">
        <v>590.73</v>
      </c>
      <c r="Y59" s="460">
        <v>639.03</v>
      </c>
      <c r="Z59" s="460">
        <v>718.41700000000003</v>
      </c>
      <c r="AA59" s="177">
        <f t="shared" si="3"/>
        <v>8.1763242090295023</v>
      </c>
      <c r="AB59" s="177">
        <f t="shared" si="3"/>
        <v>12.423047431263015</v>
      </c>
      <c r="AC59" s="460"/>
      <c r="AD59" s="460"/>
      <c r="AE59" s="460"/>
      <c r="AF59" s="177">
        <f t="shared" si="4"/>
        <v>0</v>
      </c>
      <c r="AG59" s="177">
        <f t="shared" si="4"/>
        <v>0</v>
      </c>
      <c r="AH59" s="460"/>
      <c r="AI59" s="460"/>
      <c r="AJ59" s="460"/>
      <c r="AK59" s="177">
        <f t="shared" si="7"/>
        <v>0</v>
      </c>
      <c r="AL59" s="177">
        <f t="shared" si="7"/>
        <v>0</v>
      </c>
      <c r="AM59" s="460">
        <f t="shared" si="8"/>
        <v>9280.2209999999995</v>
      </c>
      <c r="AN59" s="460">
        <f t="shared" si="8"/>
        <v>7426.9030000000002</v>
      </c>
      <c r="AO59" s="460">
        <f t="shared" si="8"/>
        <v>7300.6940000000004</v>
      </c>
      <c r="AP59" s="177">
        <f t="shared" si="5"/>
        <v>-19.970623544417748</v>
      </c>
      <c r="AQ59" s="177">
        <f t="shared" si="5"/>
        <v>-1.6993489749361146</v>
      </c>
    </row>
    <row r="60" spans="1:43" ht="17.25" x14ac:dyDescent="0.3">
      <c r="A60" s="591"/>
      <c r="B60" s="247" t="s">
        <v>331</v>
      </c>
      <c r="C60" s="247" t="s">
        <v>276</v>
      </c>
      <c r="D60" s="460">
        <v>6012</v>
      </c>
      <c r="E60" s="460">
        <v>6076</v>
      </c>
      <c r="F60" s="459">
        <v>5517</v>
      </c>
      <c r="G60" s="177">
        <f t="shared" si="0"/>
        <v>1.064537591483699</v>
      </c>
      <c r="H60" s="177">
        <f t="shared" si="0"/>
        <v>-9.2001316655694581</v>
      </c>
      <c r="I60" s="459">
        <v>3049</v>
      </c>
      <c r="J60" s="459">
        <v>2664</v>
      </c>
      <c r="K60" s="459">
        <v>1906.0900000000001</v>
      </c>
      <c r="L60" s="177">
        <f t="shared" si="1"/>
        <v>-12.627090849458838</v>
      </c>
      <c r="M60" s="177">
        <f t="shared" si="1"/>
        <v>-28.450075075075063</v>
      </c>
      <c r="N60" s="460"/>
      <c r="O60" s="460"/>
      <c r="P60" s="460"/>
      <c r="Q60" s="177">
        <f t="shared" si="2"/>
        <v>0</v>
      </c>
      <c r="R60" s="177">
        <f t="shared" si="2"/>
        <v>0</v>
      </c>
      <c r="S60" s="460"/>
      <c r="T60" s="460"/>
      <c r="U60" s="460"/>
      <c r="V60" s="177">
        <f t="shared" si="6"/>
        <v>0</v>
      </c>
      <c r="W60" s="177">
        <f t="shared" si="6"/>
        <v>0</v>
      </c>
      <c r="X60" s="460">
        <v>818</v>
      </c>
      <c r="Y60" s="460">
        <v>1000</v>
      </c>
      <c r="Z60" s="460">
        <v>720</v>
      </c>
      <c r="AA60" s="177">
        <f t="shared" si="3"/>
        <v>22.249388753056238</v>
      </c>
      <c r="AB60" s="177">
        <f t="shared" si="3"/>
        <v>-28</v>
      </c>
      <c r="AC60" s="460"/>
      <c r="AD60" s="460"/>
      <c r="AE60" s="460"/>
      <c r="AF60" s="177">
        <f t="shared" si="4"/>
        <v>0</v>
      </c>
      <c r="AG60" s="177">
        <f t="shared" si="4"/>
        <v>0</v>
      </c>
      <c r="AH60" s="460">
        <v>1781</v>
      </c>
      <c r="AI60" s="460">
        <v>1819.89</v>
      </c>
      <c r="AJ60" s="460">
        <v>2910</v>
      </c>
      <c r="AK60" s="177">
        <v>32.040316901408453</v>
      </c>
      <c r="AL60" s="177">
        <f t="shared" si="7"/>
        <v>59.899774162174623</v>
      </c>
      <c r="AM60" s="460">
        <f t="shared" si="8"/>
        <v>11660</v>
      </c>
      <c r="AN60" s="460">
        <f t="shared" si="8"/>
        <v>11559.89</v>
      </c>
      <c r="AO60" s="460">
        <f t="shared" si="8"/>
        <v>11053.09</v>
      </c>
      <c r="AP60" s="177">
        <f t="shared" si="5"/>
        <v>-0.85857632933105776</v>
      </c>
      <c r="AQ60" s="177">
        <f t="shared" si="5"/>
        <v>-4.3841247624328474</v>
      </c>
    </row>
    <row r="61" spans="1:43" ht="17.25" x14ac:dyDescent="0.3">
      <c r="A61" s="591">
        <v>14</v>
      </c>
      <c r="B61" s="246" t="s">
        <v>332</v>
      </c>
      <c r="C61" s="247"/>
      <c r="D61" s="459"/>
      <c r="E61" s="459"/>
      <c r="F61" s="459"/>
      <c r="G61" s="177">
        <f t="shared" si="0"/>
        <v>0</v>
      </c>
      <c r="H61" s="177">
        <f t="shared" si="0"/>
        <v>0</v>
      </c>
      <c r="I61" s="459"/>
      <c r="J61" s="459"/>
      <c r="K61" s="459"/>
      <c r="L61" s="177">
        <f t="shared" si="1"/>
        <v>0</v>
      </c>
      <c r="M61" s="177">
        <f t="shared" si="1"/>
        <v>0</v>
      </c>
      <c r="N61" s="460"/>
      <c r="O61" s="460"/>
      <c r="P61" s="460"/>
      <c r="Q61" s="177">
        <f t="shared" si="2"/>
        <v>0</v>
      </c>
      <c r="R61" s="177">
        <f t="shared" si="2"/>
        <v>0</v>
      </c>
      <c r="S61" s="460"/>
      <c r="T61" s="460"/>
      <c r="U61" s="460"/>
      <c r="V61" s="177">
        <f t="shared" si="6"/>
        <v>0</v>
      </c>
      <c r="W61" s="177">
        <f t="shared" si="6"/>
        <v>0</v>
      </c>
      <c r="X61" s="460"/>
      <c r="Y61" s="460"/>
      <c r="Z61" s="460"/>
      <c r="AA61" s="177">
        <f t="shared" si="3"/>
        <v>0</v>
      </c>
      <c r="AB61" s="177">
        <f t="shared" si="3"/>
        <v>0</v>
      </c>
      <c r="AC61" s="460"/>
      <c r="AD61" s="460"/>
      <c r="AE61" s="460"/>
      <c r="AF61" s="177">
        <f t="shared" si="4"/>
        <v>0</v>
      </c>
      <c r="AG61" s="177">
        <f t="shared" si="4"/>
        <v>0</v>
      </c>
      <c r="AH61" s="460"/>
      <c r="AI61" s="460"/>
      <c r="AJ61" s="460"/>
      <c r="AK61" s="177">
        <f t="shared" si="7"/>
        <v>0</v>
      </c>
      <c r="AL61" s="177">
        <f t="shared" si="7"/>
        <v>0</v>
      </c>
      <c r="AM61" s="460">
        <f t="shared" si="8"/>
        <v>0</v>
      </c>
      <c r="AN61" s="460">
        <f t="shared" si="8"/>
        <v>0</v>
      </c>
      <c r="AO61" s="460">
        <f t="shared" si="8"/>
        <v>0</v>
      </c>
      <c r="AP61" s="177">
        <f t="shared" si="5"/>
        <v>0</v>
      </c>
      <c r="AQ61" s="177">
        <f t="shared" si="5"/>
        <v>0</v>
      </c>
    </row>
    <row r="62" spans="1:43" ht="17.25" x14ac:dyDescent="0.3">
      <c r="A62" s="591"/>
      <c r="B62" s="254" t="s">
        <v>333</v>
      </c>
      <c r="C62" s="247" t="s">
        <v>334</v>
      </c>
      <c r="D62" s="459">
        <v>1418.18</v>
      </c>
      <c r="E62" s="459">
        <v>1126.74</v>
      </c>
      <c r="F62" s="459">
        <v>1133.9000000000001</v>
      </c>
      <c r="G62" s="177">
        <f t="shared" si="0"/>
        <v>-20.550282756772759</v>
      </c>
      <c r="H62" s="177">
        <f t="shared" si="0"/>
        <v>0.63546159717415662</v>
      </c>
      <c r="I62" s="459"/>
      <c r="J62" s="459"/>
      <c r="K62" s="459"/>
      <c r="L62" s="177">
        <f t="shared" si="1"/>
        <v>0</v>
      </c>
      <c r="M62" s="177">
        <f t="shared" si="1"/>
        <v>0</v>
      </c>
      <c r="N62" s="460"/>
      <c r="O62" s="460"/>
      <c r="P62" s="460"/>
      <c r="Q62" s="177">
        <f t="shared" si="2"/>
        <v>0</v>
      </c>
      <c r="R62" s="177">
        <f t="shared" si="2"/>
        <v>0</v>
      </c>
      <c r="S62" s="460"/>
      <c r="T62" s="460"/>
      <c r="U62" s="460"/>
      <c r="V62" s="177">
        <f t="shared" si="6"/>
        <v>0</v>
      </c>
      <c r="W62" s="177">
        <f t="shared" si="6"/>
        <v>0</v>
      </c>
      <c r="X62" s="460">
        <v>3101.5</v>
      </c>
      <c r="Y62" s="460">
        <v>3105.1</v>
      </c>
      <c r="Z62" s="460">
        <v>2726.712</v>
      </c>
      <c r="AA62" s="177">
        <f t="shared" si="3"/>
        <v>0.11607286796710525</v>
      </c>
      <c r="AB62" s="177">
        <f t="shared" si="3"/>
        <v>-12.186016553412131</v>
      </c>
      <c r="AC62" s="460">
        <v>4</v>
      </c>
      <c r="AD62" s="460">
        <v>7</v>
      </c>
      <c r="AE62" s="460">
        <v>7</v>
      </c>
      <c r="AF62" s="177">
        <f t="shared" si="4"/>
        <v>75</v>
      </c>
      <c r="AG62" s="177">
        <f t="shared" si="4"/>
        <v>0</v>
      </c>
      <c r="AH62" s="460"/>
      <c r="AI62" s="460"/>
      <c r="AJ62" s="460"/>
      <c r="AK62" s="177">
        <f t="shared" si="7"/>
        <v>0</v>
      </c>
      <c r="AL62" s="177">
        <f t="shared" si="7"/>
        <v>0</v>
      </c>
      <c r="AM62" s="460">
        <f t="shared" si="8"/>
        <v>4523.68</v>
      </c>
      <c r="AN62" s="460">
        <f t="shared" si="8"/>
        <v>4238.84</v>
      </c>
      <c r="AO62" s="460">
        <f t="shared" si="8"/>
        <v>3867.6120000000001</v>
      </c>
      <c r="AP62" s="177">
        <f t="shared" si="5"/>
        <v>-6.2966434407385208</v>
      </c>
      <c r="AQ62" s="177">
        <f t="shared" si="5"/>
        <v>-8.7577733530871598</v>
      </c>
    </row>
    <row r="63" spans="1:43" ht="17.25" x14ac:dyDescent="0.3">
      <c r="A63" s="591"/>
      <c r="B63" s="254" t="s">
        <v>335</v>
      </c>
      <c r="C63" s="247" t="s">
        <v>334</v>
      </c>
      <c r="D63" s="459"/>
      <c r="E63" s="459"/>
      <c r="F63" s="459"/>
      <c r="G63" s="177">
        <f t="shared" si="0"/>
        <v>0</v>
      </c>
      <c r="H63" s="177">
        <f t="shared" si="0"/>
        <v>0</v>
      </c>
      <c r="I63" s="459">
        <v>466</v>
      </c>
      <c r="J63" s="459">
        <v>482</v>
      </c>
      <c r="K63" s="459">
        <v>401</v>
      </c>
      <c r="L63" s="177">
        <f t="shared" si="1"/>
        <v>3.4334763948497908</v>
      </c>
      <c r="M63" s="177">
        <f t="shared" si="1"/>
        <v>-16.804979253112023</v>
      </c>
      <c r="N63" s="460"/>
      <c r="O63" s="460"/>
      <c r="P63" s="460"/>
      <c r="Q63" s="177">
        <f t="shared" si="2"/>
        <v>0</v>
      </c>
      <c r="R63" s="177">
        <f t="shared" si="2"/>
        <v>0</v>
      </c>
      <c r="S63" s="460"/>
      <c r="T63" s="460"/>
      <c r="U63" s="460"/>
      <c r="V63" s="177">
        <f t="shared" si="6"/>
        <v>0</v>
      </c>
      <c r="W63" s="177">
        <f t="shared" si="6"/>
        <v>0</v>
      </c>
      <c r="X63" s="460"/>
      <c r="Y63" s="460"/>
      <c r="Z63" s="460"/>
      <c r="AA63" s="177">
        <f t="shared" si="3"/>
        <v>0</v>
      </c>
      <c r="AB63" s="177">
        <f t="shared" si="3"/>
        <v>0</v>
      </c>
      <c r="AC63" s="460"/>
      <c r="AD63" s="460"/>
      <c r="AE63" s="460"/>
      <c r="AF63" s="177">
        <f t="shared" si="4"/>
        <v>0</v>
      </c>
      <c r="AG63" s="177">
        <f t="shared" si="4"/>
        <v>0</v>
      </c>
      <c r="AH63" s="460"/>
      <c r="AI63" s="460"/>
      <c r="AJ63" s="460"/>
      <c r="AK63" s="177">
        <f t="shared" si="7"/>
        <v>0</v>
      </c>
      <c r="AL63" s="177">
        <f t="shared" si="7"/>
        <v>0</v>
      </c>
      <c r="AM63" s="460">
        <f t="shared" si="8"/>
        <v>466</v>
      </c>
      <c r="AN63" s="460">
        <f t="shared" si="8"/>
        <v>482</v>
      </c>
      <c r="AO63" s="460">
        <f t="shared" si="8"/>
        <v>401</v>
      </c>
      <c r="AP63" s="177">
        <f t="shared" si="5"/>
        <v>3.4334763948497908</v>
      </c>
      <c r="AQ63" s="177">
        <f t="shared" si="5"/>
        <v>-16.804979253112023</v>
      </c>
    </row>
    <row r="64" spans="1:43" ht="17.25" x14ac:dyDescent="0.3">
      <c r="A64" s="591">
        <v>15</v>
      </c>
      <c r="B64" s="246" t="s">
        <v>336</v>
      </c>
      <c r="C64" s="247"/>
      <c r="D64" s="459"/>
      <c r="E64" s="459"/>
      <c r="F64" s="459"/>
      <c r="G64" s="177">
        <f t="shared" si="0"/>
        <v>0</v>
      </c>
      <c r="H64" s="177">
        <f t="shared" si="0"/>
        <v>0</v>
      </c>
      <c r="I64" s="459"/>
      <c r="J64" s="459"/>
      <c r="K64" s="459"/>
      <c r="L64" s="177">
        <f t="shared" si="1"/>
        <v>0</v>
      </c>
      <c r="M64" s="177">
        <f t="shared" si="1"/>
        <v>0</v>
      </c>
      <c r="N64" s="460"/>
      <c r="O64" s="460"/>
      <c r="P64" s="460"/>
      <c r="Q64" s="177">
        <f t="shared" si="2"/>
        <v>0</v>
      </c>
      <c r="R64" s="177">
        <f t="shared" si="2"/>
        <v>0</v>
      </c>
      <c r="S64" s="460"/>
      <c r="T64" s="460"/>
      <c r="U64" s="460"/>
      <c r="V64" s="177">
        <f t="shared" si="6"/>
        <v>0</v>
      </c>
      <c r="W64" s="177">
        <f t="shared" si="6"/>
        <v>0</v>
      </c>
      <c r="X64" s="460"/>
      <c r="Y64" s="460"/>
      <c r="Z64" s="460"/>
      <c r="AA64" s="177">
        <f t="shared" si="3"/>
        <v>0</v>
      </c>
      <c r="AB64" s="177">
        <f t="shared" si="3"/>
        <v>0</v>
      </c>
      <c r="AC64" s="460"/>
      <c r="AD64" s="460"/>
      <c r="AE64" s="460"/>
      <c r="AF64" s="177">
        <f t="shared" si="4"/>
        <v>0</v>
      </c>
      <c r="AG64" s="177">
        <f t="shared" si="4"/>
        <v>0</v>
      </c>
      <c r="AH64" s="460"/>
      <c r="AI64" s="460"/>
      <c r="AJ64" s="460"/>
      <c r="AK64" s="177">
        <f t="shared" si="7"/>
        <v>0</v>
      </c>
      <c r="AL64" s="177">
        <f t="shared" si="7"/>
        <v>0</v>
      </c>
      <c r="AM64" s="460">
        <f t="shared" si="8"/>
        <v>0</v>
      </c>
      <c r="AN64" s="460">
        <f t="shared" si="8"/>
        <v>0</v>
      </c>
      <c r="AO64" s="460">
        <f t="shared" si="8"/>
        <v>0</v>
      </c>
      <c r="AP64" s="177">
        <f t="shared" si="5"/>
        <v>0</v>
      </c>
      <c r="AQ64" s="177">
        <f t="shared" si="5"/>
        <v>0</v>
      </c>
    </row>
    <row r="65" spans="1:43" ht="17.25" x14ac:dyDescent="0.3">
      <c r="A65" s="591"/>
      <c r="B65" s="247" t="s">
        <v>337</v>
      </c>
      <c r="C65" s="247" t="s">
        <v>338</v>
      </c>
      <c r="D65" s="459">
        <v>5.6</v>
      </c>
      <c r="E65" s="459">
        <v>0.7</v>
      </c>
      <c r="F65" s="459">
        <v>1.6</v>
      </c>
      <c r="G65" s="177">
        <f t="shared" si="0"/>
        <v>-87.5</v>
      </c>
      <c r="H65" s="177">
        <f t="shared" si="0"/>
        <v>128.57142857142861</v>
      </c>
      <c r="I65" s="459"/>
      <c r="J65" s="459"/>
      <c r="K65" s="459"/>
      <c r="L65" s="177">
        <f t="shared" si="1"/>
        <v>0</v>
      </c>
      <c r="M65" s="177">
        <f t="shared" si="1"/>
        <v>0</v>
      </c>
      <c r="N65" s="460">
        <v>903.09400000000005</v>
      </c>
      <c r="O65" s="460">
        <v>814.43600000000004</v>
      </c>
      <c r="P65" s="460"/>
      <c r="Q65" s="177">
        <f t="shared" si="2"/>
        <v>-9.8171397440355008</v>
      </c>
      <c r="R65" s="177">
        <f t="shared" si="2"/>
        <v>-100</v>
      </c>
      <c r="S65" s="460">
        <v>3.71</v>
      </c>
      <c r="T65" s="460">
        <v>3.02</v>
      </c>
      <c r="U65" s="460">
        <v>1.76</v>
      </c>
      <c r="V65" s="177">
        <f t="shared" si="6"/>
        <v>-18.598382749326149</v>
      </c>
      <c r="W65" s="177">
        <f t="shared" si="6"/>
        <v>-41.721854304635762</v>
      </c>
      <c r="X65" s="460"/>
      <c r="Y65" s="460"/>
      <c r="Z65" s="460"/>
      <c r="AA65" s="177">
        <f t="shared" si="3"/>
        <v>0</v>
      </c>
      <c r="AB65" s="177">
        <f t="shared" si="3"/>
        <v>0</v>
      </c>
      <c r="AC65" s="460"/>
      <c r="AD65" s="460"/>
      <c r="AE65" s="460"/>
      <c r="AF65" s="177">
        <f t="shared" si="4"/>
        <v>0</v>
      </c>
      <c r="AG65" s="177">
        <f t="shared" si="4"/>
        <v>0</v>
      </c>
      <c r="AH65" s="460">
        <v>2.0299999999999998</v>
      </c>
      <c r="AI65" s="460">
        <v>2.0299999999999998</v>
      </c>
      <c r="AJ65" s="460">
        <v>2</v>
      </c>
      <c r="AK65" s="177">
        <f t="shared" si="7"/>
        <v>0</v>
      </c>
      <c r="AL65" s="177">
        <f t="shared" si="7"/>
        <v>-1.4778325123152598</v>
      </c>
      <c r="AM65" s="460">
        <f t="shared" si="8"/>
        <v>914.43400000000008</v>
      </c>
      <c r="AN65" s="460">
        <f t="shared" si="8"/>
        <v>820.18600000000004</v>
      </c>
      <c r="AO65" s="460">
        <f t="shared" si="8"/>
        <v>5.36</v>
      </c>
      <c r="AP65" s="177">
        <f t="shared" si="5"/>
        <v>-10.306703381545319</v>
      </c>
      <c r="AQ65" s="177">
        <f t="shared" si="5"/>
        <v>-99.346489698678099</v>
      </c>
    </row>
    <row r="66" spans="1:43" ht="17.25" x14ac:dyDescent="0.3">
      <c r="A66" s="591"/>
      <c r="B66" s="247" t="s">
        <v>339</v>
      </c>
      <c r="C66" s="247" t="s">
        <v>46</v>
      </c>
      <c r="D66" s="459">
        <v>82651.350000000006</v>
      </c>
      <c r="E66" s="459">
        <v>52331.600000000006</v>
      </c>
      <c r="F66" s="459">
        <v>34060.699999999997</v>
      </c>
      <c r="G66" s="177">
        <f t="shared" si="0"/>
        <v>-36.68391381386995</v>
      </c>
      <c r="H66" s="177">
        <f t="shared" si="0"/>
        <v>-34.913704148162878</v>
      </c>
      <c r="I66" s="459">
        <v>164320.93</v>
      </c>
      <c r="J66" s="459">
        <v>154590.60999999999</v>
      </c>
      <c r="K66" s="459">
        <v>213765.1</v>
      </c>
      <c r="L66" s="177">
        <f t="shared" si="1"/>
        <v>-5.9215341587952395</v>
      </c>
      <c r="M66" s="177">
        <f t="shared" si="1"/>
        <v>38.278191670244411</v>
      </c>
      <c r="N66" s="460">
        <v>220838.71400000001</v>
      </c>
      <c r="O66" s="460">
        <v>191764.01800000001</v>
      </c>
      <c r="P66" s="460">
        <v>190027.41500000001</v>
      </c>
      <c r="Q66" s="177">
        <f t="shared" si="2"/>
        <v>-13.165579292406122</v>
      </c>
      <c r="R66" s="177">
        <f t="shared" si="2"/>
        <v>-0.90559376994279717</v>
      </c>
      <c r="S66" s="460">
        <v>321282.05</v>
      </c>
      <c r="T66" s="460">
        <v>439680.45</v>
      </c>
      <c r="U66" s="460">
        <v>482537.5</v>
      </c>
      <c r="V66" s="177">
        <f t="shared" si="6"/>
        <v>36.85185649182705</v>
      </c>
      <c r="W66" s="177">
        <f t="shared" si="6"/>
        <v>9.7473176257893499</v>
      </c>
      <c r="X66" s="460">
        <v>549626.11</v>
      </c>
      <c r="Y66" s="460">
        <v>419595.45999999996</v>
      </c>
      <c r="Z66" s="460">
        <v>410284.07</v>
      </c>
      <c r="AA66" s="177">
        <f t="shared" si="3"/>
        <v>-23.658019085010366</v>
      </c>
      <c r="AB66" s="177">
        <f t="shared" si="3"/>
        <v>-2.2191350688112692</v>
      </c>
      <c r="AC66" s="460"/>
      <c r="AD66" s="460"/>
      <c r="AE66" s="460"/>
      <c r="AF66" s="177">
        <f t="shared" si="4"/>
        <v>0</v>
      </c>
      <c r="AG66" s="177">
        <f t="shared" si="4"/>
        <v>0</v>
      </c>
      <c r="AH66" s="460"/>
      <c r="AI66" s="460"/>
      <c r="AJ66" s="460"/>
      <c r="AK66" s="177">
        <f t="shared" si="7"/>
        <v>0</v>
      </c>
      <c r="AL66" s="177">
        <f t="shared" si="7"/>
        <v>0</v>
      </c>
      <c r="AM66" s="460">
        <f t="shared" si="8"/>
        <v>1338719.1540000001</v>
      </c>
      <c r="AN66" s="460">
        <f t="shared" si="8"/>
        <v>1257962.138</v>
      </c>
      <c r="AO66" s="460">
        <f t="shared" si="8"/>
        <v>1330674.7849999999</v>
      </c>
      <c r="AP66" s="177">
        <f t="shared" si="5"/>
        <v>-6.0324090948205082</v>
      </c>
      <c r="AQ66" s="177">
        <f t="shared" si="5"/>
        <v>5.7801936007075341</v>
      </c>
    </row>
    <row r="67" spans="1:43" ht="17.25" x14ac:dyDescent="0.3">
      <c r="A67" s="591"/>
      <c r="B67" s="247" t="s">
        <v>340</v>
      </c>
      <c r="C67" s="247" t="s">
        <v>46</v>
      </c>
      <c r="D67" s="459"/>
      <c r="E67" s="459"/>
      <c r="F67" s="459"/>
      <c r="G67" s="177">
        <f t="shared" si="0"/>
        <v>0</v>
      </c>
      <c r="H67" s="177">
        <f t="shared" si="0"/>
        <v>0</v>
      </c>
      <c r="I67" s="459"/>
      <c r="J67" s="459"/>
      <c r="K67" s="459"/>
      <c r="L67" s="177">
        <f t="shared" si="1"/>
        <v>0</v>
      </c>
      <c r="M67" s="177">
        <f t="shared" si="1"/>
        <v>0</v>
      </c>
      <c r="N67" s="460"/>
      <c r="O67" s="460"/>
      <c r="P67" s="460"/>
      <c r="Q67" s="177">
        <f t="shared" si="2"/>
        <v>0</v>
      </c>
      <c r="R67" s="177">
        <f t="shared" si="2"/>
        <v>0</v>
      </c>
      <c r="S67" s="460"/>
      <c r="T67" s="460"/>
      <c r="U67" s="460"/>
      <c r="V67" s="177">
        <f t="shared" si="6"/>
        <v>0</v>
      </c>
      <c r="W67" s="177">
        <f t="shared" si="6"/>
        <v>0</v>
      </c>
      <c r="X67" s="460"/>
      <c r="Y67" s="460"/>
      <c r="Z67" s="460"/>
      <c r="AA67" s="177">
        <f t="shared" si="3"/>
        <v>0</v>
      </c>
      <c r="AB67" s="177">
        <f t="shared" si="3"/>
        <v>0</v>
      </c>
      <c r="AC67" s="460"/>
      <c r="AD67" s="460"/>
      <c r="AE67" s="460"/>
      <c r="AF67" s="177">
        <f t="shared" si="4"/>
        <v>0</v>
      </c>
      <c r="AG67" s="177">
        <f t="shared" si="4"/>
        <v>0</v>
      </c>
      <c r="AH67" s="460">
        <v>0</v>
      </c>
      <c r="AI67" s="460">
        <v>0</v>
      </c>
      <c r="AJ67" s="460">
        <v>3.64</v>
      </c>
      <c r="AK67" s="177">
        <f t="shared" si="7"/>
        <v>0</v>
      </c>
      <c r="AL67" s="177">
        <f t="shared" si="7"/>
        <v>0</v>
      </c>
      <c r="AM67" s="460">
        <f t="shared" si="8"/>
        <v>0</v>
      </c>
      <c r="AN67" s="460">
        <f t="shared" si="8"/>
        <v>0</v>
      </c>
      <c r="AO67" s="460">
        <f t="shared" si="8"/>
        <v>3.64</v>
      </c>
      <c r="AP67" s="177">
        <f t="shared" si="5"/>
        <v>0</v>
      </c>
      <c r="AQ67" s="177">
        <f t="shared" si="5"/>
        <v>0</v>
      </c>
    </row>
    <row r="68" spans="1:43" ht="17.25" x14ac:dyDescent="0.3">
      <c r="A68" s="591"/>
      <c r="B68" s="247" t="s">
        <v>341</v>
      </c>
      <c r="C68" s="247" t="s">
        <v>46</v>
      </c>
      <c r="D68" s="459"/>
      <c r="E68" s="459"/>
      <c r="F68" s="459"/>
      <c r="G68" s="177">
        <f t="shared" si="0"/>
        <v>0</v>
      </c>
      <c r="H68" s="177">
        <f t="shared" si="0"/>
        <v>0</v>
      </c>
      <c r="I68" s="459"/>
      <c r="J68" s="459"/>
      <c r="K68" s="459"/>
      <c r="L68" s="177">
        <f t="shared" si="1"/>
        <v>0</v>
      </c>
      <c r="M68" s="177">
        <f t="shared" si="1"/>
        <v>0</v>
      </c>
      <c r="N68" s="460"/>
      <c r="O68" s="460"/>
      <c r="P68" s="460"/>
      <c r="Q68" s="177">
        <f t="shared" si="2"/>
        <v>0</v>
      </c>
      <c r="R68" s="177">
        <f t="shared" si="2"/>
        <v>0</v>
      </c>
      <c r="S68" s="460"/>
      <c r="T68" s="460"/>
      <c r="U68" s="460"/>
      <c r="V68" s="177">
        <f t="shared" si="6"/>
        <v>0</v>
      </c>
      <c r="W68" s="177">
        <f t="shared" si="6"/>
        <v>0</v>
      </c>
      <c r="X68" s="460"/>
      <c r="Y68" s="460"/>
      <c r="Z68" s="460"/>
      <c r="AA68" s="177">
        <f t="shared" si="3"/>
        <v>0</v>
      </c>
      <c r="AB68" s="177">
        <f t="shared" si="3"/>
        <v>0</v>
      </c>
      <c r="AC68" s="460"/>
      <c r="AD68" s="460"/>
      <c r="AE68" s="460"/>
      <c r="AF68" s="177">
        <f t="shared" si="4"/>
        <v>0</v>
      </c>
      <c r="AG68" s="177">
        <f t="shared" si="4"/>
        <v>0</v>
      </c>
      <c r="AH68" s="460"/>
      <c r="AI68" s="460"/>
      <c r="AJ68" s="460"/>
      <c r="AK68" s="177">
        <f t="shared" si="7"/>
        <v>0</v>
      </c>
      <c r="AL68" s="177">
        <f t="shared" si="7"/>
        <v>0</v>
      </c>
      <c r="AM68" s="460">
        <f t="shared" si="8"/>
        <v>0</v>
      </c>
      <c r="AN68" s="460">
        <f t="shared" si="8"/>
        <v>0</v>
      </c>
      <c r="AO68" s="460">
        <f t="shared" si="8"/>
        <v>0</v>
      </c>
      <c r="AP68" s="177">
        <f t="shared" si="5"/>
        <v>0</v>
      </c>
      <c r="AQ68" s="177">
        <f t="shared" si="5"/>
        <v>0</v>
      </c>
    </row>
    <row r="69" spans="1:43" ht="17.25" x14ac:dyDescent="0.3">
      <c r="A69" s="591">
        <v>16</v>
      </c>
      <c r="B69" s="255" t="s">
        <v>342</v>
      </c>
      <c r="C69" s="247"/>
      <c r="D69" s="459"/>
      <c r="E69" s="459"/>
      <c r="F69" s="459"/>
      <c r="G69" s="177">
        <f t="shared" si="0"/>
        <v>0</v>
      </c>
      <c r="H69" s="177">
        <f t="shared" si="0"/>
        <v>0</v>
      </c>
      <c r="I69" s="459"/>
      <c r="J69" s="459"/>
      <c r="K69" s="459"/>
      <c r="L69" s="177">
        <f t="shared" si="1"/>
        <v>0</v>
      </c>
      <c r="M69" s="177">
        <f t="shared" si="1"/>
        <v>0</v>
      </c>
      <c r="N69" s="460"/>
      <c r="O69" s="460"/>
      <c r="P69" s="460"/>
      <c r="Q69" s="177">
        <f t="shared" si="2"/>
        <v>0</v>
      </c>
      <c r="R69" s="177">
        <f t="shared" si="2"/>
        <v>0</v>
      </c>
      <c r="S69" s="460"/>
      <c r="T69" s="460"/>
      <c r="U69" s="460"/>
      <c r="V69" s="177">
        <f t="shared" si="6"/>
        <v>0</v>
      </c>
      <c r="W69" s="177">
        <f t="shared" si="6"/>
        <v>0</v>
      </c>
      <c r="X69" s="460"/>
      <c r="Y69" s="460"/>
      <c r="Z69" s="460"/>
      <c r="AA69" s="177">
        <f t="shared" si="3"/>
        <v>0</v>
      </c>
      <c r="AB69" s="177">
        <f t="shared" si="3"/>
        <v>0</v>
      </c>
      <c r="AC69" s="460"/>
      <c r="AD69" s="460"/>
      <c r="AE69" s="460"/>
      <c r="AF69" s="177">
        <f t="shared" si="4"/>
        <v>0</v>
      </c>
      <c r="AG69" s="177">
        <f t="shared" si="4"/>
        <v>0</v>
      </c>
      <c r="AH69" s="460"/>
      <c r="AI69" s="460"/>
      <c r="AJ69" s="460"/>
      <c r="AK69" s="177">
        <f t="shared" si="7"/>
        <v>0</v>
      </c>
      <c r="AL69" s="177">
        <f t="shared" si="7"/>
        <v>0</v>
      </c>
      <c r="AM69" s="460">
        <f t="shared" si="8"/>
        <v>0</v>
      </c>
      <c r="AN69" s="460">
        <f t="shared" si="8"/>
        <v>0</v>
      </c>
      <c r="AO69" s="460">
        <f t="shared" si="8"/>
        <v>0</v>
      </c>
      <c r="AP69" s="177">
        <f t="shared" si="5"/>
        <v>0</v>
      </c>
      <c r="AQ69" s="177">
        <f t="shared" si="5"/>
        <v>0</v>
      </c>
    </row>
    <row r="70" spans="1:43" ht="17.25" x14ac:dyDescent="0.3">
      <c r="A70" s="591"/>
      <c r="B70" s="247" t="s">
        <v>382</v>
      </c>
      <c r="C70" s="247" t="s">
        <v>276</v>
      </c>
      <c r="D70" s="459">
        <v>46688.27</v>
      </c>
      <c r="E70" s="459">
        <v>40281</v>
      </c>
      <c r="F70" s="459">
        <v>47920.2</v>
      </c>
      <c r="G70" s="177">
        <f t="shared" si="0"/>
        <v>-13.723511280242334</v>
      </c>
      <c r="H70" s="177">
        <f t="shared" si="0"/>
        <v>18.964772473374538</v>
      </c>
      <c r="I70" s="459">
        <v>169080.71900000001</v>
      </c>
      <c r="J70" s="459">
        <v>281036.80499999999</v>
      </c>
      <c r="K70" s="459">
        <v>194922.27599999998</v>
      </c>
      <c r="L70" s="177">
        <f t="shared" si="1"/>
        <v>66.214578848579407</v>
      </c>
      <c r="M70" s="177">
        <f t="shared" si="1"/>
        <v>-30.641726445758593</v>
      </c>
      <c r="N70" s="460"/>
      <c r="O70" s="460"/>
      <c r="P70" s="460"/>
      <c r="Q70" s="177">
        <f t="shared" si="2"/>
        <v>0</v>
      </c>
      <c r="R70" s="177">
        <f t="shared" si="2"/>
        <v>0</v>
      </c>
      <c r="S70" s="460"/>
      <c r="T70" s="460"/>
      <c r="U70" s="460"/>
      <c r="V70" s="177">
        <f t="shared" si="6"/>
        <v>0</v>
      </c>
      <c r="W70" s="177">
        <f t="shared" si="6"/>
        <v>0</v>
      </c>
      <c r="X70" s="460">
        <v>110420</v>
      </c>
      <c r="Y70" s="460">
        <v>56644</v>
      </c>
      <c r="Z70" s="460">
        <v>59044</v>
      </c>
      <c r="AA70" s="177">
        <f t="shared" si="3"/>
        <v>-48.701322224234744</v>
      </c>
      <c r="AB70" s="177">
        <f t="shared" si="3"/>
        <v>4.2369889132123433</v>
      </c>
      <c r="AC70" s="460"/>
      <c r="AD70" s="460"/>
      <c r="AE70" s="460"/>
      <c r="AF70" s="177">
        <f t="shared" si="4"/>
        <v>0</v>
      </c>
      <c r="AG70" s="177">
        <f t="shared" si="4"/>
        <v>0</v>
      </c>
      <c r="AH70" s="460"/>
      <c r="AI70" s="460"/>
      <c r="AJ70" s="460"/>
      <c r="AK70" s="177">
        <f t="shared" si="7"/>
        <v>0</v>
      </c>
      <c r="AL70" s="177">
        <f t="shared" si="7"/>
        <v>0</v>
      </c>
      <c r="AM70" s="460">
        <f t="shared" si="8"/>
        <v>326188.989</v>
      </c>
      <c r="AN70" s="460">
        <f t="shared" si="8"/>
        <v>377961.80499999999</v>
      </c>
      <c r="AO70" s="460">
        <f t="shared" si="8"/>
        <v>301886.47599999997</v>
      </c>
      <c r="AP70" s="177">
        <f t="shared" si="5"/>
        <v>15.872030554654913</v>
      </c>
      <c r="AQ70" s="177">
        <f t="shared" si="5"/>
        <v>-20.127782223920747</v>
      </c>
    </row>
    <row r="71" spans="1:43" ht="17.25" x14ac:dyDescent="0.3">
      <c r="A71" s="591"/>
      <c r="B71" s="247" t="s">
        <v>344</v>
      </c>
      <c r="C71" s="247" t="s">
        <v>276</v>
      </c>
      <c r="D71" s="266"/>
      <c r="E71" s="266"/>
      <c r="F71" s="459"/>
      <c r="G71" s="177">
        <f>IFERROR(E72/D72*100-100,0)</f>
        <v>20.235057759919655</v>
      </c>
      <c r="H71" s="177">
        <f>IFERROR(F71/E72*100-100,0)</f>
        <v>-100</v>
      </c>
      <c r="I71" s="266"/>
      <c r="J71" s="459">
        <v>71498</v>
      </c>
      <c r="K71" s="459">
        <v>92227</v>
      </c>
      <c r="L71" s="177">
        <f>IFERROR(J72/I72*100-100,0)</f>
        <v>-13.635432718844513</v>
      </c>
      <c r="M71" s="177">
        <f>IFERROR(K71/J72*100-100,0)</f>
        <v>2567.1197322093453</v>
      </c>
      <c r="N71" s="460"/>
      <c r="O71" s="460"/>
      <c r="P71" s="460"/>
      <c r="Q71" s="177">
        <f t="shared" si="2"/>
        <v>0</v>
      </c>
      <c r="R71" s="177">
        <f t="shared" si="2"/>
        <v>0</v>
      </c>
      <c r="S71" s="460"/>
      <c r="T71" s="460"/>
      <c r="U71" s="460"/>
      <c r="V71" s="177">
        <f t="shared" si="6"/>
        <v>0</v>
      </c>
      <c r="W71" s="177">
        <f t="shared" si="6"/>
        <v>0</v>
      </c>
      <c r="X71" s="266"/>
      <c r="Y71" s="266"/>
      <c r="Z71" s="460"/>
      <c r="AA71" s="177">
        <f>IFERROR(Y72/X72*100-100,0)</f>
        <v>0</v>
      </c>
      <c r="AB71" s="177">
        <f>IFERROR(Z71/Y72*100-100,0)</f>
        <v>0</v>
      </c>
      <c r="AC71" s="460"/>
      <c r="AD71" s="460"/>
      <c r="AE71" s="460"/>
      <c r="AF71" s="177">
        <f t="shared" si="4"/>
        <v>0</v>
      </c>
      <c r="AG71" s="177">
        <f t="shared" si="4"/>
        <v>0</v>
      </c>
      <c r="AH71" s="460"/>
      <c r="AI71" s="460"/>
      <c r="AJ71" s="460"/>
      <c r="AK71" s="177">
        <f t="shared" si="7"/>
        <v>0</v>
      </c>
      <c r="AL71" s="177">
        <f t="shared" si="7"/>
        <v>0</v>
      </c>
      <c r="AM71" s="460">
        <f t="shared" si="8"/>
        <v>0</v>
      </c>
      <c r="AN71" s="460">
        <f t="shared" si="8"/>
        <v>71498</v>
      </c>
      <c r="AO71" s="460">
        <f t="shared" si="8"/>
        <v>92227</v>
      </c>
      <c r="AP71" s="177">
        <f t="shared" si="5"/>
        <v>0</v>
      </c>
      <c r="AQ71" s="177">
        <f t="shared" si="5"/>
        <v>28.99241936837393</v>
      </c>
    </row>
    <row r="72" spans="1:43" ht="17.25" x14ac:dyDescent="0.3">
      <c r="A72" s="591"/>
      <c r="B72" s="247" t="s">
        <v>345</v>
      </c>
      <c r="C72" s="247" t="s">
        <v>276</v>
      </c>
      <c r="D72" s="459">
        <v>7964</v>
      </c>
      <c r="E72" s="459">
        <v>9575.52</v>
      </c>
      <c r="F72" s="459">
        <v>13593</v>
      </c>
      <c r="G72" s="177">
        <f>IFERROR(#REF!/#REF!*100-100,0)</f>
        <v>0</v>
      </c>
      <c r="H72" s="177">
        <f>IFERROR(F72/#REF!*100-100,0)</f>
        <v>0</v>
      </c>
      <c r="I72" s="459">
        <v>4003.87</v>
      </c>
      <c r="J72" s="459">
        <v>3457.9250000000002</v>
      </c>
      <c r="K72" s="459">
        <v>2435.346</v>
      </c>
      <c r="L72" s="177">
        <f>IFERROR(#REF!/#REF!*100-100,0)</f>
        <v>0</v>
      </c>
      <c r="M72" s="177">
        <f>IFERROR(K72/#REF!*100-100,0)</f>
        <v>0</v>
      </c>
      <c r="N72" s="460"/>
      <c r="O72" s="460"/>
      <c r="P72" s="460"/>
      <c r="Q72" s="177">
        <f t="shared" ref="Q72:R87" si="9">IFERROR(O72/N72*100-100,0)</f>
        <v>0</v>
      </c>
      <c r="R72" s="177">
        <f t="shared" si="9"/>
        <v>0</v>
      </c>
      <c r="S72" s="460"/>
      <c r="T72" s="460"/>
      <c r="U72" s="460"/>
      <c r="V72" s="177">
        <f t="shared" si="6"/>
        <v>0</v>
      </c>
      <c r="W72" s="177">
        <f t="shared" si="6"/>
        <v>0</v>
      </c>
      <c r="X72" s="460"/>
      <c r="Y72" s="460"/>
      <c r="Z72" s="460"/>
      <c r="AA72" s="177">
        <f>IFERROR(#REF!/#REF!*100-100,0)</f>
        <v>0</v>
      </c>
      <c r="AB72" s="177">
        <f>IFERROR(Z72/#REF!*100-100,0)</f>
        <v>0</v>
      </c>
      <c r="AC72" s="460"/>
      <c r="AD72" s="460"/>
      <c r="AE72" s="460"/>
      <c r="AF72" s="177">
        <f t="shared" ref="AF72:AG87" si="10">IFERROR(AD72/AC72*100-100,0)</f>
        <v>0</v>
      </c>
      <c r="AG72" s="177">
        <f t="shared" si="10"/>
        <v>0</v>
      </c>
      <c r="AH72" s="460"/>
      <c r="AI72" s="460"/>
      <c r="AJ72" s="460"/>
      <c r="AK72" s="177">
        <f t="shared" si="7"/>
        <v>0</v>
      </c>
      <c r="AL72" s="177">
        <f t="shared" si="7"/>
        <v>0</v>
      </c>
      <c r="AM72" s="460">
        <f t="shared" si="8"/>
        <v>11967.869999999999</v>
      </c>
      <c r="AN72" s="460">
        <f t="shared" si="8"/>
        <v>13033.445</v>
      </c>
      <c r="AO72" s="460">
        <f t="shared" si="8"/>
        <v>16028.346</v>
      </c>
      <c r="AP72" s="177">
        <f t="shared" ref="AP72:AQ87" si="11">IFERROR(AN72/AM72*100-100,0)</f>
        <v>8.9036311390414653</v>
      </c>
      <c r="AQ72" s="177">
        <f t="shared" si="11"/>
        <v>22.978583175821882</v>
      </c>
    </row>
    <row r="73" spans="1:43" ht="17.25" x14ac:dyDescent="0.3">
      <c r="A73" s="591"/>
      <c r="B73" s="247" t="s">
        <v>346</v>
      </c>
      <c r="C73" s="247" t="s">
        <v>52</v>
      </c>
      <c r="D73" s="459"/>
      <c r="E73" s="459"/>
      <c r="F73" s="459"/>
      <c r="G73" s="177">
        <f t="shared" ref="G73:H87" si="12">IFERROR(E73/D73*100-100,0)</f>
        <v>0</v>
      </c>
      <c r="H73" s="177">
        <f t="shared" si="12"/>
        <v>0</v>
      </c>
      <c r="I73" s="459"/>
      <c r="J73" s="459"/>
      <c r="K73" s="459"/>
      <c r="L73" s="177">
        <f t="shared" ref="L73:M87" si="13">IFERROR(J73/I73*100-100,0)</f>
        <v>0</v>
      </c>
      <c r="M73" s="177">
        <f t="shared" si="13"/>
        <v>0</v>
      </c>
      <c r="N73" s="460"/>
      <c r="O73" s="460"/>
      <c r="P73" s="460"/>
      <c r="Q73" s="177">
        <f t="shared" si="9"/>
        <v>0</v>
      </c>
      <c r="R73" s="177">
        <f t="shared" si="9"/>
        <v>0</v>
      </c>
      <c r="S73" s="460"/>
      <c r="T73" s="460"/>
      <c r="U73" s="460"/>
      <c r="V73" s="177">
        <f t="shared" ref="V73:W87" si="14">IFERROR(T73/S73*100-100,0)</f>
        <v>0</v>
      </c>
      <c r="W73" s="177">
        <f t="shared" si="14"/>
        <v>0</v>
      </c>
      <c r="X73" s="460">
        <v>276.5</v>
      </c>
      <c r="Y73" s="460">
        <v>278.10000000000002</v>
      </c>
      <c r="Z73" s="460">
        <v>233.71199999999999</v>
      </c>
      <c r="AA73" s="177">
        <f t="shared" ref="AA73:AB87" si="15">IFERROR(Y73/X73*100-100,0)</f>
        <v>0.57866184448462832</v>
      </c>
      <c r="AB73" s="177">
        <f t="shared" si="15"/>
        <v>-15.961165048543705</v>
      </c>
      <c r="AC73" s="460"/>
      <c r="AD73" s="460"/>
      <c r="AE73" s="460"/>
      <c r="AF73" s="177">
        <f t="shared" si="10"/>
        <v>0</v>
      </c>
      <c r="AG73" s="177">
        <f t="shared" si="10"/>
        <v>0</v>
      </c>
      <c r="AH73" s="460"/>
      <c r="AI73" s="460"/>
      <c r="AJ73" s="460"/>
      <c r="AK73" s="177">
        <f t="shared" ref="AK73:AL87" si="16">IFERROR(AI73/AH73*100-100,0)</f>
        <v>0</v>
      </c>
      <c r="AL73" s="177">
        <f t="shared" si="16"/>
        <v>0</v>
      </c>
      <c r="AM73" s="460">
        <f t="shared" ref="AM73:AO87" si="17">D73+I73+N73+S73+X73+AC73+AH73</f>
        <v>276.5</v>
      </c>
      <c r="AN73" s="460">
        <f t="shared" si="17"/>
        <v>278.10000000000002</v>
      </c>
      <c r="AO73" s="460">
        <f t="shared" si="17"/>
        <v>233.71199999999999</v>
      </c>
      <c r="AP73" s="177">
        <f t="shared" si="11"/>
        <v>0.57866184448462832</v>
      </c>
      <c r="AQ73" s="177">
        <f t="shared" si="11"/>
        <v>-15.961165048543705</v>
      </c>
    </row>
    <row r="74" spans="1:43" ht="17.25" x14ac:dyDescent="0.3">
      <c r="A74" s="591">
        <v>17</v>
      </c>
      <c r="B74" s="255" t="s">
        <v>347</v>
      </c>
      <c r="C74" s="247"/>
      <c r="D74" s="459"/>
      <c r="E74" s="459"/>
      <c r="F74" s="459"/>
      <c r="G74" s="177">
        <f t="shared" si="12"/>
        <v>0</v>
      </c>
      <c r="H74" s="177">
        <f t="shared" si="12"/>
        <v>0</v>
      </c>
      <c r="I74" s="459"/>
      <c r="J74" s="459"/>
      <c r="K74" s="459"/>
      <c r="L74" s="177">
        <f t="shared" si="13"/>
        <v>0</v>
      </c>
      <c r="M74" s="177">
        <f t="shared" si="13"/>
        <v>0</v>
      </c>
      <c r="N74" s="460"/>
      <c r="O74" s="460"/>
      <c r="P74" s="460"/>
      <c r="Q74" s="177">
        <f t="shared" si="9"/>
        <v>0</v>
      </c>
      <c r="R74" s="177">
        <f t="shared" si="9"/>
        <v>0</v>
      </c>
      <c r="S74" s="460"/>
      <c r="T74" s="460"/>
      <c r="U74" s="460"/>
      <c r="V74" s="177">
        <f t="shared" si="14"/>
        <v>0</v>
      </c>
      <c r="W74" s="177">
        <f t="shared" si="14"/>
        <v>0</v>
      </c>
      <c r="X74" s="460"/>
      <c r="Y74" s="460"/>
      <c r="Z74" s="460"/>
      <c r="AA74" s="177">
        <f t="shared" si="15"/>
        <v>0</v>
      </c>
      <c r="AB74" s="177">
        <f t="shared" si="15"/>
        <v>0</v>
      </c>
      <c r="AC74" s="460"/>
      <c r="AD74" s="460"/>
      <c r="AE74" s="460"/>
      <c r="AF74" s="177">
        <f t="shared" si="10"/>
        <v>0</v>
      </c>
      <c r="AG74" s="177">
        <f t="shared" si="10"/>
        <v>0</v>
      </c>
      <c r="AH74" s="460"/>
      <c r="AI74" s="460"/>
      <c r="AJ74" s="460"/>
      <c r="AK74" s="177">
        <f t="shared" si="16"/>
        <v>0</v>
      </c>
      <c r="AL74" s="177">
        <f t="shared" si="16"/>
        <v>0</v>
      </c>
      <c r="AM74" s="460">
        <f t="shared" si="17"/>
        <v>0</v>
      </c>
      <c r="AN74" s="460">
        <f t="shared" si="17"/>
        <v>0</v>
      </c>
      <c r="AO74" s="460">
        <f t="shared" si="17"/>
        <v>0</v>
      </c>
      <c r="AP74" s="177">
        <f t="shared" si="11"/>
        <v>0</v>
      </c>
      <c r="AQ74" s="177">
        <f t="shared" si="11"/>
        <v>0</v>
      </c>
    </row>
    <row r="75" spans="1:43" ht="17.25" x14ac:dyDescent="0.3">
      <c r="A75" s="591"/>
      <c r="B75" s="247" t="s">
        <v>348</v>
      </c>
      <c r="C75" s="247" t="s">
        <v>276</v>
      </c>
      <c r="D75" s="460">
        <v>178.19400000000002</v>
      </c>
      <c r="E75" s="460">
        <v>196.02</v>
      </c>
      <c r="F75" s="459">
        <v>93.8</v>
      </c>
      <c r="G75" s="177">
        <f t="shared" si="12"/>
        <v>10.00370382841173</v>
      </c>
      <c r="H75" s="177">
        <f t="shared" si="12"/>
        <v>-52.147740026527913</v>
      </c>
      <c r="I75" s="460">
        <v>37656.995999999999</v>
      </c>
      <c r="J75" s="460">
        <v>17745</v>
      </c>
      <c r="K75" s="459">
        <v>24785</v>
      </c>
      <c r="L75" s="177">
        <f t="shared" si="13"/>
        <v>-52.877282085910409</v>
      </c>
      <c r="M75" s="177">
        <f t="shared" si="13"/>
        <v>39.673147365455065</v>
      </c>
      <c r="N75" s="460"/>
      <c r="O75" s="460"/>
      <c r="P75" s="460"/>
      <c r="Q75" s="177">
        <f t="shared" si="9"/>
        <v>0</v>
      </c>
      <c r="R75" s="177">
        <f t="shared" si="9"/>
        <v>0</v>
      </c>
      <c r="S75" s="460"/>
      <c r="T75" s="460"/>
      <c r="U75" s="460"/>
      <c r="V75" s="177">
        <f t="shared" si="14"/>
        <v>0</v>
      </c>
      <c r="W75" s="177">
        <f t="shared" si="14"/>
        <v>0</v>
      </c>
      <c r="X75" s="460"/>
      <c r="Y75" s="460"/>
      <c r="Z75" s="460"/>
      <c r="AA75" s="177">
        <f t="shared" si="15"/>
        <v>0</v>
      </c>
      <c r="AB75" s="177">
        <f t="shared" si="15"/>
        <v>0</v>
      </c>
      <c r="AC75" s="460"/>
      <c r="AD75" s="460"/>
      <c r="AE75" s="460"/>
      <c r="AF75" s="177">
        <f t="shared" si="10"/>
        <v>0</v>
      </c>
      <c r="AG75" s="177">
        <f t="shared" si="10"/>
        <v>0</v>
      </c>
      <c r="AH75" s="460"/>
      <c r="AI75" s="460"/>
      <c r="AJ75" s="460"/>
      <c r="AK75" s="177">
        <f t="shared" si="16"/>
        <v>0</v>
      </c>
      <c r="AL75" s="177">
        <f t="shared" si="16"/>
        <v>0</v>
      </c>
      <c r="AM75" s="460">
        <f t="shared" si="17"/>
        <v>37835.19</v>
      </c>
      <c r="AN75" s="460">
        <f t="shared" si="17"/>
        <v>17941.02</v>
      </c>
      <c r="AO75" s="460">
        <f t="shared" si="17"/>
        <v>24878.799999999999</v>
      </c>
      <c r="AP75" s="177">
        <f t="shared" si="11"/>
        <v>-52.58112883799447</v>
      </c>
      <c r="AQ75" s="177">
        <f t="shared" si="11"/>
        <v>38.669930695133274</v>
      </c>
    </row>
    <row r="76" spans="1:43" ht="17.25" x14ac:dyDescent="0.3">
      <c r="A76" s="591"/>
      <c r="B76" s="247" t="s">
        <v>349</v>
      </c>
      <c r="C76" s="247" t="s">
        <v>308</v>
      </c>
      <c r="D76" s="459"/>
      <c r="E76" s="459"/>
      <c r="F76" s="459"/>
      <c r="G76" s="177">
        <f t="shared" si="12"/>
        <v>0</v>
      </c>
      <c r="H76" s="177">
        <f t="shared" si="12"/>
        <v>0</v>
      </c>
      <c r="I76" s="460">
        <v>854</v>
      </c>
      <c r="J76" s="460">
        <v>855</v>
      </c>
      <c r="K76" s="459">
        <v>813</v>
      </c>
      <c r="L76" s="177">
        <f t="shared" si="13"/>
        <v>0.11709601873535291</v>
      </c>
      <c r="M76" s="177">
        <f t="shared" si="13"/>
        <v>-4.9122807017543835</v>
      </c>
      <c r="N76" s="460"/>
      <c r="O76" s="460"/>
      <c r="P76" s="460"/>
      <c r="Q76" s="177">
        <f t="shared" si="9"/>
        <v>0</v>
      </c>
      <c r="R76" s="177">
        <f t="shared" si="9"/>
        <v>0</v>
      </c>
      <c r="S76" s="460"/>
      <c r="T76" s="460"/>
      <c r="U76" s="460"/>
      <c r="V76" s="177">
        <f t="shared" si="14"/>
        <v>0</v>
      </c>
      <c r="W76" s="177">
        <f t="shared" si="14"/>
        <v>0</v>
      </c>
      <c r="X76" s="460">
        <v>381.78899999999999</v>
      </c>
      <c r="Y76" s="460">
        <v>131.84</v>
      </c>
      <c r="Z76" s="460">
        <v>150.73500000000001</v>
      </c>
      <c r="AA76" s="177">
        <f t="shared" si="15"/>
        <v>-65.467836946585678</v>
      </c>
      <c r="AB76" s="177">
        <f t="shared" si="15"/>
        <v>14.331765776699029</v>
      </c>
      <c r="AC76" s="460"/>
      <c r="AD76" s="460"/>
      <c r="AE76" s="460"/>
      <c r="AF76" s="177">
        <f t="shared" si="10"/>
        <v>0</v>
      </c>
      <c r="AG76" s="177">
        <f t="shared" si="10"/>
        <v>0</v>
      </c>
      <c r="AH76" s="460"/>
      <c r="AI76" s="460"/>
      <c r="AJ76" s="460"/>
      <c r="AK76" s="177">
        <f t="shared" si="16"/>
        <v>0</v>
      </c>
      <c r="AL76" s="177">
        <f t="shared" si="16"/>
        <v>0</v>
      </c>
      <c r="AM76" s="460">
        <f t="shared" si="17"/>
        <v>1235.789</v>
      </c>
      <c r="AN76" s="460">
        <f t="shared" si="17"/>
        <v>986.84</v>
      </c>
      <c r="AO76" s="460">
        <f t="shared" si="17"/>
        <v>963.73500000000001</v>
      </c>
      <c r="AP76" s="177">
        <f t="shared" si="11"/>
        <v>-20.144943837499767</v>
      </c>
      <c r="AQ76" s="177">
        <f t="shared" si="11"/>
        <v>-2.3413116614648857</v>
      </c>
    </row>
    <row r="77" spans="1:43" ht="17.25" x14ac:dyDescent="0.3">
      <c r="A77" s="591">
        <v>18</v>
      </c>
      <c r="B77" s="246" t="s">
        <v>350</v>
      </c>
      <c r="C77" s="247"/>
      <c r="D77" s="459"/>
      <c r="E77" s="459"/>
      <c r="F77" s="459"/>
      <c r="G77" s="177">
        <f t="shared" si="12"/>
        <v>0</v>
      </c>
      <c r="H77" s="177">
        <f t="shared" si="12"/>
        <v>0</v>
      </c>
      <c r="I77" s="459"/>
      <c r="J77" s="459"/>
      <c r="K77" s="459"/>
      <c r="L77" s="177">
        <f t="shared" si="13"/>
        <v>0</v>
      </c>
      <c r="M77" s="177">
        <f t="shared" si="13"/>
        <v>0</v>
      </c>
      <c r="N77" s="460"/>
      <c r="O77" s="460"/>
      <c r="P77" s="460"/>
      <c r="Q77" s="177">
        <f t="shared" si="9"/>
        <v>0</v>
      </c>
      <c r="R77" s="177">
        <f t="shared" si="9"/>
        <v>0</v>
      </c>
      <c r="S77" s="460"/>
      <c r="T77" s="460"/>
      <c r="U77" s="460"/>
      <c r="V77" s="177">
        <f t="shared" si="14"/>
        <v>0</v>
      </c>
      <c r="W77" s="177">
        <f t="shared" si="14"/>
        <v>0</v>
      </c>
      <c r="X77" s="460"/>
      <c r="Y77" s="460"/>
      <c r="Z77" s="460"/>
      <c r="AA77" s="177">
        <f t="shared" si="15"/>
        <v>0</v>
      </c>
      <c r="AB77" s="177">
        <f t="shared" si="15"/>
        <v>0</v>
      </c>
      <c r="AC77" s="460"/>
      <c r="AD77" s="460"/>
      <c r="AE77" s="460"/>
      <c r="AF77" s="177">
        <f t="shared" si="10"/>
        <v>0</v>
      </c>
      <c r="AG77" s="177">
        <f t="shared" si="10"/>
        <v>0</v>
      </c>
      <c r="AH77" s="460"/>
      <c r="AI77" s="460"/>
      <c r="AJ77" s="460"/>
      <c r="AK77" s="177">
        <f t="shared" si="16"/>
        <v>0</v>
      </c>
      <c r="AL77" s="177">
        <f t="shared" si="16"/>
        <v>0</v>
      </c>
      <c r="AM77" s="460">
        <f t="shared" si="17"/>
        <v>0</v>
      </c>
      <c r="AN77" s="460">
        <f t="shared" si="17"/>
        <v>0</v>
      </c>
      <c r="AO77" s="460">
        <f t="shared" si="17"/>
        <v>0</v>
      </c>
      <c r="AP77" s="177">
        <f t="shared" si="11"/>
        <v>0</v>
      </c>
      <c r="AQ77" s="177">
        <f t="shared" si="11"/>
        <v>0</v>
      </c>
    </row>
    <row r="78" spans="1:43" ht="17.25" x14ac:dyDescent="0.3">
      <c r="A78" s="591"/>
      <c r="B78" s="247" t="s">
        <v>351</v>
      </c>
      <c r="C78" s="247" t="s">
        <v>276</v>
      </c>
      <c r="D78" s="459"/>
      <c r="E78" s="459"/>
      <c r="F78" s="459"/>
      <c r="G78" s="177">
        <f t="shared" si="12"/>
        <v>0</v>
      </c>
      <c r="H78" s="177">
        <f t="shared" si="12"/>
        <v>0</v>
      </c>
      <c r="I78" s="459"/>
      <c r="J78" s="459"/>
      <c r="K78" s="459"/>
      <c r="L78" s="177">
        <f t="shared" si="13"/>
        <v>0</v>
      </c>
      <c r="M78" s="177">
        <f t="shared" si="13"/>
        <v>0</v>
      </c>
      <c r="N78" s="460"/>
      <c r="O78" s="460"/>
      <c r="P78" s="460"/>
      <c r="Q78" s="177">
        <f t="shared" si="9"/>
        <v>0</v>
      </c>
      <c r="R78" s="177">
        <f t="shared" si="9"/>
        <v>0</v>
      </c>
      <c r="S78" s="460"/>
      <c r="T78" s="460"/>
      <c r="U78" s="460"/>
      <c r="V78" s="177">
        <f t="shared" si="14"/>
        <v>0</v>
      </c>
      <c r="W78" s="177">
        <f t="shared" si="14"/>
        <v>0</v>
      </c>
      <c r="X78" s="460">
        <v>903304.84</v>
      </c>
      <c r="Y78" s="460">
        <v>516500.4</v>
      </c>
      <c r="Z78" s="460">
        <v>830145.66</v>
      </c>
      <c r="AA78" s="177">
        <f t="shared" si="15"/>
        <v>-42.821030384382752</v>
      </c>
      <c r="AB78" s="177">
        <f t="shared" si="15"/>
        <v>60.725075914752438</v>
      </c>
      <c r="AC78" s="460"/>
      <c r="AD78" s="460"/>
      <c r="AE78" s="460"/>
      <c r="AF78" s="177">
        <f t="shared" si="10"/>
        <v>0</v>
      </c>
      <c r="AG78" s="177">
        <f t="shared" si="10"/>
        <v>0</v>
      </c>
      <c r="AH78" s="460"/>
      <c r="AI78" s="460"/>
      <c r="AJ78" s="460"/>
      <c r="AK78" s="177">
        <f t="shared" si="16"/>
        <v>0</v>
      </c>
      <c r="AL78" s="177">
        <f t="shared" si="16"/>
        <v>0</v>
      </c>
      <c r="AM78" s="460">
        <f t="shared" si="17"/>
        <v>903304.84</v>
      </c>
      <c r="AN78" s="460">
        <f t="shared" si="17"/>
        <v>516500.4</v>
      </c>
      <c r="AO78" s="460">
        <f t="shared" si="17"/>
        <v>830145.66</v>
      </c>
      <c r="AP78" s="177">
        <f t="shared" si="11"/>
        <v>-42.821030384382752</v>
      </c>
      <c r="AQ78" s="177">
        <f t="shared" si="11"/>
        <v>60.725075914752438</v>
      </c>
    </row>
    <row r="79" spans="1:43" ht="17.25" x14ac:dyDescent="0.3">
      <c r="A79" s="591"/>
      <c r="B79" s="247" t="s">
        <v>352</v>
      </c>
      <c r="C79" s="247" t="s">
        <v>353</v>
      </c>
      <c r="D79" s="459"/>
      <c r="E79" s="459"/>
      <c r="F79" s="459"/>
      <c r="G79" s="177">
        <f t="shared" si="12"/>
        <v>0</v>
      </c>
      <c r="H79" s="177">
        <f t="shared" si="12"/>
        <v>0</v>
      </c>
      <c r="I79" s="459"/>
      <c r="J79" s="459"/>
      <c r="K79" s="459"/>
      <c r="L79" s="177">
        <f t="shared" si="13"/>
        <v>0</v>
      </c>
      <c r="M79" s="177">
        <f t="shared" si="13"/>
        <v>0</v>
      </c>
      <c r="N79" s="460">
        <v>928</v>
      </c>
      <c r="O79" s="460">
        <v>3502</v>
      </c>
      <c r="P79" s="460">
        <v>2293</v>
      </c>
      <c r="Q79" s="177">
        <f t="shared" si="9"/>
        <v>277.37068965517244</v>
      </c>
      <c r="R79" s="177">
        <f t="shared" si="9"/>
        <v>-34.523129640205596</v>
      </c>
      <c r="S79" s="460"/>
      <c r="T79" s="460"/>
      <c r="U79" s="460"/>
      <c r="V79" s="177">
        <f t="shared" si="14"/>
        <v>0</v>
      </c>
      <c r="W79" s="177">
        <f t="shared" si="14"/>
        <v>0</v>
      </c>
      <c r="X79" s="460"/>
      <c r="Y79" s="460"/>
      <c r="Z79" s="460"/>
      <c r="AA79" s="177">
        <f t="shared" si="15"/>
        <v>0</v>
      </c>
      <c r="AB79" s="177">
        <f t="shared" si="15"/>
        <v>0</v>
      </c>
      <c r="AC79" s="460"/>
      <c r="AD79" s="460"/>
      <c r="AE79" s="460"/>
      <c r="AF79" s="177">
        <f t="shared" si="10"/>
        <v>0</v>
      </c>
      <c r="AG79" s="177">
        <f t="shared" si="10"/>
        <v>0</v>
      </c>
      <c r="AH79" s="460"/>
      <c r="AI79" s="460"/>
      <c r="AJ79" s="460"/>
      <c r="AK79" s="177">
        <f t="shared" si="16"/>
        <v>0</v>
      </c>
      <c r="AL79" s="177">
        <f t="shared" si="16"/>
        <v>0</v>
      </c>
      <c r="AM79" s="460">
        <f t="shared" si="17"/>
        <v>928</v>
      </c>
      <c r="AN79" s="460">
        <f t="shared" si="17"/>
        <v>3502</v>
      </c>
      <c r="AO79" s="460">
        <f t="shared" si="17"/>
        <v>2293</v>
      </c>
      <c r="AP79" s="177">
        <f t="shared" si="11"/>
        <v>277.37068965517244</v>
      </c>
      <c r="AQ79" s="177">
        <f t="shared" si="11"/>
        <v>-34.523129640205596</v>
      </c>
    </row>
    <row r="80" spans="1:43" ht="17.25" x14ac:dyDescent="0.3">
      <c r="A80" s="591">
        <v>19</v>
      </c>
      <c r="B80" s="246" t="s">
        <v>354</v>
      </c>
      <c r="C80" s="247"/>
      <c r="D80" s="459"/>
      <c r="E80" s="459"/>
      <c r="F80" s="459"/>
      <c r="G80" s="177">
        <f t="shared" si="12"/>
        <v>0</v>
      </c>
      <c r="H80" s="177">
        <f t="shared" si="12"/>
        <v>0</v>
      </c>
      <c r="I80" s="459"/>
      <c r="J80" s="459"/>
      <c r="K80" s="459"/>
      <c r="L80" s="177">
        <f t="shared" si="13"/>
        <v>0</v>
      </c>
      <c r="M80" s="177">
        <f t="shared" si="13"/>
        <v>0</v>
      </c>
      <c r="N80" s="460"/>
      <c r="O80" s="460"/>
      <c r="P80" s="460"/>
      <c r="Q80" s="177">
        <f t="shared" si="9"/>
        <v>0</v>
      </c>
      <c r="R80" s="177">
        <f t="shared" si="9"/>
        <v>0</v>
      </c>
      <c r="S80" s="460"/>
      <c r="T80" s="460"/>
      <c r="U80" s="460"/>
      <c r="V80" s="177">
        <f t="shared" si="14"/>
        <v>0</v>
      </c>
      <c r="W80" s="177">
        <f t="shared" si="14"/>
        <v>0</v>
      </c>
      <c r="X80" s="460">
        <v>0</v>
      </c>
      <c r="Y80" s="460">
        <v>0</v>
      </c>
      <c r="Z80" s="460">
        <v>0</v>
      </c>
      <c r="AA80" s="177">
        <f t="shared" si="15"/>
        <v>0</v>
      </c>
      <c r="AB80" s="177">
        <f t="shared" si="15"/>
        <v>0</v>
      </c>
      <c r="AC80" s="460"/>
      <c r="AD80" s="460"/>
      <c r="AE80" s="460"/>
      <c r="AF80" s="177">
        <f t="shared" si="10"/>
        <v>0</v>
      </c>
      <c r="AG80" s="177">
        <f t="shared" si="10"/>
        <v>0</v>
      </c>
      <c r="AH80" s="460"/>
      <c r="AI80" s="460"/>
      <c r="AJ80" s="460"/>
      <c r="AK80" s="177">
        <f t="shared" si="16"/>
        <v>0</v>
      </c>
      <c r="AL80" s="177">
        <f t="shared" si="16"/>
        <v>0</v>
      </c>
      <c r="AM80" s="460">
        <f t="shared" si="17"/>
        <v>0</v>
      </c>
      <c r="AN80" s="460">
        <f t="shared" si="17"/>
        <v>0</v>
      </c>
      <c r="AO80" s="460">
        <f t="shared" si="17"/>
        <v>0</v>
      </c>
      <c r="AP80" s="177">
        <f t="shared" si="11"/>
        <v>0</v>
      </c>
      <c r="AQ80" s="177">
        <f t="shared" si="11"/>
        <v>0</v>
      </c>
    </row>
    <row r="81" spans="1:43" ht="17.25" x14ac:dyDescent="0.3">
      <c r="A81" s="591"/>
      <c r="B81" s="247" t="s">
        <v>355</v>
      </c>
      <c r="C81" s="247" t="s">
        <v>356</v>
      </c>
      <c r="D81" s="460">
        <v>32346</v>
      </c>
      <c r="E81" s="460">
        <v>21575</v>
      </c>
      <c r="F81" s="459">
        <v>42508</v>
      </c>
      <c r="G81" s="177">
        <f t="shared" si="12"/>
        <v>-33.299326037222528</v>
      </c>
      <c r="H81" s="177">
        <f t="shared" si="12"/>
        <v>97.024333719582842</v>
      </c>
      <c r="I81" s="459"/>
      <c r="J81" s="459"/>
      <c r="K81" s="459"/>
      <c r="L81" s="177">
        <f t="shared" si="13"/>
        <v>0</v>
      </c>
      <c r="M81" s="177">
        <f t="shared" si="13"/>
        <v>0</v>
      </c>
      <c r="N81" s="460"/>
      <c r="O81" s="460"/>
      <c r="P81" s="460"/>
      <c r="Q81" s="177">
        <f t="shared" si="9"/>
        <v>0</v>
      </c>
      <c r="R81" s="177">
        <f t="shared" si="9"/>
        <v>0</v>
      </c>
      <c r="S81" s="460"/>
      <c r="T81" s="460"/>
      <c r="U81" s="460"/>
      <c r="V81" s="177">
        <f t="shared" si="14"/>
        <v>0</v>
      </c>
      <c r="W81" s="177">
        <f t="shared" si="14"/>
        <v>0</v>
      </c>
      <c r="X81" s="460">
        <v>0</v>
      </c>
      <c r="Y81" s="460">
        <v>0</v>
      </c>
      <c r="Z81" s="460">
        <v>0</v>
      </c>
      <c r="AA81" s="177">
        <f t="shared" si="15"/>
        <v>0</v>
      </c>
      <c r="AB81" s="177">
        <f t="shared" si="15"/>
        <v>0</v>
      </c>
      <c r="AC81" s="460"/>
      <c r="AD81" s="460"/>
      <c r="AE81" s="460"/>
      <c r="AF81" s="177">
        <f t="shared" si="10"/>
        <v>0</v>
      </c>
      <c r="AG81" s="177">
        <f t="shared" si="10"/>
        <v>0</v>
      </c>
      <c r="AH81" s="460"/>
      <c r="AI81" s="460"/>
      <c r="AJ81" s="460"/>
      <c r="AK81" s="177">
        <f t="shared" si="16"/>
        <v>0</v>
      </c>
      <c r="AL81" s="177">
        <f t="shared" si="16"/>
        <v>0</v>
      </c>
      <c r="AM81" s="460">
        <f t="shared" si="17"/>
        <v>32346</v>
      </c>
      <c r="AN81" s="460">
        <f t="shared" si="17"/>
        <v>21575</v>
      </c>
      <c r="AO81" s="460">
        <f t="shared" si="17"/>
        <v>42508</v>
      </c>
      <c r="AP81" s="177">
        <f t="shared" si="11"/>
        <v>-33.299326037222528</v>
      </c>
      <c r="AQ81" s="177">
        <f t="shared" si="11"/>
        <v>97.024333719582842</v>
      </c>
    </row>
    <row r="82" spans="1:43" ht="17.25" x14ac:dyDescent="0.3">
      <c r="A82" s="591">
        <v>20</v>
      </c>
      <c r="B82" s="246" t="s">
        <v>357</v>
      </c>
      <c r="C82" s="247"/>
      <c r="D82" s="459"/>
      <c r="E82" s="459"/>
      <c r="F82" s="459"/>
      <c r="G82" s="177">
        <f t="shared" si="12"/>
        <v>0</v>
      </c>
      <c r="H82" s="177">
        <f t="shared" si="12"/>
        <v>0</v>
      </c>
      <c r="I82" s="459"/>
      <c r="J82" s="459"/>
      <c r="K82" s="459"/>
      <c r="L82" s="177">
        <f t="shared" si="13"/>
        <v>0</v>
      </c>
      <c r="M82" s="177">
        <f t="shared" si="13"/>
        <v>0</v>
      </c>
      <c r="N82" s="460"/>
      <c r="O82" s="460"/>
      <c r="P82" s="460"/>
      <c r="Q82" s="177">
        <f t="shared" si="9"/>
        <v>0</v>
      </c>
      <c r="R82" s="177">
        <f t="shared" si="9"/>
        <v>0</v>
      </c>
      <c r="S82" s="460"/>
      <c r="T82" s="460"/>
      <c r="U82" s="460"/>
      <c r="V82" s="177">
        <f t="shared" si="14"/>
        <v>0</v>
      </c>
      <c r="W82" s="177">
        <f t="shared" si="14"/>
        <v>0</v>
      </c>
      <c r="X82" s="460">
        <v>0</v>
      </c>
      <c r="Y82" s="460">
        <v>0</v>
      </c>
      <c r="Z82" s="460">
        <v>0</v>
      </c>
      <c r="AA82" s="177">
        <f t="shared" si="15"/>
        <v>0</v>
      </c>
      <c r="AB82" s="177">
        <f t="shared" si="15"/>
        <v>0</v>
      </c>
      <c r="AC82" s="460"/>
      <c r="AD82" s="460"/>
      <c r="AE82" s="460"/>
      <c r="AF82" s="177">
        <f t="shared" si="10"/>
        <v>0</v>
      </c>
      <c r="AG82" s="177">
        <f t="shared" si="10"/>
        <v>0</v>
      </c>
      <c r="AH82" s="460"/>
      <c r="AI82" s="460"/>
      <c r="AJ82" s="460"/>
      <c r="AK82" s="177">
        <f t="shared" si="16"/>
        <v>0</v>
      </c>
      <c r="AL82" s="177">
        <f t="shared" si="16"/>
        <v>0</v>
      </c>
      <c r="AM82" s="460">
        <f t="shared" si="17"/>
        <v>0</v>
      </c>
      <c r="AN82" s="460">
        <f t="shared" si="17"/>
        <v>0</v>
      </c>
      <c r="AO82" s="460">
        <f t="shared" si="17"/>
        <v>0</v>
      </c>
      <c r="AP82" s="177">
        <f t="shared" si="11"/>
        <v>0</v>
      </c>
      <c r="AQ82" s="177">
        <f t="shared" si="11"/>
        <v>0</v>
      </c>
    </row>
    <row r="83" spans="1:43" ht="17.25" x14ac:dyDescent="0.3">
      <c r="A83" s="591"/>
      <c r="B83" s="247" t="s">
        <v>358</v>
      </c>
      <c r="C83" s="247" t="s">
        <v>359</v>
      </c>
      <c r="D83" s="459"/>
      <c r="E83" s="459"/>
      <c r="F83" s="459"/>
      <c r="G83" s="177">
        <f t="shared" si="12"/>
        <v>0</v>
      </c>
      <c r="H83" s="177">
        <f t="shared" si="12"/>
        <v>0</v>
      </c>
      <c r="I83" s="459"/>
      <c r="J83" s="459"/>
      <c r="K83" s="459"/>
      <c r="L83" s="177">
        <f t="shared" si="13"/>
        <v>0</v>
      </c>
      <c r="M83" s="177">
        <f t="shared" si="13"/>
        <v>0</v>
      </c>
      <c r="N83" s="460"/>
      <c r="O83" s="460"/>
      <c r="P83" s="460"/>
      <c r="Q83" s="177">
        <f t="shared" si="9"/>
        <v>0</v>
      </c>
      <c r="R83" s="177">
        <f t="shared" si="9"/>
        <v>0</v>
      </c>
      <c r="S83" s="460"/>
      <c r="T83" s="460"/>
      <c r="U83" s="460"/>
      <c r="V83" s="177">
        <f t="shared" si="14"/>
        <v>0</v>
      </c>
      <c r="W83" s="177">
        <f t="shared" si="14"/>
        <v>0</v>
      </c>
      <c r="X83" s="460">
        <v>0</v>
      </c>
      <c r="Y83" s="460">
        <v>0</v>
      </c>
      <c r="Z83" s="460">
        <v>0</v>
      </c>
      <c r="AA83" s="177">
        <f t="shared" si="15"/>
        <v>0</v>
      </c>
      <c r="AB83" s="177">
        <f t="shared" si="15"/>
        <v>0</v>
      </c>
      <c r="AC83" s="460"/>
      <c r="AD83" s="460"/>
      <c r="AE83" s="460"/>
      <c r="AF83" s="177">
        <f t="shared" si="10"/>
        <v>0</v>
      </c>
      <c r="AG83" s="177">
        <f t="shared" si="10"/>
        <v>0</v>
      </c>
      <c r="AH83" s="460"/>
      <c r="AI83" s="460"/>
      <c r="AJ83" s="460"/>
      <c r="AK83" s="177">
        <f t="shared" si="16"/>
        <v>0</v>
      </c>
      <c r="AL83" s="177">
        <f t="shared" si="16"/>
        <v>0</v>
      </c>
      <c r="AM83" s="460">
        <f t="shared" si="17"/>
        <v>0</v>
      </c>
      <c r="AN83" s="460">
        <f t="shared" si="17"/>
        <v>0</v>
      </c>
      <c r="AO83" s="460">
        <f t="shared" si="17"/>
        <v>0</v>
      </c>
      <c r="AP83" s="177">
        <f t="shared" si="11"/>
        <v>0</v>
      </c>
      <c r="AQ83" s="177">
        <f t="shared" si="11"/>
        <v>0</v>
      </c>
    </row>
    <row r="84" spans="1:43" ht="17.25" x14ac:dyDescent="0.3">
      <c r="A84" s="591"/>
      <c r="B84" s="247" t="s">
        <v>360</v>
      </c>
      <c r="C84" s="247" t="s">
        <v>359</v>
      </c>
      <c r="D84" s="459"/>
      <c r="E84" s="459"/>
      <c r="F84" s="459"/>
      <c r="G84" s="177">
        <f t="shared" si="12"/>
        <v>0</v>
      </c>
      <c r="H84" s="177">
        <f t="shared" si="12"/>
        <v>0</v>
      </c>
      <c r="I84" s="459"/>
      <c r="J84" s="459"/>
      <c r="K84" s="459"/>
      <c r="L84" s="177">
        <f t="shared" si="13"/>
        <v>0</v>
      </c>
      <c r="M84" s="177">
        <f t="shared" si="13"/>
        <v>0</v>
      </c>
      <c r="N84" s="460">
        <v>3031204</v>
      </c>
      <c r="O84" s="460">
        <v>2529871</v>
      </c>
      <c r="P84" s="460">
        <v>2968911</v>
      </c>
      <c r="Q84" s="177">
        <f t="shared" si="9"/>
        <v>-16.539071603230923</v>
      </c>
      <c r="R84" s="177">
        <f t="shared" si="9"/>
        <v>17.354244544484686</v>
      </c>
      <c r="S84" s="460"/>
      <c r="T84" s="460"/>
      <c r="U84" s="460"/>
      <c r="V84" s="177">
        <f t="shared" si="14"/>
        <v>0</v>
      </c>
      <c r="W84" s="177">
        <f t="shared" si="14"/>
        <v>0</v>
      </c>
      <c r="X84" s="460">
        <v>0</v>
      </c>
      <c r="Y84" s="460">
        <v>0</v>
      </c>
      <c r="Z84" s="460">
        <v>0</v>
      </c>
      <c r="AA84" s="177">
        <f t="shared" si="15"/>
        <v>0</v>
      </c>
      <c r="AB84" s="177">
        <f t="shared" si="15"/>
        <v>0</v>
      </c>
      <c r="AC84" s="460"/>
      <c r="AD84" s="460"/>
      <c r="AE84" s="460"/>
      <c r="AF84" s="177">
        <f t="shared" si="10"/>
        <v>0</v>
      </c>
      <c r="AG84" s="177">
        <f t="shared" si="10"/>
        <v>0</v>
      </c>
      <c r="AH84" s="460"/>
      <c r="AI84" s="460"/>
      <c r="AJ84" s="460"/>
      <c r="AK84" s="177">
        <f t="shared" si="16"/>
        <v>0</v>
      </c>
      <c r="AL84" s="177">
        <f t="shared" si="16"/>
        <v>0</v>
      </c>
      <c r="AM84" s="460">
        <f t="shared" si="17"/>
        <v>3031204</v>
      </c>
      <c r="AN84" s="460">
        <f t="shared" si="17"/>
        <v>2529871</v>
      </c>
      <c r="AO84" s="460">
        <f t="shared" si="17"/>
        <v>2968911</v>
      </c>
      <c r="AP84" s="177">
        <f t="shared" si="11"/>
        <v>-16.539071603230923</v>
      </c>
      <c r="AQ84" s="177">
        <f t="shared" si="11"/>
        <v>17.354244544484686</v>
      </c>
    </row>
    <row r="85" spans="1:43" ht="17.25" x14ac:dyDescent="0.3">
      <c r="A85" s="591"/>
      <c r="B85" s="247" t="s">
        <v>361</v>
      </c>
      <c r="C85" s="247" t="s">
        <v>359</v>
      </c>
      <c r="D85" s="459"/>
      <c r="E85" s="459">
        <v>2189035</v>
      </c>
      <c r="F85" s="459">
        <v>3039869</v>
      </c>
      <c r="G85" s="177">
        <f t="shared" si="12"/>
        <v>0</v>
      </c>
      <c r="H85" s="177">
        <f t="shared" si="12"/>
        <v>38.867994344539937</v>
      </c>
      <c r="I85" s="459"/>
      <c r="J85" s="459"/>
      <c r="K85" s="459"/>
      <c r="L85" s="177">
        <f t="shared" si="13"/>
        <v>0</v>
      </c>
      <c r="M85" s="177">
        <f t="shared" si="13"/>
        <v>0</v>
      </c>
      <c r="N85" s="460"/>
      <c r="O85" s="460"/>
      <c r="P85" s="460"/>
      <c r="Q85" s="177">
        <f t="shared" si="9"/>
        <v>0</v>
      </c>
      <c r="R85" s="177">
        <f t="shared" si="9"/>
        <v>0</v>
      </c>
      <c r="S85" s="460"/>
      <c r="T85" s="460"/>
      <c r="U85" s="460"/>
      <c r="V85" s="177">
        <f t="shared" si="14"/>
        <v>0</v>
      </c>
      <c r="W85" s="461">
        <f t="shared" si="14"/>
        <v>0</v>
      </c>
      <c r="X85" s="460"/>
      <c r="Y85" s="460"/>
      <c r="Z85" s="460"/>
      <c r="AA85" s="177">
        <f t="shared" si="15"/>
        <v>0</v>
      </c>
      <c r="AB85" s="177">
        <f t="shared" si="15"/>
        <v>0</v>
      </c>
      <c r="AC85" s="460"/>
      <c r="AD85" s="460"/>
      <c r="AE85" s="460"/>
      <c r="AF85" s="177">
        <f t="shared" si="10"/>
        <v>0</v>
      </c>
      <c r="AG85" s="177">
        <f t="shared" si="10"/>
        <v>0</v>
      </c>
      <c r="AH85" s="460"/>
      <c r="AI85" s="460"/>
      <c r="AJ85" s="460"/>
      <c r="AK85" s="177">
        <f t="shared" si="16"/>
        <v>0</v>
      </c>
      <c r="AL85" s="177">
        <f t="shared" si="16"/>
        <v>0</v>
      </c>
      <c r="AM85" s="460">
        <f t="shared" si="17"/>
        <v>0</v>
      </c>
      <c r="AN85" s="460">
        <f t="shared" si="17"/>
        <v>2189035</v>
      </c>
      <c r="AO85" s="460">
        <f t="shared" si="17"/>
        <v>3039869</v>
      </c>
      <c r="AP85" s="177">
        <f t="shared" si="11"/>
        <v>0</v>
      </c>
      <c r="AQ85" s="177">
        <f t="shared" si="11"/>
        <v>38.867994344539937</v>
      </c>
    </row>
    <row r="86" spans="1:43" ht="17.25" x14ac:dyDescent="0.3">
      <c r="A86" s="591">
        <v>21</v>
      </c>
      <c r="B86" s="246" t="s">
        <v>362</v>
      </c>
      <c r="C86" s="247"/>
      <c r="D86" s="459"/>
      <c r="E86" s="459"/>
      <c r="F86" s="459"/>
      <c r="G86" s="177">
        <f t="shared" si="12"/>
        <v>0</v>
      </c>
      <c r="H86" s="177">
        <f t="shared" si="12"/>
        <v>0</v>
      </c>
      <c r="I86" s="459"/>
      <c r="J86" s="459"/>
      <c r="K86" s="459"/>
      <c r="L86" s="177">
        <f t="shared" si="13"/>
        <v>0</v>
      </c>
      <c r="M86" s="177">
        <f t="shared" si="13"/>
        <v>0</v>
      </c>
      <c r="N86" s="460"/>
      <c r="O86" s="460"/>
      <c r="P86" s="460"/>
      <c r="Q86" s="177">
        <f t="shared" si="9"/>
        <v>0</v>
      </c>
      <c r="R86" s="177">
        <f t="shared" si="9"/>
        <v>0</v>
      </c>
      <c r="S86" s="460"/>
      <c r="T86" s="460"/>
      <c r="U86" s="460"/>
      <c r="V86" s="177">
        <f t="shared" si="14"/>
        <v>0</v>
      </c>
      <c r="W86" s="177">
        <f t="shared" si="14"/>
        <v>0</v>
      </c>
      <c r="X86" s="460"/>
      <c r="Y86" s="460"/>
      <c r="Z86" s="460"/>
      <c r="AA86" s="177">
        <f t="shared" si="15"/>
        <v>0</v>
      </c>
      <c r="AB86" s="177">
        <f t="shared" si="15"/>
        <v>0</v>
      </c>
      <c r="AC86" s="460"/>
      <c r="AD86" s="460"/>
      <c r="AE86" s="460"/>
      <c r="AF86" s="177">
        <f t="shared" si="10"/>
        <v>0</v>
      </c>
      <c r="AG86" s="177">
        <f t="shared" si="10"/>
        <v>0</v>
      </c>
      <c r="AH86" s="460"/>
      <c r="AI86" s="460"/>
      <c r="AJ86" s="460"/>
      <c r="AK86" s="177">
        <f t="shared" si="16"/>
        <v>0</v>
      </c>
      <c r="AL86" s="177">
        <f t="shared" si="16"/>
        <v>0</v>
      </c>
      <c r="AM86" s="460">
        <f t="shared" si="17"/>
        <v>0</v>
      </c>
      <c r="AN86" s="460">
        <f t="shared" si="17"/>
        <v>0</v>
      </c>
      <c r="AO86" s="460">
        <f t="shared" si="17"/>
        <v>0</v>
      </c>
      <c r="AP86" s="177">
        <f t="shared" si="11"/>
        <v>0</v>
      </c>
      <c r="AQ86" s="177">
        <f t="shared" si="11"/>
        <v>0</v>
      </c>
    </row>
    <row r="87" spans="1:43" ht="17.25" x14ac:dyDescent="0.3">
      <c r="A87" s="591"/>
      <c r="B87" s="247" t="s">
        <v>363</v>
      </c>
      <c r="C87" s="247" t="s">
        <v>374</v>
      </c>
      <c r="D87" s="459"/>
      <c r="E87" s="459"/>
      <c r="F87" s="459"/>
      <c r="G87" s="177">
        <f t="shared" si="12"/>
        <v>0</v>
      </c>
      <c r="H87" s="177">
        <f t="shared" si="12"/>
        <v>0</v>
      </c>
      <c r="I87" s="459"/>
      <c r="J87" s="459"/>
      <c r="K87" s="459"/>
      <c r="L87" s="177">
        <f t="shared" si="13"/>
        <v>0</v>
      </c>
      <c r="M87" s="177">
        <f t="shared" si="13"/>
        <v>0</v>
      </c>
      <c r="N87" s="460">
        <v>1015.9164000000001</v>
      </c>
      <c r="O87" s="460">
        <v>1447.6142</v>
      </c>
      <c r="P87" s="460">
        <v>1434.3412000000001</v>
      </c>
      <c r="Q87" s="177">
        <f t="shared" si="9"/>
        <v>42.493437452136817</v>
      </c>
      <c r="R87" s="177">
        <f t="shared" si="9"/>
        <v>-0.91688793878921615</v>
      </c>
      <c r="S87" s="460"/>
      <c r="T87" s="460"/>
      <c r="U87" s="460"/>
      <c r="V87" s="177">
        <f t="shared" si="14"/>
        <v>0</v>
      </c>
      <c r="W87" s="177">
        <f t="shared" si="14"/>
        <v>0</v>
      </c>
      <c r="X87" s="460"/>
      <c r="Y87" s="460"/>
      <c r="Z87" s="460"/>
      <c r="AA87" s="177">
        <f t="shared" si="15"/>
        <v>0</v>
      </c>
      <c r="AB87" s="177">
        <f t="shared" si="15"/>
        <v>0</v>
      </c>
      <c r="AC87" s="460"/>
      <c r="AD87" s="460"/>
      <c r="AE87" s="460"/>
      <c r="AF87" s="177">
        <f t="shared" si="10"/>
        <v>0</v>
      </c>
      <c r="AG87" s="177">
        <f t="shared" si="10"/>
        <v>0</v>
      </c>
      <c r="AH87" s="460"/>
      <c r="AI87" s="460"/>
      <c r="AJ87" s="460"/>
      <c r="AK87" s="177">
        <f t="shared" si="16"/>
        <v>0</v>
      </c>
      <c r="AL87" s="177">
        <f t="shared" si="16"/>
        <v>0</v>
      </c>
      <c r="AM87" s="460">
        <f t="shared" si="17"/>
        <v>1015.9164000000001</v>
      </c>
      <c r="AN87" s="460">
        <f t="shared" si="17"/>
        <v>1447.6142</v>
      </c>
      <c r="AO87" s="460">
        <f t="shared" si="17"/>
        <v>1434.3412000000001</v>
      </c>
      <c r="AP87" s="177">
        <f t="shared" si="11"/>
        <v>42.493437452136817</v>
      </c>
      <c r="AQ87" s="177">
        <f t="shared" si="11"/>
        <v>-0.91688793878921615</v>
      </c>
    </row>
    <row r="88" spans="1:43" ht="18" x14ac:dyDescent="0.25">
      <c r="A88" s="135" t="s">
        <v>383</v>
      </c>
      <c r="D88" s="462"/>
      <c r="E88" s="463"/>
      <c r="F88" s="462"/>
      <c r="G88" s="273"/>
      <c r="H88" s="273"/>
      <c r="I88" s="273"/>
      <c r="J88" s="273"/>
      <c r="K88" s="273"/>
      <c r="L88" s="273"/>
      <c r="M88" s="273"/>
      <c r="N88" s="273"/>
      <c r="O88" s="273"/>
      <c r="P88" s="273"/>
      <c r="Q88" s="273"/>
      <c r="R88" s="273"/>
      <c r="S88" s="273"/>
      <c r="T88" s="273"/>
      <c r="U88" s="273"/>
      <c r="V88" s="273"/>
      <c r="W88" s="273"/>
      <c r="X88" s="273"/>
      <c r="Y88" s="273"/>
      <c r="Z88" s="273"/>
      <c r="AA88" s="273"/>
      <c r="AB88" s="273"/>
      <c r="AC88" s="273"/>
      <c r="AD88" s="273"/>
      <c r="AE88" s="273"/>
      <c r="AF88" s="273"/>
      <c r="AG88" s="273"/>
      <c r="AH88" s="273"/>
      <c r="AI88" s="273"/>
      <c r="AJ88" s="273"/>
      <c r="AK88" s="273"/>
      <c r="AL88" s="273"/>
      <c r="AM88" s="273"/>
      <c r="AN88" s="273"/>
      <c r="AO88" s="273"/>
      <c r="AP88" s="273"/>
      <c r="AQ88" s="273"/>
    </row>
    <row r="89" spans="1:43" x14ac:dyDescent="0.25">
      <c r="D89" s="463"/>
      <c r="E89" s="463"/>
      <c r="F89" s="463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464">
        <f>SUM(U6:U88)</f>
        <v>707106.72</v>
      </c>
      <c r="V89" s="273"/>
      <c r="W89" s="273"/>
      <c r="X89" s="273"/>
      <c r="Y89" s="273"/>
      <c r="Z89" s="273"/>
      <c r="AA89" s="273"/>
      <c r="AB89" s="273"/>
      <c r="AC89" s="273"/>
      <c r="AD89" s="273"/>
      <c r="AE89" s="273"/>
      <c r="AF89" s="273"/>
      <c r="AG89" s="273"/>
      <c r="AH89" s="273"/>
      <c r="AI89" s="273"/>
      <c r="AJ89" s="273"/>
      <c r="AK89" s="273"/>
      <c r="AL89" s="273"/>
      <c r="AM89" s="273"/>
      <c r="AN89" s="273"/>
      <c r="AO89" s="273"/>
      <c r="AP89" s="273"/>
      <c r="AQ89" s="273"/>
    </row>
  </sheetData>
  <mergeCells count="50">
    <mergeCell ref="A1:W1"/>
    <mergeCell ref="A2:W2"/>
    <mergeCell ref="A3:A5"/>
    <mergeCell ref="B3:B5"/>
    <mergeCell ref="C3:C5"/>
    <mergeCell ref="D3:H3"/>
    <mergeCell ref="I3:M3"/>
    <mergeCell ref="N3:R3"/>
    <mergeCell ref="S3:W3"/>
    <mergeCell ref="V4:V5"/>
    <mergeCell ref="AH3:AL3"/>
    <mergeCell ref="AM3:AQ3"/>
    <mergeCell ref="G4:G5"/>
    <mergeCell ref="H4:H5"/>
    <mergeCell ref="L4:L5"/>
    <mergeCell ref="M4:M5"/>
    <mergeCell ref="Q4:Q5"/>
    <mergeCell ref="R4:R5"/>
    <mergeCell ref="AL4:AL5"/>
    <mergeCell ref="AP4:AP5"/>
    <mergeCell ref="AQ4:AQ5"/>
    <mergeCell ref="AK4:AK5"/>
    <mergeCell ref="A16:A22"/>
    <mergeCell ref="A23:A26"/>
    <mergeCell ref="A27:A28"/>
    <mergeCell ref="X3:AB3"/>
    <mergeCell ref="AC3:AG3"/>
    <mergeCell ref="A12:A15"/>
    <mergeCell ref="W4:W5"/>
    <mergeCell ref="AA4:AA5"/>
    <mergeCell ref="AB4:AB5"/>
    <mergeCell ref="AF4:AF5"/>
    <mergeCell ref="A6:A9"/>
    <mergeCell ref="A10:A11"/>
    <mergeCell ref="AG4:AG5"/>
    <mergeCell ref="A29:A36"/>
    <mergeCell ref="A37:A40"/>
    <mergeCell ref="A86:A87"/>
    <mergeCell ref="A44:A47"/>
    <mergeCell ref="A48:A49"/>
    <mergeCell ref="A50:A51"/>
    <mergeCell ref="A53:A60"/>
    <mergeCell ref="A61:A63"/>
    <mergeCell ref="A64:A68"/>
    <mergeCell ref="A69:A73"/>
    <mergeCell ref="A74:A76"/>
    <mergeCell ref="A77:A79"/>
    <mergeCell ref="A80:A81"/>
    <mergeCell ref="A82:A85"/>
    <mergeCell ref="A41:A43"/>
  </mergeCells>
  <hyperlinks>
    <hyperlink ref="C5" r:id="rId1" display="cf=j=@)^^÷^&amp;                        -;fpg–kf}if_ " xr:uid="{00000000-0004-0000-1000-000000000000}"/>
  </hyperlinks>
  <pageMargins left="0.36" right="0.17" top="0.25" bottom="0.25" header="0.3" footer="0.3"/>
  <pageSetup paperSize="9" scale="48" fitToWidth="4" orientation="portrait" r:id="rId2"/>
  <colBreaks count="3" manualBreakCount="3">
    <brk id="13" max="1048575" man="1"/>
    <brk id="23" max="1048575" man="1"/>
    <brk id="3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M32"/>
  <sheetViews>
    <sheetView view="pageBreakPreview" zoomScaleNormal="100" zoomScaleSheetLayoutView="100" workbookViewId="0">
      <pane xSplit="1" ySplit="4" topLeftCell="B5" activePane="bottomRight" state="frozen"/>
      <selection activeCell="AM5" sqref="AM5:AO5"/>
      <selection pane="topRight" activeCell="AM5" sqref="AM5:AO5"/>
      <selection pane="bottomLeft" activeCell="AM5" sqref="AM5:AO5"/>
      <selection pane="bottomRight" activeCell="C17" sqref="C17"/>
    </sheetView>
  </sheetViews>
  <sheetFormatPr defaultRowHeight="15" x14ac:dyDescent="0.25"/>
  <cols>
    <col min="1" max="1" width="34.7109375" bestFit="1" customWidth="1"/>
    <col min="2" max="2" width="13.42578125" customWidth="1"/>
    <col min="3" max="3" width="17.85546875" bestFit="1" customWidth="1"/>
    <col min="4" max="4" width="16.28515625" bestFit="1" customWidth="1"/>
    <col min="5" max="5" width="10.85546875" bestFit="1" customWidth="1"/>
    <col min="6" max="6" width="19.5703125" customWidth="1"/>
    <col min="7" max="7" width="11.28515625" bestFit="1" customWidth="1"/>
    <col min="8" max="8" width="16.5703125" bestFit="1" customWidth="1"/>
    <col min="9" max="10" width="15.42578125" bestFit="1" customWidth="1"/>
    <col min="11" max="11" width="15.7109375" bestFit="1" customWidth="1"/>
    <col min="12" max="12" width="28.42578125" bestFit="1" customWidth="1"/>
    <col min="13" max="13" width="17.140625" bestFit="1" customWidth="1"/>
    <col min="17" max="17" width="27.42578125" bestFit="1" customWidth="1"/>
    <col min="18" max="20" width="10.5703125" bestFit="1" customWidth="1"/>
    <col min="24" max="24" width="10.5703125" bestFit="1" customWidth="1"/>
  </cols>
  <sheetData>
    <row r="1" spans="1:39" ht="18" x14ac:dyDescent="0.25">
      <c r="A1" s="555" t="s">
        <v>388</v>
      </c>
      <c r="B1" s="555"/>
      <c r="C1" s="555"/>
      <c r="D1" s="555"/>
      <c r="E1" s="555"/>
      <c r="F1" s="555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</row>
    <row r="2" spans="1:39" ht="18.75" x14ac:dyDescent="0.3">
      <c r="A2" s="556" t="s">
        <v>389</v>
      </c>
      <c r="B2" s="556"/>
      <c r="C2" s="556"/>
      <c r="D2" s="556"/>
      <c r="E2" s="556"/>
      <c r="F2" s="55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</row>
    <row r="3" spans="1:39" ht="15.75" x14ac:dyDescent="0.25">
      <c r="A3" s="597" t="s">
        <v>79</v>
      </c>
      <c r="B3" s="585" t="s">
        <v>3</v>
      </c>
      <c r="C3" s="585"/>
      <c r="D3" s="585"/>
      <c r="E3" s="585"/>
      <c r="F3" s="585"/>
    </row>
    <row r="4" spans="1:39" ht="45" x14ac:dyDescent="0.25">
      <c r="A4" s="597"/>
      <c r="B4" s="59" t="s">
        <v>376</v>
      </c>
      <c r="C4" s="59" t="s">
        <v>377</v>
      </c>
      <c r="D4" s="59" t="s">
        <v>378</v>
      </c>
      <c r="E4" s="43" t="s">
        <v>97</v>
      </c>
      <c r="F4" s="43" t="s">
        <v>8</v>
      </c>
    </row>
    <row r="5" spans="1:39" ht="15.75" x14ac:dyDescent="0.3">
      <c r="A5" s="257" t="s">
        <v>390</v>
      </c>
      <c r="B5" s="64">
        <f>'Table 9b'!AK5</f>
        <v>290294.83786560007</v>
      </c>
      <c r="C5" s="64">
        <f>'Table 9b'!AL5</f>
        <v>331089.10299813002</v>
      </c>
      <c r="D5" s="64">
        <f>'Table 9b'!AM5</f>
        <v>316131.89081380004</v>
      </c>
      <c r="E5" s="187">
        <f>IFERROR(C5/B5*100-100,0)</f>
        <v>14.052700844586411</v>
      </c>
      <c r="F5" s="187">
        <f>IFERROR(D5/C5*100-100,0)</f>
        <v>-4.5175791196046902</v>
      </c>
      <c r="H5" s="470"/>
      <c r="I5" s="470"/>
      <c r="J5" s="470"/>
      <c r="K5" s="258"/>
      <c r="L5" s="258"/>
    </row>
    <row r="6" spans="1:39" ht="15.75" x14ac:dyDescent="0.3">
      <c r="A6" s="257" t="s">
        <v>94</v>
      </c>
      <c r="B6" s="64">
        <f>'Table 9b'!AK6</f>
        <v>11356.95763635</v>
      </c>
      <c r="C6" s="64">
        <f>'Table 9b'!AL6</f>
        <v>13675.453937960003</v>
      </c>
      <c r="D6" s="64">
        <f>'Table 9b'!AM6</f>
        <v>14430.755944469998</v>
      </c>
      <c r="E6" s="187">
        <f t="shared" ref="E6:F23" si="0">IFERROR(C6/B6*100-100,0)</f>
        <v>20.414765783657018</v>
      </c>
      <c r="F6" s="187">
        <f t="shared" si="0"/>
        <v>5.5230488869802343</v>
      </c>
      <c r="H6" s="259"/>
      <c r="I6" s="259"/>
      <c r="J6" s="259"/>
      <c r="K6" s="258"/>
      <c r="L6" s="258"/>
    </row>
    <row r="7" spans="1:39" ht="15.75" x14ac:dyDescent="0.3">
      <c r="A7" s="257" t="s">
        <v>391</v>
      </c>
      <c r="B7" s="64">
        <f>'Table 9b'!AK7</f>
        <v>9358.431390830001</v>
      </c>
      <c r="C7" s="64">
        <f>'Table 9b'!AL7</f>
        <v>17692.625693689999</v>
      </c>
      <c r="D7" s="64">
        <f>'Table 9b'!AM7</f>
        <v>11819.195203950001</v>
      </c>
      <c r="E7" s="187">
        <f t="shared" si="0"/>
        <v>89.055461912413904</v>
      </c>
      <c r="F7" s="187">
        <f t="shared" si="0"/>
        <v>-33.197053910628611</v>
      </c>
      <c r="G7" s="258"/>
      <c r="H7" s="259"/>
    </row>
    <row r="8" spans="1:39" ht="15.75" x14ac:dyDescent="0.3">
      <c r="A8" s="257" t="s">
        <v>392</v>
      </c>
      <c r="B8" s="64">
        <f>'Table 9b'!AK8</f>
        <v>236933.62314224994</v>
      </c>
      <c r="C8" s="64">
        <f>'Table 9b'!AL8</f>
        <v>270359.63293385005</v>
      </c>
      <c r="D8" s="64">
        <f>'Table 9b'!AM8</f>
        <v>281410.05711001001</v>
      </c>
      <c r="E8" s="187">
        <f t="shared" si="0"/>
        <v>14.107752774088908</v>
      </c>
      <c r="F8" s="187">
        <f t="shared" si="0"/>
        <v>4.0873055109021124</v>
      </c>
      <c r="G8" s="258"/>
    </row>
    <row r="9" spans="1:39" ht="15.75" x14ac:dyDescent="0.3">
      <c r="A9" s="257" t="s">
        <v>393</v>
      </c>
      <c r="B9" s="64">
        <f>'Table 9b'!AK9</f>
        <v>531496.62663576019</v>
      </c>
      <c r="C9" s="64">
        <f>'Table 9b'!AL9</f>
        <v>531681.80894197011</v>
      </c>
      <c r="D9" s="64">
        <f>'Table 9b'!AM9</f>
        <v>554790.43982453004</v>
      </c>
      <c r="E9" s="187">
        <f t="shared" si="0"/>
        <v>3.4841671034129718E-2</v>
      </c>
      <c r="F9" s="187">
        <f t="shared" si="0"/>
        <v>4.346327162959625</v>
      </c>
      <c r="G9" s="258"/>
    </row>
    <row r="10" spans="1:39" ht="15.75" x14ac:dyDescent="0.3">
      <c r="A10" s="257" t="s">
        <v>394</v>
      </c>
      <c r="B10" s="64">
        <f>'Table 9b'!AK10</f>
        <v>365768.97935321007</v>
      </c>
      <c r="C10" s="64">
        <f>'Table 9b'!AL10</f>
        <v>175055.71698930999</v>
      </c>
      <c r="D10" s="64">
        <f>'Table 9b'!AM10</f>
        <v>167061.19198214999</v>
      </c>
      <c r="E10" s="187">
        <f t="shared" si="0"/>
        <v>-52.140359934606451</v>
      </c>
      <c r="F10" s="187">
        <f t="shared" si="0"/>
        <v>-4.5668459988931431</v>
      </c>
      <c r="G10" s="258"/>
    </row>
    <row r="11" spans="1:39" ht="15.75" x14ac:dyDescent="0.3">
      <c r="A11" s="257" t="s">
        <v>395</v>
      </c>
      <c r="B11" s="64">
        <f>'Table 9b'!AK11</f>
        <v>222349.67611266993</v>
      </c>
      <c r="C11" s="64">
        <f>'Table 9b'!AL11</f>
        <v>268250.85356194002</v>
      </c>
      <c r="D11" s="64">
        <f>'Table 9b'!AM11</f>
        <v>312905.11566418002</v>
      </c>
      <c r="E11" s="187">
        <f t="shared" si="0"/>
        <v>20.643689818558968</v>
      </c>
      <c r="F11" s="187">
        <f t="shared" si="0"/>
        <v>16.646456668936253</v>
      </c>
      <c r="G11" s="258"/>
    </row>
    <row r="12" spans="1:39" ht="15.75" x14ac:dyDescent="0.3">
      <c r="A12" s="257" t="s">
        <v>396</v>
      </c>
      <c r="B12" s="64">
        <f>'Table 9b'!AK12</f>
        <v>77287.645509420021</v>
      </c>
      <c r="C12" s="64">
        <f>'Table 9b'!AL12</f>
        <v>80332.092985969997</v>
      </c>
      <c r="D12" s="64">
        <f>'Table 9b'!AM12</f>
        <v>71613.816152760002</v>
      </c>
      <c r="E12" s="187">
        <f t="shared" si="0"/>
        <v>3.9391127216819086</v>
      </c>
      <c r="F12" s="187">
        <f t="shared" si="0"/>
        <v>-10.852794330570532</v>
      </c>
      <c r="G12" s="258"/>
    </row>
    <row r="13" spans="1:39" ht="15.75" x14ac:dyDescent="0.3">
      <c r="A13" s="257" t="s">
        <v>397</v>
      </c>
      <c r="B13" s="64">
        <f>'Table 9b'!AK13</f>
        <v>106146.30299781995</v>
      </c>
      <c r="C13" s="64">
        <f>'Table 9b'!AL13</f>
        <v>104776.52920809</v>
      </c>
      <c r="D13" s="64">
        <f>'Table 9b'!AM13</f>
        <v>103556.38931481</v>
      </c>
      <c r="E13" s="187">
        <f t="shared" si="0"/>
        <v>-1.2904583118246649</v>
      </c>
      <c r="F13" s="187">
        <f t="shared" si="0"/>
        <v>-1.1645164260564087</v>
      </c>
      <c r="H13" s="61"/>
      <c r="I13" s="61"/>
      <c r="J13" s="61"/>
    </row>
    <row r="14" spans="1:39" ht="15.75" x14ac:dyDescent="0.3">
      <c r="A14" s="257" t="s">
        <v>398</v>
      </c>
      <c r="B14" s="64">
        <f>'Table 9b'!AK14</f>
        <v>928220.58429369959</v>
      </c>
      <c r="C14" s="64">
        <f>'Table 9b'!AL14</f>
        <v>990470.36580333009</v>
      </c>
      <c r="D14" s="64">
        <f>'Table 9b'!AM14</f>
        <v>924705.98611983005</v>
      </c>
      <c r="E14" s="187">
        <f t="shared" si="0"/>
        <v>6.7063565022098146</v>
      </c>
      <c r="F14" s="187">
        <f t="shared" si="0"/>
        <v>-6.6397119948319983</v>
      </c>
      <c r="H14" s="61"/>
      <c r="I14" s="61"/>
      <c r="J14" s="61"/>
    </row>
    <row r="15" spans="1:39" ht="15.75" x14ac:dyDescent="0.3">
      <c r="A15" s="257" t="s">
        <v>399</v>
      </c>
      <c r="B15" s="64">
        <f>'Table 9b'!AK15</f>
        <v>201884.67219044996</v>
      </c>
      <c r="C15" s="64">
        <f>'Table 9b'!AL15</f>
        <v>203071.13751754005</v>
      </c>
      <c r="D15" s="64">
        <f>'Table 9b'!AM15</f>
        <v>194598.85142297999</v>
      </c>
      <c r="E15" s="187">
        <f t="shared" si="0"/>
        <v>0.58769460515102878</v>
      </c>
      <c r="F15" s="187">
        <f t="shared" si="0"/>
        <v>-4.1720779221164719</v>
      </c>
    </row>
    <row r="16" spans="1:39" ht="15.75" x14ac:dyDescent="0.3">
      <c r="A16" s="257" t="s">
        <v>100</v>
      </c>
      <c r="B16" s="64">
        <f>'Table 9b'!AK16</f>
        <v>188444.69257156993</v>
      </c>
      <c r="C16" s="64">
        <f>'Table 9b'!AL16</f>
        <v>203884.58796855001</v>
      </c>
      <c r="D16" s="64">
        <f>'Table 9b'!AM16</f>
        <v>203120.72706836998</v>
      </c>
      <c r="E16" s="187">
        <f t="shared" si="0"/>
        <v>8.1933299294784376</v>
      </c>
      <c r="F16" s="187">
        <f t="shared" si="0"/>
        <v>-0.3746535762172698</v>
      </c>
    </row>
    <row r="17" spans="1:6" ht="16.5" x14ac:dyDescent="0.3">
      <c r="A17" s="473" t="s">
        <v>400</v>
      </c>
      <c r="B17" s="64">
        <f>'Table 9b'!AK17</f>
        <v>119002.30209121993</v>
      </c>
      <c r="C17" s="64">
        <f>'Table 9b'!AL17</f>
        <v>68010.392261829998</v>
      </c>
      <c r="D17" s="64">
        <f>'Table 9b'!AM17</f>
        <v>74658.054130299977</v>
      </c>
      <c r="E17" s="187">
        <f t="shared" si="0"/>
        <v>-42.849515457526721</v>
      </c>
      <c r="F17" s="187">
        <f t="shared" si="0"/>
        <v>9.7744795278895964</v>
      </c>
    </row>
    <row r="18" spans="1:6" ht="16.5" x14ac:dyDescent="0.3">
      <c r="A18" s="473" t="s">
        <v>401</v>
      </c>
      <c r="B18" s="64">
        <f>'Table 9b'!AK18</f>
        <v>0</v>
      </c>
      <c r="C18" s="64">
        <f>'Table 9b'!AL18</f>
        <v>59018.523235310007</v>
      </c>
      <c r="D18" s="64">
        <f>'Table 9b'!AM18</f>
        <v>61663.517691849993</v>
      </c>
      <c r="E18" s="187">
        <f t="shared" si="0"/>
        <v>0</v>
      </c>
      <c r="F18" s="187">
        <f t="shared" si="0"/>
        <v>4.4816344285577117</v>
      </c>
    </row>
    <row r="19" spans="1:6" ht="16.5" x14ac:dyDescent="0.3">
      <c r="A19" s="473" t="s">
        <v>402</v>
      </c>
      <c r="B19" s="64">
        <f>'Table 9b'!AK19</f>
        <v>0</v>
      </c>
      <c r="C19" s="64">
        <f>'Table 9b'!AL19</f>
        <v>84210.538146160005</v>
      </c>
      <c r="D19" s="64">
        <f>'Table 9b'!AM19</f>
        <v>100318.50852986002</v>
      </c>
      <c r="E19" s="187">
        <f t="shared" si="0"/>
        <v>0</v>
      </c>
      <c r="F19" s="187">
        <f t="shared" si="0"/>
        <v>19.128212143404454</v>
      </c>
    </row>
    <row r="20" spans="1:6" ht="16.5" x14ac:dyDescent="0.3">
      <c r="A20" s="473" t="s">
        <v>403</v>
      </c>
      <c r="B20" s="64">
        <f>'Table 9b'!AK20</f>
        <v>0</v>
      </c>
      <c r="C20" s="64">
        <f>'Table 9b'!AL20</f>
        <v>163836.57618338999</v>
      </c>
      <c r="D20" s="64">
        <f>'Table 9b'!AM20</f>
        <v>222869.96333294996</v>
      </c>
      <c r="E20" s="187">
        <f t="shared" si="0"/>
        <v>0</v>
      </c>
      <c r="F20" s="187">
        <f t="shared" si="0"/>
        <v>36.031873055917089</v>
      </c>
    </row>
    <row r="21" spans="1:6" ht="15.75" x14ac:dyDescent="0.3">
      <c r="A21" s="257" t="s">
        <v>404</v>
      </c>
      <c r="B21" s="64">
        <f>'Table 9b'!AK21</f>
        <v>877794.43009210983</v>
      </c>
      <c r="C21" s="64">
        <f>'Table 9b'!AL21</f>
        <v>889473.80638752005</v>
      </c>
      <c r="D21" s="64">
        <f>'Table 9b'!AM21</f>
        <v>831308.26770001999</v>
      </c>
      <c r="E21" s="187">
        <f t="shared" si="0"/>
        <v>1.3305366148409661</v>
      </c>
      <c r="F21" s="187">
        <f t="shared" si="0"/>
        <v>-6.5393200192967669</v>
      </c>
    </row>
    <row r="22" spans="1:6" ht="15.75" x14ac:dyDescent="0.3">
      <c r="A22" s="257" t="s">
        <v>98</v>
      </c>
      <c r="B22" s="64">
        <f>'Table 9b'!AK22</f>
        <v>491684.85509594996</v>
      </c>
      <c r="C22" s="64">
        <f>'Table 9b'!AL22</f>
        <v>358984.80298098002</v>
      </c>
      <c r="D22" s="64">
        <f>'Table 9b'!AM22</f>
        <v>236718.12205527996</v>
      </c>
      <c r="E22" s="187">
        <f t="shared" si="0"/>
        <v>-26.988842698657891</v>
      </c>
      <c r="F22" s="187">
        <f t="shared" si="0"/>
        <v>-34.059013058605174</v>
      </c>
    </row>
    <row r="23" spans="1:6" ht="15.75" x14ac:dyDescent="0.3">
      <c r="A23" s="489" t="s">
        <v>35</v>
      </c>
      <c r="B23" s="490">
        <f>SUM(B5:B22)</f>
        <v>4658024.6169789098</v>
      </c>
      <c r="C23" s="491">
        <f>SUM(C5:C22)</f>
        <v>4813874.5477355206</v>
      </c>
      <c r="D23" s="492">
        <f>SUM(D5:D22)</f>
        <v>4683680.8500621011</v>
      </c>
      <c r="E23" s="187">
        <f t="shared" si="0"/>
        <v>3.3458374219089535</v>
      </c>
      <c r="F23" s="187">
        <f t="shared" si="0"/>
        <v>-2.7045511132952811</v>
      </c>
    </row>
    <row r="24" spans="1:6" x14ac:dyDescent="0.25">
      <c r="A24" s="493" t="s">
        <v>95</v>
      </c>
      <c r="B24" s="28"/>
      <c r="C24" s="28"/>
      <c r="D24" s="28"/>
      <c r="E24" s="28"/>
      <c r="F24" s="28"/>
    </row>
    <row r="25" spans="1:6" ht="15.75" x14ac:dyDescent="0.25">
      <c r="A25" s="494" t="s">
        <v>96</v>
      </c>
      <c r="B25" s="28"/>
      <c r="C25" s="28"/>
      <c r="D25" s="28"/>
      <c r="E25" s="28"/>
      <c r="F25" s="28"/>
    </row>
    <row r="26" spans="1:6" ht="15.75" x14ac:dyDescent="0.25">
      <c r="A26" s="260"/>
    </row>
    <row r="32" spans="1:6" ht="27" customHeight="1" x14ac:dyDescent="0.25"/>
  </sheetData>
  <mergeCells count="4">
    <mergeCell ref="A1:F1"/>
    <mergeCell ref="A2:F2"/>
    <mergeCell ref="A3:A4"/>
    <mergeCell ref="B3:F3"/>
  </mergeCells>
  <hyperlinks>
    <hyperlink ref="B4" r:id="rId1" display="cf=j=@)^&amp;÷^*                        -;fpg–kf}if_ " xr:uid="{00000000-0004-0000-1100-000000000000}"/>
  </hyperlinks>
  <pageMargins left="0.7" right="0.7" top="1.3149999999999999" bottom="0.75" header="0.3" footer="0.3"/>
  <pageSetup paperSize="9" orientation="landscape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Q44"/>
  <sheetViews>
    <sheetView view="pageBreakPreview" zoomScaleNormal="100" zoomScaleSheetLayoutView="100" workbookViewId="0">
      <pane xSplit="1" ySplit="4" topLeftCell="B5" activePane="bottomRight" state="frozen"/>
      <selection activeCell="J24" sqref="J24"/>
      <selection pane="topRight" activeCell="J24" sqref="J24"/>
      <selection pane="bottomLeft" activeCell="J24" sqref="J24"/>
      <selection pane="bottomRight" activeCell="I15" sqref="I15"/>
    </sheetView>
  </sheetViews>
  <sheetFormatPr defaultColWidth="13.7109375" defaultRowHeight="15" x14ac:dyDescent="0.25"/>
  <cols>
    <col min="1" max="1" width="36.42578125" customWidth="1"/>
    <col min="2" max="3" width="13" bestFit="1" customWidth="1"/>
    <col min="4" max="5" width="12.42578125" bestFit="1" customWidth="1"/>
    <col min="6" max="6" width="12.5703125" bestFit="1" customWidth="1"/>
    <col min="7" max="10" width="12.42578125" bestFit="1" customWidth="1"/>
    <col min="11" max="11" width="12.5703125" bestFit="1" customWidth="1"/>
    <col min="12" max="12" width="14.28515625" bestFit="1" customWidth="1"/>
    <col min="13" max="13" width="15.5703125" bestFit="1" customWidth="1"/>
    <col min="14" max="14" width="15.7109375" customWidth="1"/>
    <col min="22" max="22" width="15.7109375" bestFit="1" customWidth="1"/>
    <col min="23" max="23" width="15.5703125" bestFit="1" customWidth="1"/>
    <col min="24" max="24" width="15.42578125" bestFit="1" customWidth="1"/>
    <col min="27" max="27" width="14.140625" bestFit="1" customWidth="1"/>
    <col min="29" max="29" width="15.85546875" bestFit="1" customWidth="1"/>
    <col min="30" max="31" width="15.7109375" bestFit="1" customWidth="1"/>
    <col min="32" max="33" width="14.7109375" bestFit="1" customWidth="1"/>
    <col min="34" max="34" width="15.7109375" bestFit="1" customWidth="1"/>
    <col min="37" max="37" width="15.7109375" customWidth="1"/>
    <col min="38" max="38" width="13.85546875" customWidth="1"/>
    <col min="39" max="39" width="14.28515625" bestFit="1" customWidth="1"/>
    <col min="40" max="40" width="11.7109375" customWidth="1"/>
    <col min="41" max="41" width="11.85546875" customWidth="1"/>
  </cols>
  <sheetData>
    <row r="1" spans="1:43" ht="18" x14ac:dyDescent="0.25">
      <c r="A1" s="555" t="s">
        <v>405</v>
      </c>
      <c r="B1" s="555"/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5"/>
      <c r="N1" s="555"/>
      <c r="O1" s="555"/>
      <c r="P1" s="555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1"/>
      <c r="AJ1" s="261"/>
      <c r="AK1" s="261"/>
      <c r="AL1" s="261"/>
      <c r="AM1" s="261"/>
      <c r="AN1" s="261"/>
      <c r="AO1" s="261"/>
    </row>
    <row r="2" spans="1:43" ht="18.75" x14ac:dyDescent="0.3">
      <c r="A2" s="599" t="s">
        <v>406</v>
      </c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</row>
    <row r="3" spans="1:43" ht="16.5" x14ac:dyDescent="0.25">
      <c r="A3" s="600" t="s">
        <v>79</v>
      </c>
      <c r="B3" s="598" t="s">
        <v>236</v>
      </c>
      <c r="C3" s="598"/>
      <c r="D3" s="598"/>
      <c r="E3" s="598"/>
      <c r="F3" s="598"/>
      <c r="G3" s="598" t="s">
        <v>407</v>
      </c>
      <c r="H3" s="598"/>
      <c r="I3" s="598"/>
      <c r="J3" s="598"/>
      <c r="K3" s="598"/>
      <c r="L3" s="598" t="s">
        <v>127</v>
      </c>
      <c r="M3" s="598"/>
      <c r="N3" s="598"/>
      <c r="O3" s="598"/>
      <c r="P3" s="598"/>
      <c r="Q3" s="598" t="s">
        <v>128</v>
      </c>
      <c r="R3" s="598"/>
      <c r="S3" s="598"/>
      <c r="T3" s="598"/>
      <c r="U3" s="598"/>
      <c r="V3" s="598" t="s">
        <v>116</v>
      </c>
      <c r="W3" s="598"/>
      <c r="X3" s="598"/>
      <c r="Y3" s="598"/>
      <c r="Z3" s="598"/>
      <c r="AA3" s="598" t="s">
        <v>129</v>
      </c>
      <c r="AB3" s="598"/>
      <c r="AC3" s="598"/>
      <c r="AD3" s="598"/>
      <c r="AE3" s="598"/>
      <c r="AF3" s="598" t="s">
        <v>130</v>
      </c>
      <c r="AG3" s="598"/>
      <c r="AH3" s="598"/>
      <c r="AI3" s="598"/>
      <c r="AJ3" s="598"/>
      <c r="AK3" s="598" t="s">
        <v>35</v>
      </c>
      <c r="AL3" s="598"/>
      <c r="AM3" s="598"/>
      <c r="AN3" s="598"/>
      <c r="AO3" s="598"/>
    </row>
    <row r="4" spans="1:43" ht="63" x14ac:dyDescent="0.25">
      <c r="A4" s="600"/>
      <c r="B4" s="59" t="s">
        <v>376</v>
      </c>
      <c r="C4" s="59" t="s">
        <v>377</v>
      </c>
      <c r="D4" s="59" t="s">
        <v>378</v>
      </c>
      <c r="E4" s="262" t="s">
        <v>97</v>
      </c>
      <c r="F4" s="262" t="s">
        <v>8</v>
      </c>
      <c r="G4" s="230" t="s">
        <v>376</v>
      </c>
      <c r="H4" s="230" t="s">
        <v>377</v>
      </c>
      <c r="I4" s="230" t="s">
        <v>378</v>
      </c>
      <c r="J4" s="262" t="s">
        <v>97</v>
      </c>
      <c r="K4" s="262" t="s">
        <v>8</v>
      </c>
      <c r="L4" s="230" t="s">
        <v>376</v>
      </c>
      <c r="M4" s="230" t="s">
        <v>377</v>
      </c>
      <c r="N4" s="230" t="s">
        <v>378</v>
      </c>
      <c r="O4" s="262" t="s">
        <v>97</v>
      </c>
      <c r="P4" s="262" t="s">
        <v>8</v>
      </c>
      <c r="Q4" s="230" t="s">
        <v>376</v>
      </c>
      <c r="R4" s="230" t="s">
        <v>377</v>
      </c>
      <c r="S4" s="230" t="s">
        <v>378</v>
      </c>
      <c r="T4" s="262" t="s">
        <v>97</v>
      </c>
      <c r="U4" s="262" t="s">
        <v>8</v>
      </c>
      <c r="V4" s="230" t="s">
        <v>376</v>
      </c>
      <c r="W4" s="230" t="s">
        <v>377</v>
      </c>
      <c r="X4" s="230" t="s">
        <v>378</v>
      </c>
      <c r="Y4" s="262" t="s">
        <v>97</v>
      </c>
      <c r="Z4" s="262" t="s">
        <v>8</v>
      </c>
      <c r="AA4" s="230" t="s">
        <v>376</v>
      </c>
      <c r="AB4" s="230" t="s">
        <v>377</v>
      </c>
      <c r="AC4" s="230" t="s">
        <v>378</v>
      </c>
      <c r="AD4" s="262" t="s">
        <v>97</v>
      </c>
      <c r="AE4" s="262" t="s">
        <v>8</v>
      </c>
      <c r="AF4" s="230" t="s">
        <v>376</v>
      </c>
      <c r="AG4" s="230" t="s">
        <v>377</v>
      </c>
      <c r="AH4" s="230" t="s">
        <v>378</v>
      </c>
      <c r="AI4" s="262" t="s">
        <v>97</v>
      </c>
      <c r="AJ4" s="262" t="s">
        <v>8</v>
      </c>
      <c r="AK4" s="230" t="s">
        <v>376</v>
      </c>
      <c r="AL4" s="230" t="s">
        <v>377</v>
      </c>
      <c r="AM4" s="230" t="s">
        <v>378</v>
      </c>
      <c r="AN4" s="262" t="s">
        <v>97</v>
      </c>
      <c r="AO4" s="262" t="s">
        <v>8</v>
      </c>
    </row>
    <row r="5" spans="1:43" ht="18.75" customHeight="1" x14ac:dyDescent="0.3">
      <c r="A5" s="264" t="s">
        <v>390</v>
      </c>
      <c r="B5" s="64">
        <v>51072.348504390007</v>
      </c>
      <c r="C5" s="64">
        <v>56574.050838529998</v>
      </c>
      <c r="D5" s="64">
        <v>55862.53846625</v>
      </c>
      <c r="E5" s="187">
        <f>IFERROR(C5/B5*100-100,0)</f>
        <v>10.772369971721758</v>
      </c>
      <c r="F5" s="187">
        <f>IFERROR(D5/C5*100-100,0)</f>
        <v>-1.2576655935611711</v>
      </c>
      <c r="G5" s="64">
        <v>43981.159611540003</v>
      </c>
      <c r="H5" s="64">
        <v>49325.895119690002</v>
      </c>
      <c r="I5" s="64">
        <v>50597.59618375</v>
      </c>
      <c r="J5" s="187">
        <f>IFERROR(H5/G5*100-100,0)</f>
        <v>12.152329668787587</v>
      </c>
      <c r="K5" s="187">
        <f>IFERROR(I5/H5*100-100,0)</f>
        <v>2.578161148366803</v>
      </c>
      <c r="L5" s="64">
        <v>101766.03963125001</v>
      </c>
      <c r="M5" s="64">
        <v>121778.47495196</v>
      </c>
      <c r="N5" s="64">
        <v>114387.71289908998</v>
      </c>
      <c r="O5" s="187">
        <f>IFERROR(M5/L5*100-100,0)</f>
        <v>19.66514113472941</v>
      </c>
      <c r="P5" s="187">
        <f>IFERROR(N5/M5*100-100,0)</f>
        <v>-6.0690216853065238</v>
      </c>
      <c r="Q5" s="64">
        <v>29284.201386209988</v>
      </c>
      <c r="R5" s="64">
        <v>30252.321003869998</v>
      </c>
      <c r="S5" s="64">
        <v>28065.319999999996</v>
      </c>
      <c r="T5" s="187">
        <f>IFERROR(R5/Q5*100-100,0)</f>
        <v>3.3059450892722708</v>
      </c>
      <c r="U5" s="187">
        <f>IFERROR(S5/R5*100-100,0)</f>
        <v>-7.2292007069151225</v>
      </c>
      <c r="V5" s="64">
        <v>45326.228199999998</v>
      </c>
      <c r="W5" s="64">
        <v>50648.238043350008</v>
      </c>
      <c r="X5" s="64">
        <v>48107.985878280007</v>
      </c>
      <c r="Y5" s="187">
        <f>IFERROR(W5/V5*100-100,0)</f>
        <v>11.741567861916224</v>
      </c>
      <c r="Z5" s="187">
        <f>IFERROR(X5/W5*100-100,0)</f>
        <v>-5.0154798334658466</v>
      </c>
      <c r="AA5" s="64">
        <v>4513.7411322099997</v>
      </c>
      <c r="AB5" s="64">
        <v>5435.2020162600002</v>
      </c>
      <c r="AC5" s="64">
        <v>4491.7936836900008</v>
      </c>
      <c r="AD5" s="187">
        <f>IFERROR(AB5/AA5*100-100,0)</f>
        <v>20.414570908253182</v>
      </c>
      <c r="AE5" s="187">
        <f>IFERROR(AC5/AB5*100-100,0)</f>
        <v>-17.357373833533515</v>
      </c>
      <c r="AF5" s="64">
        <v>14351.1194</v>
      </c>
      <c r="AG5" s="64">
        <v>17074.921024470001</v>
      </c>
      <c r="AH5" s="64">
        <v>14618.94370274</v>
      </c>
      <c r="AI5" s="187">
        <f>IFERROR(AG5/AF5*100-100,0)</f>
        <v>18.979715439270905</v>
      </c>
      <c r="AJ5" s="187">
        <f>IFERROR(AH5/AG5*100-100,0)</f>
        <v>-14.383535468248127</v>
      </c>
      <c r="AK5" s="64">
        <f t="shared" ref="AK5:AM22" si="0">B5+G5+L5+Q5+V5+AA5+AF5</f>
        <v>290294.83786560007</v>
      </c>
      <c r="AL5" s="64">
        <f>C5+H5+M5+R5+W5+AB5+AG5</f>
        <v>331089.10299813002</v>
      </c>
      <c r="AM5" s="64">
        <f>D5+I5+N5+S5+X5+AC5+AH5</f>
        <v>316131.89081380004</v>
      </c>
      <c r="AN5" s="187">
        <f>IFERROR(AL5/AK5*100-100,0)</f>
        <v>14.052700844586411</v>
      </c>
      <c r="AO5" s="187">
        <f>IFERROR(AM5/AL5*100-100,0)</f>
        <v>-4.5175791196046902</v>
      </c>
    </row>
    <row r="6" spans="1:43" ht="18.75" customHeight="1" x14ac:dyDescent="0.3">
      <c r="A6" s="264" t="s">
        <v>94</v>
      </c>
      <c r="B6" s="64">
        <v>1037.7214073800001</v>
      </c>
      <c r="C6" s="64">
        <v>1346.9253510399997</v>
      </c>
      <c r="D6" s="64">
        <v>1572.2994640499999</v>
      </c>
      <c r="E6" s="187">
        <f t="shared" ref="E6:F23" si="1">IFERROR(C6/B6*100-100,0)</f>
        <v>29.796431051824015</v>
      </c>
      <c r="F6" s="187">
        <f t="shared" si="1"/>
        <v>16.732487278228334</v>
      </c>
      <c r="G6" s="64">
        <v>6028.2372000000005</v>
      </c>
      <c r="H6" s="64">
        <v>6745.007074090001</v>
      </c>
      <c r="I6" s="64">
        <v>7967.9712008500001</v>
      </c>
      <c r="J6" s="187">
        <f>IFERROR(H6/G6*100-100,0)</f>
        <v>11.890206876564193</v>
      </c>
      <c r="K6" s="187">
        <f t="shared" ref="K6:K23" si="2">IFERROR(I6/H6*100-100,0)</f>
        <v>18.131398726887099</v>
      </c>
      <c r="L6" s="64">
        <v>1645.7803601700002</v>
      </c>
      <c r="M6" s="64">
        <v>2147.1084620800002</v>
      </c>
      <c r="N6" s="64">
        <v>1813.0029933800001</v>
      </c>
      <c r="O6" s="187">
        <f t="shared" ref="O6:P23" si="3">IFERROR(M6/L6*100-100,0)</f>
        <v>30.461422073247718</v>
      </c>
      <c r="P6" s="187">
        <f t="shared" si="3"/>
        <v>-15.560716871114053</v>
      </c>
      <c r="Q6" s="64">
        <v>262.50203276999997</v>
      </c>
      <c r="R6" s="64">
        <v>409.32034066000006</v>
      </c>
      <c r="S6" s="64">
        <v>266.24</v>
      </c>
      <c r="T6" s="187">
        <f t="shared" ref="T6:U22" si="4">IFERROR(R6/Q6*100-100,0)</f>
        <v>55.930350839850405</v>
      </c>
      <c r="U6" s="187">
        <f t="shared" si="4"/>
        <v>-34.955590144700139</v>
      </c>
      <c r="V6" s="64">
        <v>1798.0593800000001</v>
      </c>
      <c r="W6" s="64">
        <v>2120.5114005599999</v>
      </c>
      <c r="X6" s="64">
        <v>1997.64507549</v>
      </c>
      <c r="Y6" s="187">
        <f t="shared" ref="Y6:Z22" si="5">IFERROR(W6/V6*100-100,0)</f>
        <v>17.93333546971067</v>
      </c>
      <c r="Z6" s="187">
        <f t="shared" si="5"/>
        <v>-5.794183659543279</v>
      </c>
      <c r="AA6" s="64">
        <v>27.637856030000002</v>
      </c>
      <c r="AB6" s="64">
        <v>50.360627659999999</v>
      </c>
      <c r="AC6" s="64">
        <v>30.127504329999997</v>
      </c>
      <c r="AD6" s="187">
        <f t="shared" ref="AD6:AE23" si="6">IFERROR(AB6/AA6*100-100,0)</f>
        <v>82.216115480647858</v>
      </c>
      <c r="AE6" s="187">
        <f t="shared" si="6"/>
        <v>-40.176471720328834</v>
      </c>
      <c r="AF6" s="64">
        <v>557.01940000000002</v>
      </c>
      <c r="AG6" s="64">
        <v>856.22068187000002</v>
      </c>
      <c r="AH6" s="64">
        <v>783.46970637000004</v>
      </c>
      <c r="AI6" s="187">
        <f t="shared" ref="AI6:AJ23" si="7">IFERROR(AG6/AF6*100-100,0)</f>
        <v>53.714696807687488</v>
      </c>
      <c r="AJ6" s="187">
        <f t="shared" si="7"/>
        <v>-8.4967552221596208</v>
      </c>
      <c r="AK6" s="64">
        <f t="shared" si="0"/>
        <v>11356.95763635</v>
      </c>
      <c r="AL6" s="64">
        <f t="shared" si="0"/>
        <v>13675.453937960003</v>
      </c>
      <c r="AM6" s="64">
        <f t="shared" si="0"/>
        <v>14430.755944469998</v>
      </c>
      <c r="AN6" s="187">
        <f t="shared" ref="AN6:AO23" si="8">IFERROR(AL6/AK6*100-100,0)</f>
        <v>20.414765783657018</v>
      </c>
      <c r="AO6" s="187">
        <f t="shared" si="8"/>
        <v>5.5230488869802343</v>
      </c>
    </row>
    <row r="7" spans="1:43" s="28" customFormat="1" ht="18.75" customHeight="1" x14ac:dyDescent="0.3">
      <c r="A7" s="264" t="s">
        <v>391</v>
      </c>
      <c r="B7" s="64">
        <v>1969.9537363599998</v>
      </c>
      <c r="C7" s="64">
        <v>1531.5402922000001</v>
      </c>
      <c r="D7" s="64">
        <v>928.71140689999982</v>
      </c>
      <c r="E7" s="187">
        <f t="shared" si="1"/>
        <v>-22.255012189782803</v>
      </c>
      <c r="F7" s="187">
        <f t="shared" si="1"/>
        <v>-39.360955005242417</v>
      </c>
      <c r="G7" s="64">
        <v>1248.0489</v>
      </c>
      <c r="H7" s="64">
        <v>1792.8086164599997</v>
      </c>
      <c r="I7" s="64">
        <v>1325.5918901399998</v>
      </c>
      <c r="J7" s="187">
        <f>IFERROR(H7/G7*100-100,0)</f>
        <v>43.648908024357041</v>
      </c>
      <c r="K7" s="187">
        <f t="shared" si="2"/>
        <v>-26.06060245529973</v>
      </c>
      <c r="L7" s="64">
        <v>4447.1386640000001</v>
      </c>
      <c r="M7" s="64">
        <v>12376.36991609</v>
      </c>
      <c r="N7" s="64">
        <v>7704.84107666</v>
      </c>
      <c r="O7" s="187">
        <f t="shared" si="3"/>
        <v>178.29961805054251</v>
      </c>
      <c r="P7" s="187">
        <f t="shared" si="3"/>
        <v>-37.745549552108493</v>
      </c>
      <c r="Q7" s="64">
        <v>356.95202112999993</v>
      </c>
      <c r="R7" s="64">
        <v>348.42104527999999</v>
      </c>
      <c r="S7" s="64">
        <v>411.36999999999995</v>
      </c>
      <c r="T7" s="187">
        <f t="shared" si="4"/>
        <v>-2.3899502860338231</v>
      </c>
      <c r="U7" s="187">
        <f t="shared" si="4"/>
        <v>18.066920920179371</v>
      </c>
      <c r="V7" s="64">
        <v>1001.4171</v>
      </c>
      <c r="W7" s="64">
        <v>1341.6322339600001</v>
      </c>
      <c r="X7" s="64">
        <v>1161.70355589</v>
      </c>
      <c r="Y7" s="187">
        <f t="shared" si="5"/>
        <v>33.973369733750303</v>
      </c>
      <c r="Z7" s="187">
        <f t="shared" si="5"/>
        <v>-13.411177334262277</v>
      </c>
      <c r="AA7" s="64">
        <v>150.70806934000001</v>
      </c>
      <c r="AB7" s="64">
        <v>94.809346050000002</v>
      </c>
      <c r="AC7" s="64">
        <v>63.882608819999994</v>
      </c>
      <c r="AD7" s="187">
        <f t="shared" si="6"/>
        <v>-37.090730134623065</v>
      </c>
      <c r="AE7" s="187">
        <f t="shared" si="6"/>
        <v>-32.619924636638714</v>
      </c>
      <c r="AF7" s="64">
        <v>184.21290000000002</v>
      </c>
      <c r="AG7" s="64">
        <v>207.04424365</v>
      </c>
      <c r="AH7" s="64">
        <v>223.09466553999999</v>
      </c>
      <c r="AI7" s="187">
        <f t="shared" si="7"/>
        <v>12.393998275907919</v>
      </c>
      <c r="AJ7" s="187">
        <f t="shared" si="7"/>
        <v>7.7521700710175594</v>
      </c>
      <c r="AK7" s="64">
        <f t="shared" si="0"/>
        <v>9358.431390830001</v>
      </c>
      <c r="AL7" s="64">
        <f t="shared" si="0"/>
        <v>17692.625693689999</v>
      </c>
      <c r="AM7" s="64">
        <f t="shared" si="0"/>
        <v>11819.195203950001</v>
      </c>
      <c r="AN7" s="187">
        <f t="shared" si="8"/>
        <v>89.055461912413904</v>
      </c>
      <c r="AO7" s="187">
        <f t="shared" si="8"/>
        <v>-33.197053910628611</v>
      </c>
    </row>
    <row r="8" spans="1:43" s="28" customFormat="1" ht="18.75" customHeight="1" x14ac:dyDescent="0.3">
      <c r="A8" s="264" t="s">
        <v>392</v>
      </c>
      <c r="B8" s="64">
        <v>36613.315737610013</v>
      </c>
      <c r="C8" s="64">
        <v>39878.357265890001</v>
      </c>
      <c r="D8" s="64">
        <v>45149.954980380004</v>
      </c>
      <c r="E8" s="187">
        <f t="shared" si="1"/>
        <v>8.9176340970562791</v>
      </c>
      <c r="F8" s="187">
        <f t="shared" si="1"/>
        <v>13.219194761061701</v>
      </c>
      <c r="G8" s="64">
        <v>28755.262699999999</v>
      </c>
      <c r="H8" s="64">
        <v>33049.592037760005</v>
      </c>
      <c r="I8" s="64">
        <v>32522.92811207</v>
      </c>
      <c r="J8" s="187">
        <f>IFERROR(H8/G8*100-100,0)</f>
        <v>14.934064009646491</v>
      </c>
      <c r="K8" s="187">
        <f t="shared" si="2"/>
        <v>-1.5935565107377982</v>
      </c>
      <c r="L8" s="64">
        <v>115900.33403207996</v>
      </c>
      <c r="M8" s="64">
        <v>131018.76789467</v>
      </c>
      <c r="N8" s="64">
        <v>134907.07898950999</v>
      </c>
      <c r="O8" s="187">
        <f t="shared" si="3"/>
        <v>13.044340198713684</v>
      </c>
      <c r="P8" s="187">
        <f t="shared" si="3"/>
        <v>2.9677512293245769</v>
      </c>
      <c r="Q8" s="64">
        <v>8247.1701963200012</v>
      </c>
      <c r="R8" s="64">
        <v>11090.77482033</v>
      </c>
      <c r="S8" s="64">
        <v>8440.2999999999993</v>
      </c>
      <c r="T8" s="187">
        <f t="shared" si="4"/>
        <v>34.479761619068483</v>
      </c>
      <c r="U8" s="187">
        <f t="shared" si="4"/>
        <v>-23.898013107898777</v>
      </c>
      <c r="V8" s="64">
        <v>37360.244400000003</v>
      </c>
      <c r="W8" s="64">
        <v>42954.108616100006</v>
      </c>
      <c r="X8" s="64">
        <v>49402.236535240008</v>
      </c>
      <c r="Y8" s="187">
        <f t="shared" si="5"/>
        <v>14.972772009221671</v>
      </c>
      <c r="Z8" s="187">
        <f t="shared" si="5"/>
        <v>15.011667397803066</v>
      </c>
      <c r="AA8" s="64">
        <v>690.20197624000002</v>
      </c>
      <c r="AB8" s="64">
        <v>1161.4732723699999</v>
      </c>
      <c r="AC8" s="64">
        <v>840.24630327</v>
      </c>
      <c r="AD8" s="187">
        <f t="shared" si="6"/>
        <v>68.280200919930053</v>
      </c>
      <c r="AE8" s="187">
        <f t="shared" si="6"/>
        <v>-27.656854164584644</v>
      </c>
      <c r="AF8" s="64">
        <v>9367.0941000000003</v>
      </c>
      <c r="AG8" s="64">
        <v>11206.559026729999</v>
      </c>
      <c r="AH8" s="64">
        <v>10147.31218954</v>
      </c>
      <c r="AI8" s="187">
        <f t="shared" si="7"/>
        <v>19.637519460063913</v>
      </c>
      <c r="AJ8" s="187">
        <f t="shared" si="7"/>
        <v>-9.4520256812414232</v>
      </c>
      <c r="AK8" s="64">
        <f t="shared" si="0"/>
        <v>236933.62314224994</v>
      </c>
      <c r="AL8" s="64">
        <f t="shared" si="0"/>
        <v>270359.63293385005</v>
      </c>
      <c r="AM8" s="64">
        <f t="shared" si="0"/>
        <v>281410.05711001001</v>
      </c>
      <c r="AN8" s="187">
        <f t="shared" si="8"/>
        <v>14.107752774088908</v>
      </c>
      <c r="AO8" s="187">
        <f t="shared" si="8"/>
        <v>4.0873055109021124</v>
      </c>
    </row>
    <row r="9" spans="1:43" s="28" customFormat="1" ht="18.75" customHeight="1" x14ac:dyDescent="0.3">
      <c r="A9" s="264" t="s">
        <v>393</v>
      </c>
      <c r="B9" s="64">
        <v>66697.305598239996</v>
      </c>
      <c r="C9" s="64">
        <v>63367.780271510004</v>
      </c>
      <c r="D9" s="64">
        <v>67235.076830549995</v>
      </c>
      <c r="E9" s="187">
        <f t="shared" si="1"/>
        <v>-4.9919937497712823</v>
      </c>
      <c r="F9" s="187">
        <f t="shared" si="1"/>
        <v>6.1029383425928785</v>
      </c>
      <c r="G9" s="64">
        <v>58071.342799999999</v>
      </c>
      <c r="H9" s="64">
        <v>60435.909830490004</v>
      </c>
      <c r="I9" s="64">
        <v>66581.006818119989</v>
      </c>
      <c r="J9" s="187">
        <f>IFERROR(H9/G9*100-100,0)</f>
        <v>4.0718311588448444</v>
      </c>
      <c r="K9" s="187">
        <f t="shared" si="2"/>
        <v>10.167956443223389</v>
      </c>
      <c r="L9" s="64">
        <v>335438.1698540402</v>
      </c>
      <c r="M9" s="64">
        <v>332007.55384699005</v>
      </c>
      <c r="N9" s="64">
        <v>350775.64379354002</v>
      </c>
      <c r="O9" s="187">
        <f t="shared" si="3"/>
        <v>-1.0227267840576815</v>
      </c>
      <c r="P9" s="187">
        <f t="shared" si="3"/>
        <v>5.6529105223911387</v>
      </c>
      <c r="Q9" s="64">
        <v>10461.781602240004</v>
      </c>
      <c r="R9" s="64">
        <v>11906.15369762</v>
      </c>
      <c r="S9" s="64">
        <v>8502.760000000002</v>
      </c>
      <c r="T9" s="187">
        <f t="shared" si="4"/>
        <v>13.806177095789664</v>
      </c>
      <c r="U9" s="187">
        <f t="shared" si="4"/>
        <v>-28.585165151196776</v>
      </c>
      <c r="V9" s="64">
        <v>52972.227299999999</v>
      </c>
      <c r="W9" s="64">
        <v>54084.13548723</v>
      </c>
      <c r="X9" s="64">
        <v>53476.254717969998</v>
      </c>
      <c r="Y9" s="187">
        <f t="shared" si="5"/>
        <v>2.0990399005367095</v>
      </c>
      <c r="Z9" s="187">
        <f t="shared" si="5"/>
        <v>-1.1239539354447601</v>
      </c>
      <c r="AA9" s="64">
        <v>1079.6685812400001</v>
      </c>
      <c r="AB9" s="64">
        <v>1233.7663035099999</v>
      </c>
      <c r="AC9" s="64">
        <v>1021.09121592</v>
      </c>
      <c r="AD9" s="187">
        <f t="shared" si="6"/>
        <v>14.272687466094311</v>
      </c>
      <c r="AE9" s="187">
        <f t="shared" si="6"/>
        <v>-17.237874546010104</v>
      </c>
      <c r="AF9" s="64">
        <v>6776.1309000000001</v>
      </c>
      <c r="AG9" s="64">
        <v>8646.5095046200004</v>
      </c>
      <c r="AH9" s="64">
        <v>7198.6064484300005</v>
      </c>
      <c r="AI9" s="187">
        <f t="shared" si="7"/>
        <v>27.602456803483548</v>
      </c>
      <c r="AJ9" s="187">
        <f t="shared" si="7"/>
        <v>-16.745520899692039</v>
      </c>
      <c r="AK9" s="64">
        <f t="shared" si="0"/>
        <v>531496.62663576019</v>
      </c>
      <c r="AL9" s="64">
        <f t="shared" si="0"/>
        <v>531681.80894197011</v>
      </c>
      <c r="AM9" s="64">
        <f t="shared" si="0"/>
        <v>554790.43982453004</v>
      </c>
      <c r="AN9" s="187">
        <f t="shared" si="8"/>
        <v>3.4841671034129718E-2</v>
      </c>
      <c r="AO9" s="187">
        <f t="shared" si="8"/>
        <v>4.346327162959625</v>
      </c>
    </row>
    <row r="10" spans="1:43" s="28" customFormat="1" ht="18.75" customHeight="1" x14ac:dyDescent="0.3">
      <c r="A10" s="264" t="s">
        <v>394</v>
      </c>
      <c r="B10" s="64">
        <v>30024.527230939999</v>
      </c>
      <c r="C10" s="64">
        <v>12084.880326710001</v>
      </c>
      <c r="D10" s="64">
        <v>8466.3466752799995</v>
      </c>
      <c r="E10" s="187">
        <f t="shared" si="1"/>
        <v>-59.749972967911901</v>
      </c>
      <c r="F10" s="187">
        <f t="shared" si="1"/>
        <v>-29.942651922107316</v>
      </c>
      <c r="G10" s="64">
        <v>16067.930900000001</v>
      </c>
      <c r="H10" s="64">
        <v>8101.073990339999</v>
      </c>
      <c r="I10" s="64">
        <v>6728.05280339</v>
      </c>
      <c r="J10" s="187">
        <f>IFERROR(H10/G10*100-100,0)</f>
        <v>-49.582344853499471</v>
      </c>
      <c r="K10" s="187">
        <f t="shared" si="2"/>
        <v>-16.948631608441517</v>
      </c>
      <c r="L10" s="64">
        <v>250977.79696215008</v>
      </c>
      <c r="M10" s="64">
        <v>121736.43581025</v>
      </c>
      <c r="N10" s="64">
        <v>123882.65317804999</v>
      </c>
      <c r="O10" s="187">
        <f t="shared" si="3"/>
        <v>-51.49513730546888</v>
      </c>
      <c r="P10" s="187">
        <f t="shared" si="3"/>
        <v>1.7630032894549998</v>
      </c>
      <c r="Q10" s="64">
        <v>28002.737760119999</v>
      </c>
      <c r="R10" s="64">
        <v>12447.073768570001</v>
      </c>
      <c r="S10" s="64">
        <v>8972.8199999999979</v>
      </c>
      <c r="T10" s="187">
        <f t="shared" si="4"/>
        <v>-55.550511256451301</v>
      </c>
      <c r="U10" s="187">
        <f t="shared" si="4"/>
        <v>-27.912213209042037</v>
      </c>
      <c r="V10" s="64">
        <v>29812.7618</v>
      </c>
      <c r="W10" s="64">
        <v>13373.8933937</v>
      </c>
      <c r="X10" s="64">
        <v>12548.0894985</v>
      </c>
      <c r="Y10" s="187">
        <f t="shared" si="5"/>
        <v>-55.14037416788404</v>
      </c>
      <c r="Z10" s="187">
        <f t="shared" si="5"/>
        <v>-6.1747456098985367</v>
      </c>
      <c r="AA10" s="64">
        <v>2385.4693000000002</v>
      </c>
      <c r="AB10" s="64">
        <v>1645.6614727599999</v>
      </c>
      <c r="AC10" s="64">
        <v>876.54683438999996</v>
      </c>
      <c r="AD10" s="187">
        <f t="shared" si="6"/>
        <v>-31.013093618098551</v>
      </c>
      <c r="AE10" s="187">
        <f t="shared" si="6"/>
        <v>-46.735896239953249</v>
      </c>
      <c r="AF10" s="64">
        <v>8497.7554</v>
      </c>
      <c r="AG10" s="64">
        <v>5666.6982269800001</v>
      </c>
      <c r="AH10" s="64">
        <v>5586.6829925399998</v>
      </c>
      <c r="AI10" s="187">
        <f t="shared" si="7"/>
        <v>-33.315352581459337</v>
      </c>
      <c r="AJ10" s="187">
        <f t="shared" si="7"/>
        <v>-1.412025684710656</v>
      </c>
      <c r="AK10" s="64">
        <f t="shared" si="0"/>
        <v>365768.97935321007</v>
      </c>
      <c r="AL10" s="64">
        <f t="shared" si="0"/>
        <v>175055.71698930999</v>
      </c>
      <c r="AM10" s="64">
        <f t="shared" si="0"/>
        <v>167061.19198214999</v>
      </c>
      <c r="AN10" s="187">
        <f t="shared" si="8"/>
        <v>-52.140359934606451</v>
      </c>
      <c r="AO10" s="187">
        <f t="shared" si="8"/>
        <v>-4.5668459988931431</v>
      </c>
    </row>
    <row r="11" spans="1:43" s="28" customFormat="1" ht="18.75" customHeight="1" x14ac:dyDescent="0.3">
      <c r="A11" s="264" t="s">
        <v>395</v>
      </c>
      <c r="B11" s="265">
        <v>1066.4478008599999</v>
      </c>
      <c r="C11" s="64">
        <v>2985.1805074600002</v>
      </c>
      <c r="D11" s="64">
        <v>605.67104421999989</v>
      </c>
      <c r="E11" s="187">
        <f t="shared" si="1"/>
        <v>179.91810804548567</v>
      </c>
      <c r="F11" s="187">
        <f t="shared" si="1"/>
        <v>-79.710739678675338</v>
      </c>
      <c r="G11" s="265">
        <v>453.47340000000003</v>
      </c>
      <c r="H11" s="265">
        <v>4544.2387129799999</v>
      </c>
      <c r="I11" s="64">
        <v>548.22944275000009</v>
      </c>
      <c r="J11" s="187">
        <f t="shared" ref="J11:J23" si="9">IFERROR(H11/G11*100-100,0)</f>
        <v>902.09598026697915</v>
      </c>
      <c r="K11" s="187">
        <f t="shared" si="2"/>
        <v>-87.935725269360148</v>
      </c>
      <c r="L11" s="64">
        <v>218679.45104683994</v>
      </c>
      <c r="M11" s="64">
        <v>254274.36611594001</v>
      </c>
      <c r="N11" s="64">
        <v>309381.71028341004</v>
      </c>
      <c r="O11" s="187">
        <f t="shared" si="3"/>
        <v>16.277210729542134</v>
      </c>
      <c r="P11" s="187">
        <f t="shared" si="3"/>
        <v>21.672394669285325</v>
      </c>
      <c r="Q11" s="265">
        <v>714.72666192000008</v>
      </c>
      <c r="R11" s="64">
        <v>1205.2465913100002</v>
      </c>
      <c r="S11" s="64">
        <v>586.91</v>
      </c>
      <c r="T11" s="187">
        <f t="shared" si="4"/>
        <v>68.630422723044347</v>
      </c>
      <c r="U11" s="187">
        <f t="shared" si="4"/>
        <v>-51.303741140468283</v>
      </c>
      <c r="V11" s="64">
        <v>1139.3638000000001</v>
      </c>
      <c r="W11" s="64">
        <v>3213.39107913</v>
      </c>
      <c r="X11" s="64">
        <v>1319.21950044</v>
      </c>
      <c r="Y11" s="187">
        <f t="shared" si="5"/>
        <v>182.03380510509464</v>
      </c>
      <c r="Z11" s="187">
        <f t="shared" si="5"/>
        <v>-58.946188996168864</v>
      </c>
      <c r="AA11" s="64">
        <v>110.05230304999999</v>
      </c>
      <c r="AB11" s="64">
        <v>730.47939721</v>
      </c>
      <c r="AC11" s="64">
        <v>152.22600615000002</v>
      </c>
      <c r="AD11" s="187">
        <f t="shared" si="6"/>
        <v>563.75657479709605</v>
      </c>
      <c r="AE11" s="187">
        <f t="shared" si="6"/>
        <v>-79.160807720051594</v>
      </c>
      <c r="AF11" s="64">
        <v>186.1611</v>
      </c>
      <c r="AG11" s="64">
        <v>1297.9511579099999</v>
      </c>
      <c r="AH11" s="64">
        <v>311.14938721000004</v>
      </c>
      <c r="AI11" s="187">
        <f t="shared" si="7"/>
        <v>597.21932128140622</v>
      </c>
      <c r="AJ11" s="187">
        <f t="shared" si="7"/>
        <v>-76.027650554199425</v>
      </c>
      <c r="AK11" s="64">
        <f t="shared" si="0"/>
        <v>222349.67611266993</v>
      </c>
      <c r="AL11" s="64">
        <f t="shared" si="0"/>
        <v>268250.85356194002</v>
      </c>
      <c r="AM11" s="64">
        <f t="shared" si="0"/>
        <v>312905.11566418002</v>
      </c>
      <c r="AN11" s="187">
        <f t="shared" si="8"/>
        <v>20.643689818558968</v>
      </c>
      <c r="AO11" s="187">
        <f t="shared" si="8"/>
        <v>16.646456668936253</v>
      </c>
    </row>
    <row r="12" spans="1:43" s="28" customFormat="1" ht="18.75" customHeight="1" x14ac:dyDescent="0.3">
      <c r="A12" s="264" t="s">
        <v>396</v>
      </c>
      <c r="B12" s="265">
        <v>7967.9517551300014</v>
      </c>
      <c r="C12" s="64">
        <v>8000.5838683599995</v>
      </c>
      <c r="D12" s="64">
        <v>7446.4138500099998</v>
      </c>
      <c r="E12" s="187">
        <f t="shared" si="1"/>
        <v>0.40954205337638427</v>
      </c>
      <c r="F12" s="187">
        <f t="shared" si="1"/>
        <v>-6.926619700114415</v>
      </c>
      <c r="G12" s="265">
        <v>7749.6018999999997</v>
      </c>
      <c r="H12" s="265">
        <v>6106.1642572199989</v>
      </c>
      <c r="I12" s="64">
        <v>5052.8528377399998</v>
      </c>
      <c r="J12" s="187">
        <f t="shared" si="9"/>
        <v>-21.206736345772811</v>
      </c>
      <c r="K12" s="187">
        <f t="shared" si="2"/>
        <v>-17.249968640043562</v>
      </c>
      <c r="L12" s="64">
        <v>47684.678538270004</v>
      </c>
      <c r="M12" s="64">
        <v>51466.166468460004</v>
      </c>
      <c r="N12" s="64">
        <v>46914.288376349999</v>
      </c>
      <c r="O12" s="187">
        <f t="shared" si="3"/>
        <v>7.9301948678444347</v>
      </c>
      <c r="P12" s="187">
        <f t="shared" si="3"/>
        <v>-8.8444086755510227</v>
      </c>
      <c r="Q12" s="265">
        <v>3142.0568440599982</v>
      </c>
      <c r="R12" s="64">
        <v>2939.6683874600003</v>
      </c>
      <c r="S12" s="64">
        <v>2374.69</v>
      </c>
      <c r="T12" s="187">
        <f t="shared" si="4"/>
        <v>-6.4412729191265186</v>
      </c>
      <c r="U12" s="187">
        <f t="shared" si="4"/>
        <v>-19.219119743916622</v>
      </c>
      <c r="V12" s="64">
        <v>8037.6495000000004</v>
      </c>
      <c r="W12" s="64">
        <v>9288.18672281</v>
      </c>
      <c r="X12" s="64">
        <v>7714.9036776300009</v>
      </c>
      <c r="Y12" s="187">
        <f t="shared" si="5"/>
        <v>15.558494094697693</v>
      </c>
      <c r="Z12" s="187">
        <f t="shared" si="5"/>
        <v>-16.938538082102923</v>
      </c>
      <c r="AA12" s="64">
        <v>438.79537196000001</v>
      </c>
      <c r="AB12" s="64">
        <v>414.07789864999995</v>
      </c>
      <c r="AC12" s="64">
        <v>348.11481435999997</v>
      </c>
      <c r="AD12" s="187">
        <f t="shared" si="6"/>
        <v>-5.6330296282735759</v>
      </c>
      <c r="AE12" s="187">
        <f t="shared" si="6"/>
        <v>-15.930114721180857</v>
      </c>
      <c r="AF12" s="64">
        <v>2266.9116000000004</v>
      </c>
      <c r="AG12" s="64">
        <v>2117.2453830099998</v>
      </c>
      <c r="AH12" s="64">
        <v>1762.5525966700002</v>
      </c>
      <c r="AI12" s="187">
        <f t="shared" si="7"/>
        <v>-6.6022079109745846</v>
      </c>
      <c r="AJ12" s="187">
        <f t="shared" si="7"/>
        <v>-16.75255920670601</v>
      </c>
      <c r="AK12" s="64">
        <f t="shared" si="0"/>
        <v>77287.645509420021</v>
      </c>
      <c r="AL12" s="64">
        <f t="shared" si="0"/>
        <v>80332.092985969997</v>
      </c>
      <c r="AM12" s="64">
        <f t="shared" si="0"/>
        <v>71613.816152760002</v>
      </c>
      <c r="AN12" s="187">
        <f t="shared" si="8"/>
        <v>3.9391127216819086</v>
      </c>
      <c r="AO12" s="187">
        <f t="shared" si="8"/>
        <v>-10.852794330570532</v>
      </c>
    </row>
    <row r="13" spans="1:43" ht="18.75" customHeight="1" x14ac:dyDescent="0.3">
      <c r="A13" s="264" t="s">
        <v>397</v>
      </c>
      <c r="B13" s="265">
        <v>9150.982961650001</v>
      </c>
      <c r="C13" s="64">
        <v>8790.0642206499997</v>
      </c>
      <c r="D13" s="64">
        <v>9537.8004334999987</v>
      </c>
      <c r="E13" s="187">
        <f t="shared" si="1"/>
        <v>-3.9440434160192552</v>
      </c>
      <c r="F13" s="187">
        <f t="shared" si="1"/>
        <v>8.5066069380174127</v>
      </c>
      <c r="G13" s="265">
        <v>6260.1458999999995</v>
      </c>
      <c r="H13" s="265">
        <v>6306.5880549499998</v>
      </c>
      <c r="I13" s="64">
        <v>7968.0071540800009</v>
      </c>
      <c r="J13" s="187">
        <f t="shared" si="9"/>
        <v>0.74187016871285039</v>
      </c>
      <c r="K13" s="187">
        <f t="shared" si="2"/>
        <v>26.344183013919292</v>
      </c>
      <c r="L13" s="64">
        <v>67762.755776969949</v>
      </c>
      <c r="M13" s="64">
        <v>66835.948531660004</v>
      </c>
      <c r="N13" s="64">
        <v>62658.13517174001</v>
      </c>
      <c r="O13" s="187">
        <f t="shared" si="3"/>
        <v>-1.3677236627748499</v>
      </c>
      <c r="P13" s="187">
        <f t="shared" si="3"/>
        <v>-6.2508477125015673</v>
      </c>
      <c r="Q13" s="265">
        <v>6801.5437951899985</v>
      </c>
      <c r="R13" s="64">
        <v>6739.4454387499991</v>
      </c>
      <c r="S13" s="64">
        <v>5718.34</v>
      </c>
      <c r="T13" s="187">
        <f t="shared" si="4"/>
        <v>-0.91300384603735552</v>
      </c>
      <c r="U13" s="187">
        <f t="shared" si="4"/>
        <v>-15.151178951296458</v>
      </c>
      <c r="V13" s="64">
        <v>11879.385399999999</v>
      </c>
      <c r="W13" s="64">
        <v>11840.985938579999</v>
      </c>
      <c r="X13" s="64">
        <v>11512.824198820001</v>
      </c>
      <c r="Y13" s="187">
        <f t="shared" si="5"/>
        <v>-0.3232445124644272</v>
      </c>
      <c r="Z13" s="187">
        <f t="shared" si="5"/>
        <v>-2.7714055355035185</v>
      </c>
      <c r="AA13" s="64">
        <v>1226.6354640099999</v>
      </c>
      <c r="AB13" s="64">
        <v>1264.3975574400001</v>
      </c>
      <c r="AC13" s="64">
        <v>1098.40295573</v>
      </c>
      <c r="AD13" s="187">
        <f t="shared" si="6"/>
        <v>3.0785098375153837</v>
      </c>
      <c r="AE13" s="187">
        <f t="shared" si="6"/>
        <v>-13.128355139034426</v>
      </c>
      <c r="AF13" s="64">
        <v>3064.8537000000001</v>
      </c>
      <c r="AG13" s="64">
        <v>2999.0994660599999</v>
      </c>
      <c r="AH13" s="64">
        <v>5062.8794009399999</v>
      </c>
      <c r="AI13" s="187">
        <f t="shared" si="7"/>
        <v>-2.1454281468639209</v>
      </c>
      <c r="AJ13" s="187">
        <f t="shared" si="7"/>
        <v>68.813320739616699</v>
      </c>
      <c r="AK13" s="64">
        <f t="shared" si="0"/>
        <v>106146.30299781995</v>
      </c>
      <c r="AL13" s="64">
        <f t="shared" si="0"/>
        <v>104776.52920809</v>
      </c>
      <c r="AM13" s="64">
        <f t="shared" si="0"/>
        <v>103556.38931481</v>
      </c>
      <c r="AN13" s="187">
        <f t="shared" si="8"/>
        <v>-1.2904583118246649</v>
      </c>
      <c r="AO13" s="187">
        <f t="shared" si="8"/>
        <v>-1.1645164260564087</v>
      </c>
    </row>
    <row r="14" spans="1:43" ht="18.75" customHeight="1" x14ac:dyDescent="0.3">
      <c r="A14" s="264" t="s">
        <v>398</v>
      </c>
      <c r="B14" s="265">
        <v>125415.74939646988</v>
      </c>
      <c r="C14" s="64">
        <v>132448.48326857999</v>
      </c>
      <c r="D14" s="64">
        <v>124170.83088938998</v>
      </c>
      <c r="E14" s="187">
        <f t="shared" si="1"/>
        <v>5.6075364585016558</v>
      </c>
      <c r="F14" s="187">
        <f t="shared" si="1"/>
        <v>-6.2497147380725551</v>
      </c>
      <c r="G14" s="265">
        <v>128154.68419999999</v>
      </c>
      <c r="H14" s="265">
        <v>138622.66566803001</v>
      </c>
      <c r="I14" s="64">
        <v>133922.91330368002</v>
      </c>
      <c r="J14" s="187">
        <f t="shared" si="9"/>
        <v>8.1682394470213353</v>
      </c>
      <c r="K14" s="187">
        <f t="shared" si="2"/>
        <v>-3.390320292645967</v>
      </c>
      <c r="L14" s="64">
        <v>415035.95098784985</v>
      </c>
      <c r="M14" s="64">
        <v>445982.72051516006</v>
      </c>
      <c r="N14" s="64">
        <v>427383.64068668993</v>
      </c>
      <c r="O14" s="187">
        <f t="shared" si="3"/>
        <v>7.4564069579158456</v>
      </c>
      <c r="P14" s="187">
        <f t="shared" si="3"/>
        <v>-4.1703588441691437</v>
      </c>
      <c r="Q14" s="265">
        <v>62935.99519217998</v>
      </c>
      <c r="R14" s="64">
        <v>67002.11487996002</v>
      </c>
      <c r="S14" s="64">
        <v>55463.239999999991</v>
      </c>
      <c r="T14" s="187">
        <f t="shared" si="4"/>
        <v>6.4607220007625585</v>
      </c>
      <c r="U14" s="187">
        <f t="shared" si="4"/>
        <v>-17.221657705331992</v>
      </c>
      <c r="V14" s="64">
        <v>132977.71349999998</v>
      </c>
      <c r="W14" s="64">
        <v>136679.72785061001</v>
      </c>
      <c r="X14" s="64">
        <v>125025.58442007001</v>
      </c>
      <c r="Y14" s="187">
        <f t="shared" si="5"/>
        <v>2.7839359342045213</v>
      </c>
      <c r="Z14" s="187">
        <f t="shared" si="5"/>
        <v>-8.526607137583639</v>
      </c>
      <c r="AA14" s="64">
        <v>17330.219417200002</v>
      </c>
      <c r="AB14" s="64">
        <v>19258.973999940001</v>
      </c>
      <c r="AC14" s="64">
        <v>15200.772169170001</v>
      </c>
      <c r="AD14" s="187">
        <f t="shared" si="6"/>
        <v>11.12942967603594</v>
      </c>
      <c r="AE14" s="187">
        <f t="shared" si="6"/>
        <v>-21.071744687866783</v>
      </c>
      <c r="AF14" s="64">
        <v>46370.2716</v>
      </c>
      <c r="AG14" s="64">
        <v>50475.679621050003</v>
      </c>
      <c r="AH14" s="64">
        <v>43539.00465083</v>
      </c>
      <c r="AI14" s="187">
        <f t="shared" si="7"/>
        <v>8.8535345586589216</v>
      </c>
      <c r="AJ14" s="187">
        <f t="shared" si="7"/>
        <v>-13.742608365647811</v>
      </c>
      <c r="AK14" s="64">
        <f t="shared" si="0"/>
        <v>928220.58429369959</v>
      </c>
      <c r="AL14" s="64">
        <f t="shared" si="0"/>
        <v>990470.36580333009</v>
      </c>
      <c r="AM14" s="64">
        <f t="shared" si="0"/>
        <v>924705.98611983005</v>
      </c>
      <c r="AN14" s="187">
        <f t="shared" si="8"/>
        <v>6.7063565022098146</v>
      </c>
      <c r="AO14" s="187">
        <f t="shared" si="8"/>
        <v>-6.6397119948319983</v>
      </c>
      <c r="AQ14" s="28"/>
    </row>
    <row r="15" spans="1:43" ht="18.75" customHeight="1" x14ac:dyDescent="0.3">
      <c r="A15" s="264" t="s">
        <v>399</v>
      </c>
      <c r="B15" s="265">
        <v>22105.603078979999</v>
      </c>
      <c r="C15" s="64">
        <v>21172.698934569999</v>
      </c>
      <c r="D15" s="64">
        <v>19705.55609333</v>
      </c>
      <c r="E15" s="187">
        <f t="shared" si="1"/>
        <v>-4.2202157574117081</v>
      </c>
      <c r="F15" s="187">
        <f t="shared" si="1"/>
        <v>-6.9294086964250994</v>
      </c>
      <c r="G15" s="265">
        <v>4342.7286000000004</v>
      </c>
      <c r="H15" s="265">
        <v>6225.9906690599992</v>
      </c>
      <c r="I15" s="64">
        <v>3215.0303080500003</v>
      </c>
      <c r="J15" s="187">
        <f t="shared" si="9"/>
        <v>43.365870689225176</v>
      </c>
      <c r="K15" s="187">
        <f t="shared" si="2"/>
        <v>-48.361144772878276</v>
      </c>
      <c r="L15" s="64">
        <v>137834.35218588996</v>
      </c>
      <c r="M15" s="64">
        <v>142936.00939356003</v>
      </c>
      <c r="N15" s="64">
        <v>140399.53221656001</v>
      </c>
      <c r="O15" s="187">
        <f t="shared" si="3"/>
        <v>3.7012958865216206</v>
      </c>
      <c r="P15" s="187">
        <f t="shared" si="3"/>
        <v>-1.7745543532113714</v>
      </c>
      <c r="Q15" s="265">
        <v>17192.576565870004</v>
      </c>
      <c r="R15" s="64">
        <v>14999.775458640002</v>
      </c>
      <c r="S15" s="64">
        <v>15996.679999999998</v>
      </c>
      <c r="T15" s="187">
        <f t="shared" si="4"/>
        <v>-12.754348359762773</v>
      </c>
      <c r="U15" s="187">
        <f t="shared" si="4"/>
        <v>6.6461297644677018</v>
      </c>
      <c r="V15" s="64">
        <v>15219.249299999998</v>
      </c>
      <c r="W15" s="64">
        <v>15097.173884489997</v>
      </c>
      <c r="X15" s="64">
        <v>13303.9096479</v>
      </c>
      <c r="Y15" s="187">
        <f t="shared" si="5"/>
        <v>-0.80211193800472813</v>
      </c>
      <c r="Z15" s="187">
        <f t="shared" si="5"/>
        <v>-11.878145209894527</v>
      </c>
      <c r="AA15" s="64">
        <v>1929.4388597100001</v>
      </c>
      <c r="AB15" s="64">
        <v>295.43397346999996</v>
      </c>
      <c r="AC15" s="64">
        <v>50.327171810000003</v>
      </c>
      <c r="AD15" s="187">
        <f t="shared" si="6"/>
        <v>-84.688088353605337</v>
      </c>
      <c r="AE15" s="187">
        <f t="shared" si="6"/>
        <v>-82.965001885570047</v>
      </c>
      <c r="AF15" s="64">
        <v>3260.7235999999998</v>
      </c>
      <c r="AG15" s="64">
        <v>2344.0552037500001</v>
      </c>
      <c r="AH15" s="64">
        <v>1927.8159853299999</v>
      </c>
      <c r="AI15" s="187">
        <f t="shared" si="7"/>
        <v>-28.112422538665953</v>
      </c>
      <c r="AJ15" s="187">
        <f t="shared" si="7"/>
        <v>-17.75722763500211</v>
      </c>
      <c r="AK15" s="64">
        <f t="shared" si="0"/>
        <v>201884.67219044996</v>
      </c>
      <c r="AL15" s="64">
        <f t="shared" si="0"/>
        <v>203071.13751754005</v>
      </c>
      <c r="AM15" s="64">
        <f t="shared" si="0"/>
        <v>194598.85142297999</v>
      </c>
      <c r="AN15" s="187">
        <f t="shared" si="8"/>
        <v>0.58769460515102878</v>
      </c>
      <c r="AO15" s="187">
        <f t="shared" si="8"/>
        <v>-4.1720779221164719</v>
      </c>
      <c r="AQ15" s="28"/>
    </row>
    <row r="16" spans="1:43" ht="18.75" customHeight="1" x14ac:dyDescent="0.3">
      <c r="A16" s="264" t="s">
        <v>100</v>
      </c>
      <c r="B16" s="265">
        <v>12011.255737409998</v>
      </c>
      <c r="C16" s="64">
        <v>12677.307692530001</v>
      </c>
      <c r="D16" s="64">
        <v>11229.727229099999</v>
      </c>
      <c r="E16" s="187">
        <f t="shared" si="1"/>
        <v>5.5452316533860113</v>
      </c>
      <c r="F16" s="187">
        <f t="shared" si="1"/>
        <v>-11.418674205430676</v>
      </c>
      <c r="G16" s="265">
        <v>5068.0743999999995</v>
      </c>
      <c r="H16" s="265">
        <v>7081.2800823200005</v>
      </c>
      <c r="I16" s="64">
        <v>5817.7604176900004</v>
      </c>
      <c r="J16" s="187">
        <f t="shared" si="9"/>
        <v>39.723285875992701</v>
      </c>
      <c r="K16" s="187">
        <f t="shared" si="2"/>
        <v>-17.843096868667288</v>
      </c>
      <c r="L16" s="64">
        <v>125334.07303712996</v>
      </c>
      <c r="M16" s="64">
        <v>134228.83803864999</v>
      </c>
      <c r="N16" s="64">
        <v>137893.27052127002</v>
      </c>
      <c r="O16" s="187">
        <f t="shared" si="3"/>
        <v>7.0968450844847126</v>
      </c>
      <c r="P16" s="187">
        <f t="shared" si="3"/>
        <v>2.7299889771562391</v>
      </c>
      <c r="Q16" s="265">
        <v>20445.835136559985</v>
      </c>
      <c r="R16" s="64">
        <v>21221.510772669993</v>
      </c>
      <c r="S16" s="64">
        <v>20782.506326529998</v>
      </c>
      <c r="T16" s="187">
        <f t="shared" si="4"/>
        <v>3.7938075452980371</v>
      </c>
      <c r="U16" s="187">
        <f t="shared" si="4"/>
        <v>-2.0686766877378204</v>
      </c>
      <c r="V16" s="64">
        <v>20882.6829</v>
      </c>
      <c r="W16" s="64">
        <v>22881.957461710001</v>
      </c>
      <c r="X16" s="64">
        <v>23187.679607539998</v>
      </c>
      <c r="Y16" s="187">
        <f t="shared" si="5"/>
        <v>9.5738395841369623</v>
      </c>
      <c r="Z16" s="187">
        <f t="shared" si="5"/>
        <v>1.3360838833023081</v>
      </c>
      <c r="AA16" s="64">
        <v>1388.0925604700001</v>
      </c>
      <c r="AB16" s="64">
        <v>1553.4835439200001</v>
      </c>
      <c r="AC16" s="64">
        <v>1064.3384639899998</v>
      </c>
      <c r="AD16" s="187">
        <f t="shared" si="6"/>
        <v>11.914982340514783</v>
      </c>
      <c r="AE16" s="187">
        <f t="shared" si="6"/>
        <v>-31.486981747853633</v>
      </c>
      <c r="AF16" s="64">
        <v>3314.6787999999997</v>
      </c>
      <c r="AG16" s="64">
        <v>4240.2103767500003</v>
      </c>
      <c r="AH16" s="64">
        <v>3145.4445022499999</v>
      </c>
      <c r="AI16" s="187">
        <f t="shared" si="7"/>
        <v>27.922210041890054</v>
      </c>
      <c r="AJ16" s="187">
        <f t="shared" si="7"/>
        <v>-25.818668821312286</v>
      </c>
      <c r="AK16" s="64">
        <f t="shared" si="0"/>
        <v>188444.69257156993</v>
      </c>
      <c r="AL16" s="64">
        <f t="shared" si="0"/>
        <v>203884.58796855001</v>
      </c>
      <c r="AM16" s="64">
        <f t="shared" si="0"/>
        <v>203120.72706836998</v>
      </c>
      <c r="AN16" s="187">
        <f t="shared" si="8"/>
        <v>8.1933299294784376</v>
      </c>
      <c r="AO16" s="187">
        <f t="shared" si="8"/>
        <v>-0.3746535762172698</v>
      </c>
      <c r="AQ16" s="28"/>
    </row>
    <row r="17" spans="1:43" ht="18.75" customHeight="1" x14ac:dyDescent="0.3">
      <c r="A17" s="106" t="s">
        <v>400</v>
      </c>
      <c r="B17" s="265">
        <v>6993.3263751800014</v>
      </c>
      <c r="C17" s="64">
        <v>3167.4457004199999</v>
      </c>
      <c r="D17" s="64">
        <v>4149.9202400199993</v>
      </c>
      <c r="E17" s="187">
        <f t="shared" si="1"/>
        <v>-54.707595062893475</v>
      </c>
      <c r="F17" s="187">
        <f t="shared" si="1"/>
        <v>31.017881047486441</v>
      </c>
      <c r="G17" s="265">
        <v>5734.4580999999998</v>
      </c>
      <c r="H17" s="265">
        <v>2958.6013802200005</v>
      </c>
      <c r="I17" s="64">
        <v>2389.3350965</v>
      </c>
      <c r="J17" s="187">
        <f t="shared" si="9"/>
        <v>-48.406609157716218</v>
      </c>
      <c r="K17" s="187">
        <f t="shared" si="2"/>
        <v>-19.241060574293044</v>
      </c>
      <c r="L17" s="64">
        <v>91831.412582409932</v>
      </c>
      <c r="M17" s="64">
        <v>53064.886987479993</v>
      </c>
      <c r="N17" s="64">
        <v>58304.531450839982</v>
      </c>
      <c r="O17" s="187">
        <f t="shared" si="3"/>
        <v>-42.214885413137559</v>
      </c>
      <c r="P17" s="187">
        <f t="shared" si="3"/>
        <v>9.8740330203590503</v>
      </c>
      <c r="Q17" s="265">
        <v>4091.5783336300001</v>
      </c>
      <c r="R17" s="64">
        <v>3089.5146994300007</v>
      </c>
      <c r="S17" s="64">
        <v>3488.6728137600003</v>
      </c>
      <c r="T17" s="187">
        <f t="shared" si="4"/>
        <v>-24.490882307292409</v>
      </c>
      <c r="U17" s="187">
        <f t="shared" si="4"/>
        <v>12.91976744450001</v>
      </c>
      <c r="V17" s="64">
        <v>7644.8421999999991</v>
      </c>
      <c r="W17" s="64">
        <v>4045.2406278200006</v>
      </c>
      <c r="X17" s="64">
        <v>4525.6333274799999</v>
      </c>
      <c r="Y17" s="187">
        <f t="shared" si="5"/>
        <v>-47.085361319557371</v>
      </c>
      <c r="Z17" s="187">
        <f t="shared" si="5"/>
        <v>11.875503680948768</v>
      </c>
      <c r="AA17" s="64">
        <v>499.36090000000002</v>
      </c>
      <c r="AB17" s="64">
        <v>325.26896359999995</v>
      </c>
      <c r="AC17" s="64">
        <v>319.42622531000001</v>
      </c>
      <c r="AD17" s="187">
        <f t="shared" si="6"/>
        <v>-34.862949101541602</v>
      </c>
      <c r="AE17" s="187">
        <f t="shared" si="6"/>
        <v>-1.7962790625130367</v>
      </c>
      <c r="AF17" s="64">
        <v>2207.3236000000002</v>
      </c>
      <c r="AG17" s="64">
        <v>1359.4339028600002</v>
      </c>
      <c r="AH17" s="64">
        <v>1480.5349763900001</v>
      </c>
      <c r="AI17" s="187">
        <f t="shared" si="7"/>
        <v>-38.412568829509176</v>
      </c>
      <c r="AJ17" s="187">
        <f t="shared" si="7"/>
        <v>8.9081987197189534</v>
      </c>
      <c r="AK17" s="64">
        <f t="shared" si="0"/>
        <v>119002.30209121993</v>
      </c>
      <c r="AL17" s="64">
        <f t="shared" si="0"/>
        <v>68010.392261829998</v>
      </c>
      <c r="AM17" s="64">
        <f t="shared" si="0"/>
        <v>74658.054130299977</v>
      </c>
      <c r="AN17" s="187">
        <f t="shared" si="8"/>
        <v>-42.849515457526721</v>
      </c>
      <c r="AO17" s="187">
        <f t="shared" si="8"/>
        <v>9.7744795278895964</v>
      </c>
      <c r="AQ17" s="28"/>
    </row>
    <row r="18" spans="1:43" ht="18.75" customHeight="1" x14ac:dyDescent="0.3">
      <c r="A18" s="106" t="s">
        <v>401</v>
      </c>
      <c r="B18" s="495"/>
      <c r="C18" s="64">
        <v>4801.2089736399994</v>
      </c>
      <c r="D18" s="64">
        <v>5064.5136520800006</v>
      </c>
      <c r="E18" s="187">
        <f t="shared" si="1"/>
        <v>0</v>
      </c>
      <c r="F18" s="187">
        <f t="shared" si="1"/>
        <v>5.4841328483225453</v>
      </c>
      <c r="G18" s="495"/>
      <c r="H18" s="64">
        <v>4283.4604941500002</v>
      </c>
      <c r="I18" s="64">
        <v>5834.2400306299987</v>
      </c>
      <c r="J18" s="187">
        <f t="shared" si="9"/>
        <v>0</v>
      </c>
      <c r="K18" s="187">
        <f t="shared" si="2"/>
        <v>36.203894925561372</v>
      </c>
      <c r="L18" s="495"/>
      <c r="M18" s="64">
        <v>42137.036630980001</v>
      </c>
      <c r="N18" s="64">
        <v>42778.052144789996</v>
      </c>
      <c r="O18" s="187">
        <f t="shared" si="3"/>
        <v>0</v>
      </c>
      <c r="P18" s="187">
        <f t="shared" si="3"/>
        <v>1.5212638691794069</v>
      </c>
      <c r="Q18" s="64"/>
      <c r="R18" s="64">
        <v>2661.7575535399997</v>
      </c>
      <c r="S18" s="64">
        <v>2781.4818682700002</v>
      </c>
      <c r="T18" s="187">
        <f t="shared" si="4"/>
        <v>0</v>
      </c>
      <c r="U18" s="187">
        <f t="shared" si="4"/>
        <v>4.4979421424304178</v>
      </c>
      <c r="V18" s="64"/>
      <c r="W18" s="64">
        <v>3212.91750766</v>
      </c>
      <c r="X18" s="64">
        <v>3410.1605995299997</v>
      </c>
      <c r="Y18" s="187">
        <f t="shared" si="5"/>
        <v>0</v>
      </c>
      <c r="Z18" s="187">
        <f t="shared" si="5"/>
        <v>6.1390649277408329</v>
      </c>
      <c r="AA18" s="64"/>
      <c r="AB18" s="64">
        <v>254.28525777999999</v>
      </c>
      <c r="AC18" s="64">
        <v>220.15468869</v>
      </c>
      <c r="AD18" s="187">
        <f t="shared" si="6"/>
        <v>0</v>
      </c>
      <c r="AE18" s="187">
        <f t="shared" si="6"/>
        <v>-13.422158007889209</v>
      </c>
      <c r="AF18" s="495"/>
      <c r="AG18" s="64">
        <v>1667.8568175599999</v>
      </c>
      <c r="AH18" s="64">
        <v>1574.9147078600001</v>
      </c>
      <c r="AI18" s="187">
        <f t="shared" si="7"/>
        <v>0</v>
      </c>
      <c r="AJ18" s="187">
        <f t="shared" si="7"/>
        <v>-5.5725472787268302</v>
      </c>
      <c r="AK18" s="64">
        <f t="shared" si="0"/>
        <v>0</v>
      </c>
      <c r="AL18" s="64">
        <f t="shared" si="0"/>
        <v>59018.523235310007</v>
      </c>
      <c r="AM18" s="64">
        <f t="shared" si="0"/>
        <v>61663.517691849993</v>
      </c>
      <c r="AN18" s="187">
        <f t="shared" si="8"/>
        <v>0</v>
      </c>
      <c r="AO18" s="187">
        <f t="shared" si="8"/>
        <v>4.4816344285577117</v>
      </c>
      <c r="AQ18" s="28"/>
    </row>
    <row r="19" spans="1:43" ht="18.75" customHeight="1" x14ac:dyDescent="0.3">
      <c r="A19" s="106" t="s">
        <v>402</v>
      </c>
      <c r="B19" s="265">
        <v>0</v>
      </c>
      <c r="C19" s="64">
        <v>9403.6587322999985</v>
      </c>
      <c r="D19" s="64">
        <v>11248.697263580001</v>
      </c>
      <c r="E19" s="187">
        <f>IFERROR(C19/B19*100-100,0)</f>
        <v>0</v>
      </c>
      <c r="F19" s="187">
        <f t="shared" si="1"/>
        <v>19.620432682681297</v>
      </c>
      <c r="G19" s="265">
        <v>0</v>
      </c>
      <c r="H19" s="64">
        <v>4791.0307254199997</v>
      </c>
      <c r="I19" s="64">
        <v>4807.4984039699993</v>
      </c>
      <c r="J19" s="187">
        <f t="shared" si="9"/>
        <v>0</v>
      </c>
      <c r="K19" s="187">
        <f t="shared" si="2"/>
        <v>0.34371890922398052</v>
      </c>
      <c r="L19" s="495"/>
      <c r="M19" s="64">
        <v>47003.943163429998</v>
      </c>
      <c r="N19" s="64">
        <v>55652.585209420002</v>
      </c>
      <c r="O19" s="187">
        <f t="shared" si="3"/>
        <v>0</v>
      </c>
      <c r="P19" s="187">
        <f t="shared" si="3"/>
        <v>18.399822363666757</v>
      </c>
      <c r="Q19" s="64">
        <v>0</v>
      </c>
      <c r="R19" s="64">
        <v>9198.130959109998</v>
      </c>
      <c r="S19" s="64">
        <v>10944.877803740001</v>
      </c>
      <c r="T19" s="187">
        <f t="shared" si="4"/>
        <v>0</v>
      </c>
      <c r="U19" s="187">
        <f t="shared" si="4"/>
        <v>18.990236738258147</v>
      </c>
      <c r="V19" s="64">
        <v>0</v>
      </c>
      <c r="W19" s="64">
        <v>10159.800618929999</v>
      </c>
      <c r="X19" s="64">
        <v>13354.67354</v>
      </c>
      <c r="Y19" s="187">
        <f t="shared" si="5"/>
        <v>0</v>
      </c>
      <c r="Z19" s="187">
        <f t="shared" si="5"/>
        <v>31.446216721194617</v>
      </c>
      <c r="AA19" s="64">
        <v>0</v>
      </c>
      <c r="AB19" s="64">
        <v>781.50050908999992</v>
      </c>
      <c r="AC19" s="64">
        <v>867.00298795999993</v>
      </c>
      <c r="AD19" s="187">
        <f t="shared" si="6"/>
        <v>0</v>
      </c>
      <c r="AE19" s="187">
        <f t="shared" si="6"/>
        <v>10.940809107029409</v>
      </c>
      <c r="AF19" s="64"/>
      <c r="AG19" s="64">
        <v>2872.4734378799999</v>
      </c>
      <c r="AH19" s="64">
        <v>3443.17332119</v>
      </c>
      <c r="AI19" s="187">
        <f t="shared" si="7"/>
        <v>0</v>
      </c>
      <c r="AJ19" s="187">
        <f t="shared" si="7"/>
        <v>19.867890709938109</v>
      </c>
      <c r="AK19" s="64">
        <f t="shared" si="0"/>
        <v>0</v>
      </c>
      <c r="AL19" s="64">
        <f t="shared" si="0"/>
        <v>84210.538146160005</v>
      </c>
      <c r="AM19" s="64">
        <f t="shared" si="0"/>
        <v>100318.50852986002</v>
      </c>
      <c r="AN19" s="187">
        <f t="shared" si="8"/>
        <v>0</v>
      </c>
      <c r="AO19" s="187">
        <f t="shared" si="8"/>
        <v>19.128212143404454</v>
      </c>
      <c r="AQ19" s="28"/>
    </row>
    <row r="20" spans="1:43" ht="18.75" customHeight="1" x14ac:dyDescent="0.3">
      <c r="A20" s="106" t="s">
        <v>403</v>
      </c>
      <c r="B20" s="495"/>
      <c r="C20" s="64">
        <v>11379.3858545</v>
      </c>
      <c r="D20" s="64">
        <v>18490.83102003</v>
      </c>
      <c r="E20" s="187">
        <f>IFERROR(C22/B22*100-100,0)</f>
        <v>-24.875974353158085</v>
      </c>
      <c r="F20" s="187">
        <f t="shared" si="1"/>
        <v>62.494103429296786</v>
      </c>
      <c r="G20" s="495"/>
      <c r="H20" s="64">
        <v>8297.20807848</v>
      </c>
      <c r="I20" s="64">
        <v>11749.153387040002</v>
      </c>
      <c r="J20" s="187">
        <f t="shared" si="9"/>
        <v>0</v>
      </c>
      <c r="K20" s="187">
        <f t="shared" si="2"/>
        <v>41.603697001562693</v>
      </c>
      <c r="L20" s="495"/>
      <c r="M20" s="64">
        <v>114613.42667020998</v>
      </c>
      <c r="N20" s="64">
        <v>153538.22220901996</v>
      </c>
      <c r="O20" s="187">
        <f t="shared" si="3"/>
        <v>0</v>
      </c>
      <c r="P20" s="187">
        <f t="shared" si="3"/>
        <v>33.961811167911975</v>
      </c>
      <c r="Q20" s="64"/>
      <c r="R20" s="64">
        <v>13389.269684859997</v>
      </c>
      <c r="S20" s="64">
        <v>16594.16977941</v>
      </c>
      <c r="T20" s="187">
        <f t="shared" si="4"/>
        <v>0</v>
      </c>
      <c r="U20" s="187">
        <f t="shared" si="4"/>
        <v>23.936332376469821</v>
      </c>
      <c r="V20" s="64"/>
      <c r="W20" s="64">
        <v>12979.261423959999</v>
      </c>
      <c r="X20" s="64">
        <v>18854.416227179998</v>
      </c>
      <c r="Y20" s="187">
        <f t="shared" si="5"/>
        <v>0</v>
      </c>
      <c r="Z20" s="187">
        <f t="shared" si="5"/>
        <v>45.265709745042471</v>
      </c>
      <c r="AA20" s="64"/>
      <c r="AB20" s="64">
        <v>954.61330932999999</v>
      </c>
      <c r="AC20" s="64">
        <v>871.77929163999988</v>
      </c>
      <c r="AD20" s="187">
        <f t="shared" si="6"/>
        <v>0</v>
      </c>
      <c r="AE20" s="187">
        <f t="shared" si="6"/>
        <v>-8.6772326428318394</v>
      </c>
      <c r="AF20" s="495"/>
      <c r="AG20" s="64">
        <v>2223.4111620500003</v>
      </c>
      <c r="AH20" s="64">
        <v>2771.3914186299999</v>
      </c>
      <c r="AI20" s="187">
        <f t="shared" si="7"/>
        <v>0</v>
      </c>
      <c r="AJ20" s="187">
        <f t="shared" si="7"/>
        <v>24.64592541105884</v>
      </c>
      <c r="AK20" s="64">
        <f t="shared" si="0"/>
        <v>0</v>
      </c>
      <c r="AL20" s="64">
        <f t="shared" si="0"/>
        <v>163836.57618338999</v>
      </c>
      <c r="AM20" s="64">
        <f t="shared" si="0"/>
        <v>222869.96333294996</v>
      </c>
      <c r="AN20" s="187">
        <f t="shared" si="8"/>
        <v>0</v>
      </c>
      <c r="AO20" s="187">
        <f t="shared" si="8"/>
        <v>36.031873055917089</v>
      </c>
    </row>
    <row r="21" spans="1:43" ht="18.75" customHeight="1" x14ac:dyDescent="0.3">
      <c r="A21" s="264" t="s">
        <v>404</v>
      </c>
      <c r="B21" s="265">
        <v>113910.58459030002</v>
      </c>
      <c r="C21" s="64">
        <v>121989.50080542</v>
      </c>
      <c r="D21" s="64">
        <v>111043.21537003</v>
      </c>
      <c r="E21" s="187">
        <f>IFERROR(#REF!/#REF!*100-100,0)</f>
        <v>0</v>
      </c>
      <c r="F21" s="187">
        <f t="shared" si="1"/>
        <v>-8.9731373299493526</v>
      </c>
      <c r="G21" s="265">
        <v>64647.988799999992</v>
      </c>
      <c r="H21" s="64">
        <v>67275.409694699993</v>
      </c>
      <c r="I21" s="64">
        <v>63244.670983169992</v>
      </c>
      <c r="J21" s="187">
        <f t="shared" si="9"/>
        <v>4.0641958759589443</v>
      </c>
      <c r="K21" s="187">
        <f t="shared" si="2"/>
        <v>-5.9913997251324673</v>
      </c>
      <c r="L21" s="64">
        <v>458638.15394984977</v>
      </c>
      <c r="M21" s="496">
        <v>435882.39379534003</v>
      </c>
      <c r="N21" s="64">
        <v>420595.0307897501</v>
      </c>
      <c r="O21" s="187">
        <f t="shared" si="3"/>
        <v>-4.9615933516508051</v>
      </c>
      <c r="P21" s="187">
        <f t="shared" si="3"/>
        <v>-3.5072219532610376</v>
      </c>
      <c r="Q21" s="64">
        <v>96867.164551960028</v>
      </c>
      <c r="R21" s="64">
        <v>106024.24080068</v>
      </c>
      <c r="S21" s="64">
        <v>95723.389623630006</v>
      </c>
      <c r="T21" s="187">
        <f t="shared" si="4"/>
        <v>9.4532304017302664</v>
      </c>
      <c r="U21" s="187">
        <f t="shared" si="4"/>
        <v>-9.7155623084489235</v>
      </c>
      <c r="V21" s="64">
        <v>99301.733099999998</v>
      </c>
      <c r="W21" s="64">
        <v>108926.34713646</v>
      </c>
      <c r="X21" s="64">
        <v>97076.345656510006</v>
      </c>
      <c r="Y21" s="187">
        <f t="shared" si="5"/>
        <v>9.6922921040740562</v>
      </c>
      <c r="Z21" s="187">
        <f t="shared" si="5"/>
        <v>-10.878912027688429</v>
      </c>
      <c r="AA21" s="64">
        <v>15225.308800000001</v>
      </c>
      <c r="AB21" s="64">
        <v>18247.103090479999</v>
      </c>
      <c r="AC21" s="64">
        <v>15603.54814515</v>
      </c>
      <c r="AD21" s="187">
        <f t="shared" si="6"/>
        <v>19.847178997643695</v>
      </c>
      <c r="AE21" s="187">
        <f t="shared" si="6"/>
        <v>-14.48753225222481</v>
      </c>
      <c r="AF21" s="64">
        <v>29203.496300000003</v>
      </c>
      <c r="AG21" s="64">
        <v>31128.811064440004</v>
      </c>
      <c r="AH21" s="64">
        <v>28022.067131780001</v>
      </c>
      <c r="AI21" s="187">
        <f t="shared" si="7"/>
        <v>6.5927543218172957</v>
      </c>
      <c r="AJ21" s="187">
        <f t="shared" si="7"/>
        <v>-9.980284586612413</v>
      </c>
      <c r="AK21" s="64">
        <f t="shared" si="0"/>
        <v>877794.43009210983</v>
      </c>
      <c r="AL21" s="64">
        <f t="shared" si="0"/>
        <v>889473.80638752005</v>
      </c>
      <c r="AM21" s="64">
        <f t="shared" si="0"/>
        <v>831308.26770001999</v>
      </c>
      <c r="AN21" s="187">
        <f t="shared" si="8"/>
        <v>1.3305366148409661</v>
      </c>
      <c r="AO21" s="187">
        <f t="shared" si="8"/>
        <v>-6.5393200192967669</v>
      </c>
    </row>
    <row r="22" spans="1:43" ht="18.75" customHeight="1" x14ac:dyDescent="0.3">
      <c r="A22" s="264" t="s">
        <v>98</v>
      </c>
      <c r="B22" s="265">
        <v>59167.302024659999</v>
      </c>
      <c r="C22" s="64">
        <v>44448.859147549992</v>
      </c>
      <c r="D22" s="64">
        <v>29851.077305520001</v>
      </c>
      <c r="E22" s="187">
        <f>IFERROR(#REF!/#REF!*100-100,0)</f>
        <v>0</v>
      </c>
      <c r="F22" s="187">
        <f t="shared" si="1"/>
        <v>-32.841746946917127</v>
      </c>
      <c r="G22" s="265">
        <v>48049.787999999993</v>
      </c>
      <c r="H22" s="265">
        <v>37039.233931229996</v>
      </c>
      <c r="I22" s="64">
        <v>25107.768552150003</v>
      </c>
      <c r="J22" s="187">
        <f t="shared" si="9"/>
        <v>-22.91488584459519</v>
      </c>
      <c r="K22" s="187">
        <f t="shared" si="2"/>
        <v>-32.213045769879869</v>
      </c>
      <c r="L22" s="64">
        <v>227538.88002207992</v>
      </c>
      <c r="M22" s="496">
        <v>169309.21493359</v>
      </c>
      <c r="N22" s="64">
        <v>110461.80997890999</v>
      </c>
      <c r="O22" s="187">
        <f t="shared" si="3"/>
        <v>-25.591083634954799</v>
      </c>
      <c r="P22" s="187">
        <f t="shared" si="3"/>
        <v>-34.757355042820535</v>
      </c>
      <c r="Q22" s="64">
        <v>61954.57420677998</v>
      </c>
      <c r="R22" s="64">
        <v>44486.624811490001</v>
      </c>
      <c r="S22" s="64">
        <v>27136.266918680001</v>
      </c>
      <c r="T22" s="187">
        <f t="shared" si="4"/>
        <v>-28.194769504813053</v>
      </c>
      <c r="U22" s="187">
        <f t="shared" si="4"/>
        <v>-39.001290761731944</v>
      </c>
      <c r="V22" s="64">
        <v>68876.012699999992</v>
      </c>
      <c r="W22" s="64">
        <v>45448.518118300002</v>
      </c>
      <c r="X22" s="64">
        <v>30911.71176794</v>
      </c>
      <c r="Y22" s="187">
        <f t="shared" si="5"/>
        <v>-34.014011066148711</v>
      </c>
      <c r="Z22" s="187">
        <f t="shared" si="5"/>
        <v>-31.985215255030965</v>
      </c>
      <c r="AA22" s="64">
        <v>8217.5333424300006</v>
      </c>
      <c r="AB22" s="64">
        <v>5800.4784265300004</v>
      </c>
      <c r="AC22" s="64">
        <v>4186.0037254999997</v>
      </c>
      <c r="AD22" s="187">
        <f t="shared" si="6"/>
        <v>-29.413387389861867</v>
      </c>
      <c r="AE22" s="187">
        <f t="shared" si="6"/>
        <v>-27.833474798316288</v>
      </c>
      <c r="AF22" s="64">
        <v>17880.764800000001</v>
      </c>
      <c r="AG22" s="64">
        <v>12451.873612290001</v>
      </c>
      <c r="AH22" s="64">
        <v>9063.4838065799995</v>
      </c>
      <c r="AI22" s="187">
        <f t="shared" si="7"/>
        <v>-30.361627416015224</v>
      </c>
      <c r="AJ22" s="187">
        <f t="shared" si="7"/>
        <v>-27.21188723250178</v>
      </c>
      <c r="AK22" s="64">
        <f t="shared" si="0"/>
        <v>491684.85509594996</v>
      </c>
      <c r="AL22" s="64">
        <f t="shared" si="0"/>
        <v>358984.80298098002</v>
      </c>
      <c r="AM22" s="64">
        <f t="shared" si="0"/>
        <v>236718.12205527996</v>
      </c>
      <c r="AN22" s="187">
        <f t="shared" si="8"/>
        <v>-26.988842698657891</v>
      </c>
      <c r="AO22" s="187">
        <f t="shared" si="8"/>
        <v>-34.059013058605174</v>
      </c>
    </row>
    <row r="23" spans="1:43" ht="18.75" customHeight="1" x14ac:dyDescent="0.3">
      <c r="A23" s="497" t="s">
        <v>35</v>
      </c>
      <c r="B23" s="498">
        <f>SUM(B5:B22)</f>
        <v>545204.37593555998</v>
      </c>
      <c r="C23" s="498">
        <f>SUM(C5:C22)</f>
        <v>556047.91205186001</v>
      </c>
      <c r="D23" s="498">
        <f>SUM(D5:D22)</f>
        <v>531759.18221421994</v>
      </c>
      <c r="E23" s="187">
        <f t="shared" si="1"/>
        <v>1.9888938157718741</v>
      </c>
      <c r="F23" s="187">
        <f t="shared" si="1"/>
        <v>-4.3681001782765065</v>
      </c>
      <c r="G23" s="498">
        <f>SUM(G5:G22)</f>
        <v>424612.92541153991</v>
      </c>
      <c r="H23" s="498">
        <f>SUM(H5:H22)</f>
        <v>452982.15841758985</v>
      </c>
      <c r="I23" s="498">
        <f>SUM(I5:I22)</f>
        <v>435380.60692577</v>
      </c>
      <c r="J23" s="187">
        <f t="shared" si="9"/>
        <v>6.6811986419288019</v>
      </c>
      <c r="K23" s="187">
        <f t="shared" si="2"/>
        <v>-3.8857052457226189</v>
      </c>
      <c r="L23" s="498">
        <f>SUM(L5:L22)</f>
        <v>2600514.9676309796</v>
      </c>
      <c r="M23" s="498">
        <f>SUM(M5:M22)</f>
        <v>2678799.6621265002</v>
      </c>
      <c r="N23" s="498">
        <f>SUM(N5:N22)</f>
        <v>2699431.7419689801</v>
      </c>
      <c r="O23" s="187">
        <f t="shared" si="3"/>
        <v>3.010353544199603</v>
      </c>
      <c r="P23" s="187">
        <f t="shared" si="3"/>
        <v>0.7701986876503355</v>
      </c>
      <c r="Q23" s="498">
        <f>SUM(Q5:Q22)</f>
        <v>350761.39628693997</v>
      </c>
      <c r="R23" s="498">
        <f>SUM(R5:R22)</f>
        <v>359411.36471423</v>
      </c>
      <c r="S23" s="498">
        <f>SUM(S5:S22)</f>
        <v>312250.03513401997</v>
      </c>
      <c r="T23" s="187">
        <f>IFERROR(R23/Q23*100-100,0)</f>
        <v>2.4660548506352455</v>
      </c>
      <c r="U23" s="187">
        <f t="shared" ref="U23" si="10">IFERROR(S23/R23*100-100,0)</f>
        <v>-13.121824797529229</v>
      </c>
      <c r="V23" s="498">
        <f>SUM(V5:V22)</f>
        <v>534229.57058000006</v>
      </c>
      <c r="W23" s="498">
        <f>SUM(W5:W22)</f>
        <v>548296.02754536003</v>
      </c>
      <c r="X23" s="498">
        <f>SUM(X5:X22)</f>
        <v>516890.97743240994</v>
      </c>
      <c r="Y23" s="187">
        <f>IFERROR(W23/V23*100-100,0)</f>
        <v>2.6330360092363208</v>
      </c>
      <c r="Z23" s="187">
        <f t="shared" ref="Z23" si="11">IFERROR(X23/W23*100-100,0)</f>
        <v>-5.7277544492791321</v>
      </c>
      <c r="AA23" s="498">
        <f>SUM(AA5:AA22)</f>
        <v>55212.863933889996</v>
      </c>
      <c r="AB23" s="498">
        <f>SUM(AB5:AB22)</f>
        <v>59501.368966050009</v>
      </c>
      <c r="AC23" s="498">
        <f>SUM(AC5:AC22)</f>
        <v>47305.784795879998</v>
      </c>
      <c r="AD23" s="187">
        <f t="shared" si="6"/>
        <v>7.7672207645213405</v>
      </c>
      <c r="AE23" s="187">
        <f t="shared" si="6"/>
        <v>-20.496308542293377</v>
      </c>
      <c r="AF23" s="498">
        <f>SUM(AF5:AF22)</f>
        <v>147488.5172</v>
      </c>
      <c r="AG23" s="498">
        <f>SUM(AG5:AG22)</f>
        <v>158836.05391393002</v>
      </c>
      <c r="AH23" s="498">
        <f>SUM(AH5:AH22)</f>
        <v>140662.52159082005</v>
      </c>
      <c r="AI23" s="187">
        <f t="shared" si="7"/>
        <v>7.6938441916412472</v>
      </c>
      <c r="AJ23" s="187">
        <f t="shared" si="7"/>
        <v>-11.441692156969495</v>
      </c>
      <c r="AK23" s="498">
        <f>SUM(AK5:AK22)</f>
        <v>4658024.6169789098</v>
      </c>
      <c r="AL23" s="498">
        <f>SUM(AL5:AL22)</f>
        <v>4813874.5477355206</v>
      </c>
      <c r="AM23" s="498">
        <f>SUM(AM5:AM22)</f>
        <v>4683680.8500621011</v>
      </c>
      <c r="AN23" s="187">
        <f t="shared" si="8"/>
        <v>3.3458374219089535</v>
      </c>
      <c r="AO23" s="187">
        <f t="shared" si="8"/>
        <v>-2.7045511132952811</v>
      </c>
    </row>
    <row r="24" spans="1:43" ht="18.75" customHeight="1" x14ac:dyDescent="0.3">
      <c r="A24" s="499" t="s">
        <v>112</v>
      </c>
      <c r="B24" s="28"/>
      <c r="C24" s="28"/>
      <c r="D24" s="28"/>
      <c r="E24" s="28"/>
      <c r="F24" s="28"/>
      <c r="G24" s="28"/>
      <c r="H24" s="28"/>
      <c r="I24" s="62"/>
      <c r="J24" s="309">
        <v>0</v>
      </c>
      <c r="K24" s="309">
        <v>0</v>
      </c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</row>
    <row r="25" spans="1:43" ht="18.75" customHeight="1" x14ac:dyDescent="0.25">
      <c r="A25" s="500" t="s">
        <v>96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01"/>
      <c r="N25" s="28"/>
      <c r="O25" s="28"/>
      <c r="P25" s="28"/>
      <c r="Q25" s="501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</row>
    <row r="27" spans="1:43" ht="15.75" x14ac:dyDescent="0.3">
      <c r="P27" s="18"/>
      <c r="T27" s="267"/>
      <c r="AD27" s="268"/>
      <c r="AE27" s="268"/>
      <c r="AF27" s="268"/>
      <c r="AG27" s="268"/>
      <c r="AH27" s="268"/>
      <c r="AI27" s="268"/>
      <c r="AJ27" s="268"/>
      <c r="AK27" s="268"/>
    </row>
    <row r="28" spans="1:43" ht="15.75" x14ac:dyDescent="0.3">
      <c r="AD28" s="268"/>
      <c r="AE28" s="268"/>
      <c r="AF28" s="268"/>
      <c r="AG28" s="268"/>
      <c r="AH28" s="268"/>
      <c r="AI28" s="268"/>
      <c r="AJ28" s="268"/>
      <c r="AK28" s="268"/>
    </row>
    <row r="30" spans="1:43" x14ac:dyDescent="0.25">
      <c r="X30" s="269"/>
      <c r="Y30" s="269"/>
      <c r="Z30" s="269"/>
      <c r="AA30" s="4"/>
      <c r="AB30" s="269"/>
      <c r="AC30" s="269"/>
      <c r="AD30" s="259"/>
      <c r="AE30" s="259"/>
      <c r="AF30" s="259"/>
      <c r="AG30" s="259"/>
      <c r="AH30" s="259"/>
      <c r="AI30" s="259"/>
      <c r="AJ30" s="259"/>
      <c r="AK30" s="259"/>
    </row>
    <row r="31" spans="1:43" ht="15.75" x14ac:dyDescent="0.3">
      <c r="X31" s="269"/>
      <c r="Y31" s="270"/>
      <c r="Z31" s="15"/>
      <c r="AA31" s="271"/>
      <c r="AB31" s="269"/>
      <c r="AC31" s="268"/>
      <c r="AD31" s="15"/>
      <c r="AE31" s="15"/>
      <c r="AF31" s="15"/>
      <c r="AG31" s="15"/>
      <c r="AH31" s="15"/>
      <c r="AI31" s="15"/>
      <c r="AJ31" s="15"/>
      <c r="AK31" s="15"/>
    </row>
    <row r="32" spans="1:43" ht="15.75" x14ac:dyDescent="0.3">
      <c r="X32" s="269"/>
      <c r="Y32" s="270"/>
      <c r="Z32" s="15"/>
      <c r="AA32" s="271"/>
      <c r="AB32" s="269"/>
      <c r="AC32" s="268"/>
      <c r="AK32" s="259"/>
    </row>
    <row r="33" spans="16:38" ht="15.75" x14ac:dyDescent="0.3">
      <c r="X33" s="269"/>
      <c r="Y33" s="270"/>
      <c r="Z33" s="15"/>
      <c r="AA33" s="271"/>
      <c r="AB33" s="269"/>
      <c r="AC33" s="268"/>
    </row>
    <row r="34" spans="16:38" ht="15.75" x14ac:dyDescent="0.3">
      <c r="P34" s="18"/>
      <c r="X34" s="269"/>
      <c r="Y34" s="270"/>
      <c r="Z34" s="15"/>
      <c r="AA34" s="271"/>
      <c r="AB34" s="269"/>
      <c r="AC34" s="268"/>
    </row>
    <row r="35" spans="16:38" ht="15.75" x14ac:dyDescent="0.3">
      <c r="X35" s="269"/>
      <c r="Y35" s="270"/>
      <c r="Z35" s="15"/>
      <c r="AA35" s="271"/>
      <c r="AB35" s="269"/>
      <c r="AC35" s="268"/>
    </row>
    <row r="36" spans="16:38" ht="15.75" x14ac:dyDescent="0.3">
      <c r="X36" s="269"/>
      <c r="Y36" s="270"/>
      <c r="Z36" s="15"/>
      <c r="AA36" s="271"/>
      <c r="AB36" s="269"/>
      <c r="AC36" s="268"/>
    </row>
    <row r="37" spans="16:38" ht="15.75" x14ac:dyDescent="0.3">
      <c r="X37" s="269"/>
      <c r="Y37" s="270"/>
      <c r="Z37" s="15"/>
      <c r="AA37" s="271"/>
      <c r="AB37" s="269"/>
      <c r="AC37" s="268"/>
      <c r="AL37" s="61"/>
    </row>
    <row r="38" spans="16:38" ht="15.75" x14ac:dyDescent="0.3">
      <c r="X38" s="269"/>
      <c r="Y38" s="270"/>
      <c r="Z38" s="15"/>
      <c r="AA38" s="271"/>
      <c r="AB38" s="269"/>
      <c r="AC38" s="268"/>
      <c r="AL38" s="61"/>
    </row>
    <row r="39" spans="16:38" x14ac:dyDescent="0.25">
      <c r="AL39" s="61"/>
    </row>
    <row r="40" spans="16:38" x14ac:dyDescent="0.25">
      <c r="P40" s="18"/>
      <c r="AL40" s="61"/>
    </row>
    <row r="41" spans="16:38" x14ac:dyDescent="0.25">
      <c r="AL41" s="61"/>
    </row>
    <row r="42" spans="16:38" x14ac:dyDescent="0.25">
      <c r="AL42" s="61"/>
    </row>
    <row r="43" spans="16:38" x14ac:dyDescent="0.25">
      <c r="AL43" s="61"/>
    </row>
    <row r="44" spans="16:38" x14ac:dyDescent="0.25">
      <c r="AL44" s="61"/>
    </row>
  </sheetData>
  <mergeCells count="11">
    <mergeCell ref="A1:P1"/>
    <mergeCell ref="A2:P2"/>
    <mergeCell ref="A3:A4"/>
    <mergeCell ref="B3:F3"/>
    <mergeCell ref="G3:K3"/>
    <mergeCell ref="L3:P3"/>
    <mergeCell ref="Q3:U3"/>
    <mergeCell ref="V3:Z3"/>
    <mergeCell ref="AA3:AE3"/>
    <mergeCell ref="AF3:AJ3"/>
    <mergeCell ref="AK3:AO3"/>
  </mergeCells>
  <hyperlinks>
    <hyperlink ref="B4" r:id="rId1" display="cf=j=@)^&amp;÷^*                        -;fpg–kf}if_ " xr:uid="{00000000-0004-0000-1200-000000000000}"/>
    <hyperlink ref="C4:D4" r:id="rId2" display="cf=j=@)^&amp;÷^*                        -;fpg–kf}if_ " xr:uid="{00000000-0004-0000-1200-000001000000}"/>
  </hyperlinks>
  <pageMargins left="0.7" right="0.7" top="0.75" bottom="0.75" header="0.3" footer="0.3"/>
  <pageSetup paperSize="9" scale="47" fitToWidth="3" fitToHeight="0" orientation="landscape" r:id="rId3"/>
  <colBreaks count="2" manualBreakCount="2">
    <brk id="16" max="24" man="1"/>
    <brk id="31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142"/>
  <sheetViews>
    <sheetView view="pageBreakPreview" zoomScaleNormal="100" zoomScaleSheetLayoutView="100" workbookViewId="0">
      <pane xSplit="1" ySplit="6" topLeftCell="B7" activePane="bottomRight" state="frozen"/>
      <selection activeCell="J24" sqref="J24"/>
      <selection pane="topRight" activeCell="J24" sqref="J24"/>
      <selection pane="bottomLeft" activeCell="J24" sqref="J24"/>
      <selection pane="bottomRight" activeCell="C29" sqref="C29"/>
    </sheetView>
  </sheetViews>
  <sheetFormatPr defaultColWidth="13.7109375" defaultRowHeight="15" x14ac:dyDescent="0.25"/>
  <cols>
    <col min="1" max="1" width="22.42578125" bestFit="1" customWidth="1"/>
    <col min="2" max="2" width="14.7109375" bestFit="1" customWidth="1"/>
    <col min="7" max="7" width="0" hidden="1" customWidth="1"/>
    <col min="8" max="8" width="17.42578125" customWidth="1"/>
    <col min="10" max="10" width="17.42578125" customWidth="1"/>
    <col min="11" max="12" width="14.42578125" bestFit="1" customWidth="1"/>
  </cols>
  <sheetData>
    <row r="1" spans="1:15" ht="18" x14ac:dyDescent="0.25">
      <c r="A1" s="506" t="s">
        <v>118</v>
      </c>
      <c r="B1" s="506"/>
      <c r="C1" s="506"/>
      <c r="D1" s="506"/>
      <c r="E1" s="506"/>
      <c r="F1" s="506"/>
      <c r="G1" s="1"/>
      <c r="H1" s="1"/>
      <c r="I1" s="1"/>
      <c r="J1" s="1"/>
      <c r="K1" s="1"/>
      <c r="L1" s="1"/>
      <c r="M1" s="1"/>
    </row>
    <row r="2" spans="1:15" ht="18" x14ac:dyDescent="0.25">
      <c r="A2" s="506" t="s">
        <v>0</v>
      </c>
      <c r="B2" s="506"/>
      <c r="C2" s="506"/>
      <c r="D2" s="506"/>
      <c r="E2" s="506"/>
      <c r="F2" s="506"/>
      <c r="G2" s="1"/>
      <c r="H2" s="1"/>
      <c r="I2" s="1"/>
      <c r="J2" s="1"/>
      <c r="K2" s="1"/>
      <c r="L2" s="1"/>
      <c r="M2" s="1"/>
    </row>
    <row r="3" spans="1:15" ht="16.5" customHeight="1" x14ac:dyDescent="0.25">
      <c r="A3" s="65"/>
      <c r="B3" s="65"/>
      <c r="C3" s="65"/>
      <c r="D3" s="65"/>
      <c r="E3" s="65"/>
      <c r="F3" s="2" t="s">
        <v>1</v>
      </c>
      <c r="G3" s="1"/>
      <c r="H3" s="1"/>
      <c r="I3" s="1"/>
      <c r="J3" s="1"/>
      <c r="K3" s="1"/>
      <c r="L3" s="1"/>
      <c r="M3" s="1"/>
    </row>
    <row r="4" spans="1:15" ht="15.75" x14ac:dyDescent="0.25">
      <c r="A4" s="507" t="s">
        <v>2</v>
      </c>
      <c r="B4" s="508" t="s">
        <v>3</v>
      </c>
      <c r="C4" s="508"/>
      <c r="D4" s="508"/>
      <c r="E4" s="508"/>
      <c r="F4" s="508"/>
    </row>
    <row r="5" spans="1:15" ht="15" customHeight="1" x14ac:dyDescent="0.25">
      <c r="A5" s="507"/>
      <c r="B5" s="3" t="s">
        <v>4</v>
      </c>
      <c r="C5" s="3" t="s">
        <v>5</v>
      </c>
      <c r="D5" s="3" t="s">
        <v>6</v>
      </c>
      <c r="E5" s="509" t="s">
        <v>7</v>
      </c>
      <c r="F5" s="509" t="s">
        <v>8</v>
      </c>
    </row>
    <row r="6" spans="1:15" ht="30" customHeight="1" x14ac:dyDescent="0.25">
      <c r="A6" s="507"/>
      <c r="B6" s="159" t="s">
        <v>230</v>
      </c>
      <c r="C6" s="159" t="s">
        <v>231</v>
      </c>
      <c r="D6" s="159" t="s">
        <v>256</v>
      </c>
      <c r="E6" s="509"/>
      <c r="F6" s="509"/>
      <c r="H6" s="1"/>
      <c r="M6" s="1"/>
      <c r="N6" s="1"/>
      <c r="O6" s="1"/>
    </row>
    <row r="7" spans="1:15" ht="18.75" x14ac:dyDescent="0.3">
      <c r="A7" s="19" t="s">
        <v>9</v>
      </c>
      <c r="B7" s="5">
        <f>'Table 1b'!Q43</f>
        <v>4292483.6703043794</v>
      </c>
      <c r="C7" s="5">
        <f>'Table 1b'!R43</f>
        <v>4169336.2160310089</v>
      </c>
      <c r="D7" s="5">
        <f>'Table 1b'!S43</f>
        <v>4216144.3823480001</v>
      </c>
      <c r="E7" s="176">
        <f>'Table 1b'!T43</f>
        <v>-2.8689090916131192</v>
      </c>
      <c r="F7" s="176">
        <f>'Table 1b'!U43</f>
        <v>1.1226767017976442</v>
      </c>
      <c r="H7" s="1"/>
      <c r="M7" s="1"/>
      <c r="N7" s="1"/>
      <c r="O7" s="1"/>
    </row>
    <row r="8" spans="1:15" ht="22.5" x14ac:dyDescent="0.45">
      <c r="A8" s="473" t="s">
        <v>10</v>
      </c>
      <c r="B8" s="474">
        <f>'Table 1b'!Q44</f>
        <v>1477378.446</v>
      </c>
      <c r="C8" s="474">
        <f>'Table 1b'!R44</f>
        <v>1447788.52</v>
      </c>
      <c r="D8" s="474">
        <f>'Table 1b'!S44</f>
        <v>1438989</v>
      </c>
      <c r="E8" s="187">
        <f>'Table 1b'!T44</f>
        <v>-2.0028670433167974</v>
      </c>
      <c r="F8" s="187">
        <f>'Table 1b'!U44</f>
        <v>-0.607790425082257</v>
      </c>
      <c r="G8" s="6">
        <f>D8/$D$39*100</f>
        <v>30.392966622731137</v>
      </c>
      <c r="H8" s="188"/>
      <c r="M8" s="1"/>
      <c r="N8" s="1"/>
      <c r="O8" s="1"/>
    </row>
    <row r="9" spans="1:15" ht="22.5" x14ac:dyDescent="0.45">
      <c r="A9" s="473" t="s">
        <v>11</v>
      </c>
      <c r="B9" s="474">
        <f>'Table 1b'!Q45</f>
        <v>985564.72348062927</v>
      </c>
      <c r="C9" s="474">
        <f>'Table 1b'!R45</f>
        <v>997864.36068368959</v>
      </c>
      <c r="D9" s="474">
        <f>'Table 1b'!S45</f>
        <v>955203.08339999989</v>
      </c>
      <c r="E9" s="187">
        <f>'Table 1b'!T45</f>
        <v>1.2479786370217028</v>
      </c>
      <c r="F9" s="187">
        <f>'Table 1b'!U45</f>
        <v>-4.2752581377352925</v>
      </c>
      <c r="G9" s="6">
        <f t="shared" ref="G9:G39" si="0">D9/$D$39*100</f>
        <v>20.174897397899542</v>
      </c>
      <c r="H9" s="188"/>
      <c r="M9" s="1"/>
      <c r="N9" s="1"/>
      <c r="O9" s="1"/>
    </row>
    <row r="10" spans="1:15" ht="22.5" x14ac:dyDescent="0.45">
      <c r="A10" s="475" t="s">
        <v>12</v>
      </c>
      <c r="B10" s="474">
        <f>'Table 1b'!Q46</f>
        <v>716978.06492215488</v>
      </c>
      <c r="C10" s="474">
        <f>'Table 1b'!R46</f>
        <v>711377.26410957007</v>
      </c>
      <c r="D10" s="474">
        <f>'Table 1b'!S46</f>
        <v>715241.21368799999</v>
      </c>
      <c r="E10" s="187">
        <f>'Table 1b'!T46</f>
        <v>-0.78116766559558926</v>
      </c>
      <c r="F10" s="187">
        <f>'Table 1b'!U46</f>
        <v>0.54316461508878433</v>
      </c>
      <c r="G10" s="6">
        <f t="shared" si="0"/>
        <v>15.106649414846876</v>
      </c>
      <c r="H10" s="188"/>
      <c r="M10" s="1"/>
      <c r="N10" s="1"/>
      <c r="O10" s="1"/>
    </row>
    <row r="11" spans="1:15" ht="22.5" x14ac:dyDescent="0.45">
      <c r="A11" s="473" t="s">
        <v>13</v>
      </c>
      <c r="B11" s="474">
        <f>'Table 1b'!Q47</f>
        <v>267070.85369341052</v>
      </c>
      <c r="C11" s="474">
        <f>'Table 1b'!R47</f>
        <v>275944.84849878913</v>
      </c>
      <c r="D11" s="474">
        <f>'Table 1b'!S47</f>
        <v>254311.52776</v>
      </c>
      <c r="E11" s="187">
        <f>'Table 1b'!T47</f>
        <v>3.3227118132350313</v>
      </c>
      <c r="F11" s="187">
        <f>'Table 1b'!U47</f>
        <v>-7.8397262556195386</v>
      </c>
      <c r="G11" s="6">
        <f t="shared" si="0"/>
        <v>5.3713279079864007</v>
      </c>
      <c r="H11" s="188"/>
      <c r="M11" s="1"/>
      <c r="N11" s="1"/>
      <c r="O11" s="1"/>
    </row>
    <row r="12" spans="1:15" ht="22.5" x14ac:dyDescent="0.45">
      <c r="A12" s="473" t="s">
        <v>14</v>
      </c>
      <c r="B12" s="474">
        <f>'Table 1b'!Q48</f>
        <v>23134.256442734084</v>
      </c>
      <c r="C12" s="474">
        <f>'Table 1b'!R48</f>
        <v>22345.329282734088</v>
      </c>
      <c r="D12" s="474">
        <f>'Table 1b'!S48</f>
        <v>19360.745999999999</v>
      </c>
      <c r="E12" s="187">
        <f>'Table 1b'!T48</f>
        <v>-3.4102118732576798</v>
      </c>
      <c r="F12" s="187">
        <f>'Table 1b'!U48</f>
        <v>-13.356631468573767</v>
      </c>
      <c r="G12" s="6">
        <f t="shared" si="0"/>
        <v>0.40891939199616906</v>
      </c>
      <c r="H12" s="188"/>
      <c r="M12" s="1"/>
      <c r="N12" s="1"/>
      <c r="O12" s="1"/>
    </row>
    <row r="13" spans="1:15" ht="22.5" x14ac:dyDescent="0.45">
      <c r="A13" s="473" t="s">
        <v>15</v>
      </c>
      <c r="B13" s="474">
        <f>'Table 1b'!Q49</f>
        <v>16123.065765450496</v>
      </c>
      <c r="C13" s="474">
        <f>'Table 1b'!R49</f>
        <v>17877.393456226346</v>
      </c>
      <c r="D13" s="474">
        <f>'Table 1b'!S49</f>
        <v>13245.461499999999</v>
      </c>
      <c r="E13" s="187">
        <f>'Table 1b'!T49</f>
        <v>10.880856757001723</v>
      </c>
      <c r="F13" s="187">
        <f>'Table 1b'!U49</f>
        <v>-25.909436784326829</v>
      </c>
      <c r="G13" s="6">
        <f t="shared" si="0"/>
        <v>0.27975812829157853</v>
      </c>
      <c r="H13" s="188"/>
      <c r="M13" s="1"/>
      <c r="N13" s="1"/>
      <c r="O13" s="1"/>
    </row>
    <row r="14" spans="1:15" ht="22.5" x14ac:dyDescent="0.45">
      <c r="A14" s="473" t="s">
        <v>16</v>
      </c>
      <c r="B14" s="474">
        <f>'Table 1b'!Q50</f>
        <v>219300</v>
      </c>
      <c r="C14" s="474">
        <f>'Table 1b'!R50</f>
        <v>179313.2</v>
      </c>
      <c r="D14" s="474">
        <f>'Table 1b'!S50</f>
        <v>191968.6</v>
      </c>
      <c r="E14" s="187">
        <f>'Table 1b'!T50</f>
        <v>-18.233834929320551</v>
      </c>
      <c r="F14" s="187">
        <f>'Table 1b'!U50</f>
        <v>7.0577068503601623</v>
      </c>
      <c r="G14" s="6">
        <f t="shared" si="0"/>
        <v>4.0545794668426405</v>
      </c>
      <c r="H14" s="188"/>
      <c r="I14" s="1"/>
      <c r="J14" s="1"/>
      <c r="K14" s="1"/>
      <c r="L14" s="1"/>
      <c r="M14" s="1"/>
      <c r="N14" s="1"/>
      <c r="O14" s="1"/>
    </row>
    <row r="15" spans="1:15" ht="22.5" x14ac:dyDescent="0.45">
      <c r="A15" s="473" t="s">
        <v>17</v>
      </c>
      <c r="B15" s="474">
        <f>'Table 1b'!Q51</f>
        <v>69890.100000000006</v>
      </c>
      <c r="C15" s="474">
        <f>'Table 1b'!R51</f>
        <v>48337.2</v>
      </c>
      <c r="D15" s="474">
        <f>'Table 1b'!S51</f>
        <v>46589.3</v>
      </c>
      <c r="E15" s="187">
        <f>'Table 1b'!T51</f>
        <v>-30.838273231831124</v>
      </c>
      <c r="F15" s="187">
        <f>'Table 1b'!U51</f>
        <v>-3.6160555431427497</v>
      </c>
      <c r="G15" s="6">
        <f t="shared" si="0"/>
        <v>0.98401519391489978</v>
      </c>
      <c r="H15" s="188"/>
      <c r="I15" s="1"/>
      <c r="J15" s="1"/>
      <c r="K15" s="1"/>
      <c r="L15" s="1"/>
      <c r="M15" s="1"/>
      <c r="N15" s="1"/>
      <c r="O15" s="1"/>
    </row>
    <row r="16" spans="1:15" ht="22.5" x14ac:dyDescent="0.45">
      <c r="A16" s="473" t="s">
        <v>18</v>
      </c>
      <c r="B16" s="474">
        <f>'Table 1b'!Q52</f>
        <v>7135</v>
      </c>
      <c r="C16" s="474">
        <f>'Table 1b'!R52</f>
        <v>2211</v>
      </c>
      <c r="D16" s="474">
        <f>'Table 1b'!S52</f>
        <v>7330</v>
      </c>
      <c r="E16" s="187">
        <f>'Table 1b'!T52</f>
        <v>-69.011913104414859</v>
      </c>
      <c r="F16" s="187">
        <f>'Table 1b'!U52</f>
        <v>231.52419719583895</v>
      </c>
      <c r="G16" s="6">
        <f t="shared" si="0"/>
        <v>0.15481733727264019</v>
      </c>
      <c r="H16" s="188"/>
      <c r="I16" s="1"/>
      <c r="J16" s="1"/>
      <c r="K16" s="1"/>
      <c r="L16" s="1"/>
      <c r="M16" s="1"/>
      <c r="N16" s="1"/>
      <c r="O16" s="1"/>
    </row>
    <row r="17" spans="1:15" ht="22.5" x14ac:dyDescent="0.45">
      <c r="A17" s="473" t="s">
        <v>19</v>
      </c>
      <c r="B17" s="474">
        <f>'Table 1b'!Q53</f>
        <v>416</v>
      </c>
      <c r="C17" s="474">
        <f>'Table 1b'!R53</f>
        <v>323</v>
      </c>
      <c r="D17" s="474">
        <f>'Table 1b'!S53</f>
        <v>696</v>
      </c>
      <c r="E17" s="187">
        <f>'Table 1b'!T53</f>
        <v>-22.355769230769226</v>
      </c>
      <c r="F17" s="187">
        <f>'Table 1b'!U53</f>
        <v>115.47987616099073</v>
      </c>
      <c r="G17" s="6">
        <f t="shared" si="0"/>
        <v>1.4700254671453966E-2</v>
      </c>
      <c r="H17" s="188"/>
      <c r="I17" s="1"/>
      <c r="J17" s="1"/>
      <c r="K17" s="1"/>
      <c r="L17" s="1"/>
      <c r="M17" s="1"/>
      <c r="N17" s="1"/>
      <c r="O17" s="1"/>
    </row>
    <row r="18" spans="1:15" ht="22.5" x14ac:dyDescent="0.45">
      <c r="A18" s="473" t="s">
        <v>20</v>
      </c>
      <c r="B18" s="474">
        <f>'Table 1b'!Q54</f>
        <v>24236</v>
      </c>
      <c r="C18" s="474">
        <f>'Table 1b'!R54</f>
        <v>25833.1</v>
      </c>
      <c r="D18" s="474">
        <f>'Table 1b'!S54</f>
        <v>26990.199999999997</v>
      </c>
      <c r="E18" s="187">
        <f>'Table 1b'!T54</f>
        <v>6.5897837927050489</v>
      </c>
      <c r="F18" s="187">
        <f>'Table 1b'!U54</f>
        <v>4.4791372309169333</v>
      </c>
      <c r="G18" s="6">
        <f t="shared" si="0"/>
        <v>0.57006151384120229</v>
      </c>
      <c r="H18" s="188"/>
      <c r="I18" s="1"/>
      <c r="J18" s="1"/>
      <c r="K18" s="1"/>
      <c r="L18" s="1"/>
      <c r="M18" s="1"/>
      <c r="N18" s="1"/>
      <c r="O18" s="1"/>
    </row>
    <row r="19" spans="1:15" ht="22.5" x14ac:dyDescent="0.45">
      <c r="A19" s="473" t="s">
        <v>22</v>
      </c>
      <c r="B19" s="474">
        <f>'Table 1b'!Q55</f>
        <v>250242.13</v>
      </c>
      <c r="C19" s="474">
        <f>'Table 1b'!R55</f>
        <v>218324</v>
      </c>
      <c r="D19" s="474">
        <f>'Table 1b'!S55</f>
        <v>308836.2</v>
      </c>
      <c r="E19" s="187">
        <f>'Table 1b'!T55</f>
        <v>-12.754898625583152</v>
      </c>
      <c r="F19" s="187">
        <f>'Table 1b'!U55</f>
        <v>41.457741704988933</v>
      </c>
      <c r="G19" s="6">
        <f t="shared" si="0"/>
        <v>6.5229465398909365</v>
      </c>
      <c r="H19" s="188"/>
      <c r="I19" s="1"/>
      <c r="J19" s="1"/>
      <c r="K19" s="1"/>
      <c r="L19" s="1"/>
      <c r="M19" s="1"/>
      <c r="N19" s="1"/>
      <c r="O19" s="1"/>
    </row>
    <row r="20" spans="1:15" ht="18.75" x14ac:dyDescent="0.3">
      <c r="A20" s="473" t="s">
        <v>21</v>
      </c>
      <c r="B20" s="474">
        <f>'Table 1b'!Q56</f>
        <v>235015.03</v>
      </c>
      <c r="C20" s="474">
        <f>'Table 1b'!R56</f>
        <v>221797</v>
      </c>
      <c r="D20" s="474">
        <f>'Table 1b'!S56</f>
        <v>237383.05</v>
      </c>
      <c r="E20" s="187">
        <f>'Table 1b'!T56</f>
        <v>-5.6243338989850997</v>
      </c>
      <c r="F20" s="187">
        <f>'Table 1b'!U56</f>
        <v>7.0271689878582606</v>
      </c>
      <c r="G20" s="6">
        <f t="shared" si="0"/>
        <v>5.0137805886300146</v>
      </c>
      <c r="H20" s="1"/>
      <c r="I20" s="1"/>
      <c r="J20" s="1"/>
      <c r="K20" s="1"/>
      <c r="L20" s="1"/>
      <c r="M20" s="1"/>
      <c r="N20" s="1"/>
      <c r="O20" s="1"/>
    </row>
    <row r="21" spans="1:15" ht="18.75" x14ac:dyDescent="0.3">
      <c r="A21" s="476" t="s">
        <v>23</v>
      </c>
      <c r="B21" s="30">
        <f>'Table 1b'!Q57</f>
        <v>257263.37</v>
      </c>
      <c r="C21" s="30">
        <f>'Table 1b'!R57</f>
        <v>243239.88</v>
      </c>
      <c r="D21" s="30">
        <f>'Table 1b'!S57</f>
        <v>260175.57</v>
      </c>
      <c r="E21" s="321">
        <f>'Table 1b'!T57</f>
        <v>-5.4510247611232074</v>
      </c>
      <c r="F21" s="321">
        <f>'Table 1b'!U57</f>
        <v>6.962546602144343</v>
      </c>
      <c r="G21" s="6">
        <f t="shared" si="0"/>
        <v>5.4951826699579005</v>
      </c>
      <c r="H21" s="1"/>
      <c r="I21" s="1"/>
      <c r="J21" s="1"/>
      <c r="K21" s="1"/>
      <c r="L21" s="1"/>
      <c r="M21" s="1"/>
      <c r="N21" s="1"/>
      <c r="O21" s="1"/>
    </row>
    <row r="22" spans="1:15" ht="18.75" x14ac:dyDescent="0.3">
      <c r="A22" s="473" t="s">
        <v>24</v>
      </c>
      <c r="B22" s="474">
        <f>'Table 1b'!Q58</f>
        <v>242808.37</v>
      </c>
      <c r="C22" s="474">
        <f>'Table 1b'!R58</f>
        <v>228080.88</v>
      </c>
      <c r="D22" s="474">
        <f>'Table 1b'!S58</f>
        <v>243914.57</v>
      </c>
      <c r="E22" s="187">
        <f>'Table 1b'!T58</f>
        <v>-6.0654787147576457</v>
      </c>
      <c r="F22" s="187">
        <f>'Table 1b'!U58</f>
        <v>6.9421382449944957</v>
      </c>
      <c r="G22" s="6">
        <f t="shared" si="0"/>
        <v>5.1517331854571626</v>
      </c>
      <c r="H22" s="1"/>
      <c r="I22" s="1"/>
      <c r="J22" s="1"/>
      <c r="K22" s="1"/>
      <c r="L22" s="1"/>
      <c r="M22" s="1"/>
      <c r="N22" s="1"/>
      <c r="O22" s="1"/>
    </row>
    <row r="23" spans="1:15" ht="18.75" x14ac:dyDescent="0.3">
      <c r="A23" s="473" t="s">
        <v>25</v>
      </c>
      <c r="B23" s="474">
        <f>'Table 1b'!Q59</f>
        <v>14455</v>
      </c>
      <c r="C23" s="474">
        <f>'Table 1b'!R59</f>
        <v>15159</v>
      </c>
      <c r="D23" s="474">
        <f>'Table 1b'!S59</f>
        <v>16261</v>
      </c>
      <c r="E23" s="187">
        <f>'Table 1b'!T59</f>
        <v>4.8702870978900137</v>
      </c>
      <c r="F23" s="187">
        <f>'Table 1b'!U59</f>
        <v>7.2696088132462506</v>
      </c>
      <c r="G23" s="6">
        <f t="shared" si="0"/>
        <v>0.34344948450073698</v>
      </c>
      <c r="H23" s="1"/>
      <c r="I23" s="1"/>
      <c r="J23" s="1"/>
      <c r="K23" s="1"/>
      <c r="L23" s="1"/>
      <c r="M23" s="1"/>
      <c r="N23" s="1"/>
      <c r="O23" s="1"/>
    </row>
    <row r="24" spans="1:15" ht="18.75" x14ac:dyDescent="0.3">
      <c r="A24" s="476" t="s">
        <v>173</v>
      </c>
      <c r="B24" s="30">
        <f>'Table 1b'!Q60</f>
        <v>161967.83000000002</v>
      </c>
      <c r="C24" s="30">
        <f>'Table 1b'!R60</f>
        <v>158915.73000000001</v>
      </c>
      <c r="D24" s="30">
        <f>'Table 1b'!S60</f>
        <v>160823.54999999999</v>
      </c>
      <c r="E24" s="321">
        <f>'Table 1b'!T60</f>
        <v>-1.8843865476249277</v>
      </c>
      <c r="F24" s="321">
        <f>'Table 1b'!U60</f>
        <v>1.2005230696797469</v>
      </c>
      <c r="G24" s="6">
        <f t="shared" si="0"/>
        <v>3.3967631352978596</v>
      </c>
      <c r="H24" s="1"/>
      <c r="I24" s="1"/>
      <c r="J24" s="1"/>
      <c r="K24" s="1"/>
      <c r="L24" s="1"/>
      <c r="M24" s="1"/>
      <c r="N24" s="1"/>
      <c r="O24" s="1"/>
    </row>
    <row r="25" spans="1:15" ht="18.75" x14ac:dyDescent="0.3">
      <c r="A25" s="473" t="s">
        <v>26</v>
      </c>
      <c r="B25" s="474">
        <f>'Table 1b'!Q61</f>
        <v>30856.5</v>
      </c>
      <c r="C25" s="474">
        <f>'Table 1b'!R61</f>
        <v>31033.1</v>
      </c>
      <c r="D25" s="474">
        <f>'Table 1b'!S61</f>
        <v>33578.5</v>
      </c>
      <c r="E25" s="187">
        <f>'Table 1b'!T61</f>
        <v>0.57232673828852398</v>
      </c>
      <c r="F25" s="187">
        <f>'Table 1b'!U61</f>
        <v>8.2022098984632521</v>
      </c>
      <c r="G25" s="6">
        <f t="shared" si="0"/>
        <v>0.70921336420318537</v>
      </c>
      <c r="H25" s="1"/>
      <c r="I25" s="1"/>
      <c r="J25" s="1"/>
      <c r="K25" s="1"/>
      <c r="L25" s="1"/>
      <c r="M25" s="1"/>
      <c r="N25" s="1"/>
      <c r="O25" s="1"/>
    </row>
    <row r="26" spans="1:15" ht="18.75" x14ac:dyDescent="0.3">
      <c r="A26" s="473" t="s">
        <v>27</v>
      </c>
      <c r="B26" s="474">
        <f>'Table 1b'!Q62</f>
        <v>51336.56</v>
      </c>
      <c r="C26" s="474">
        <f>'Table 1b'!R62</f>
        <v>49177.56</v>
      </c>
      <c r="D26" s="474">
        <f>'Table 1b'!S62</f>
        <v>48992.6</v>
      </c>
      <c r="E26" s="187">
        <f>'Table 1b'!T62</f>
        <v>-4.205579805113544</v>
      </c>
      <c r="F26" s="187">
        <f>'Table 1b'!U62</f>
        <v>-0.37610650060719308</v>
      </c>
      <c r="G26" s="6">
        <f t="shared" si="0"/>
        <v>1.0347754267480971</v>
      </c>
      <c r="H26" s="1"/>
      <c r="I26" s="1"/>
      <c r="J26" s="1"/>
      <c r="K26" s="1"/>
      <c r="L26" s="1"/>
      <c r="M26" s="1"/>
      <c r="N26" s="1"/>
      <c r="O26" s="1"/>
    </row>
    <row r="27" spans="1:15" ht="18.75" x14ac:dyDescent="0.3">
      <c r="A27" s="473" t="s">
        <v>28</v>
      </c>
      <c r="B27" s="474">
        <f>'Table 1b'!Q63</f>
        <v>22545.57</v>
      </c>
      <c r="C27" s="474">
        <f>'Table 1b'!R63</f>
        <v>24201.87</v>
      </c>
      <c r="D27" s="474">
        <f>'Table 1b'!S63</f>
        <v>24656.3</v>
      </c>
      <c r="E27" s="187">
        <f>'Table 1b'!T63</f>
        <v>7.3464543145283017</v>
      </c>
      <c r="F27" s="187">
        <f>'Table 1b'!U63</f>
        <v>1.8776648250734382</v>
      </c>
      <c r="G27" s="6">
        <f t="shared" si="0"/>
        <v>0.52076708226403801</v>
      </c>
      <c r="H27" s="1"/>
      <c r="I27" s="1"/>
      <c r="J27" s="1"/>
      <c r="K27" s="1"/>
      <c r="L27" s="1"/>
      <c r="M27" s="1"/>
      <c r="N27" s="1"/>
      <c r="O27" s="1"/>
    </row>
    <row r="28" spans="1:15" ht="18.75" x14ac:dyDescent="0.3">
      <c r="A28" s="473" t="s">
        <v>29</v>
      </c>
      <c r="B28" s="474">
        <f>'Table 1b'!Q64</f>
        <v>14208.7</v>
      </c>
      <c r="C28" s="474">
        <f>'Table 1b'!R64</f>
        <v>13121.2</v>
      </c>
      <c r="D28" s="474">
        <f>'Table 1b'!S64</f>
        <v>13794.25</v>
      </c>
      <c r="E28" s="187">
        <f>'Table 1b'!T64</f>
        <v>-7.6537614278575745</v>
      </c>
      <c r="F28" s="187">
        <f>'Table 1b'!U64</f>
        <v>5.1294851080693888</v>
      </c>
      <c r="G28" s="6">
        <f t="shared" si="0"/>
        <v>0.29134912069210328</v>
      </c>
      <c r="H28" s="1"/>
      <c r="I28" s="1"/>
      <c r="J28" s="1"/>
      <c r="K28" s="1"/>
      <c r="L28" s="1"/>
      <c r="M28" s="1"/>
      <c r="N28" s="1"/>
      <c r="O28" s="1"/>
    </row>
    <row r="29" spans="1:15" ht="18.75" x14ac:dyDescent="0.3">
      <c r="A29" s="473" t="s">
        <v>30</v>
      </c>
      <c r="B29" s="474">
        <f>'Table 1b'!Q65</f>
        <v>30035.5</v>
      </c>
      <c r="C29" s="474">
        <f>'Table 1b'!R65</f>
        <v>26814.5</v>
      </c>
      <c r="D29" s="474">
        <f>'Table 1b'!S65</f>
        <v>26089.9</v>
      </c>
      <c r="E29" s="187">
        <f>'Table 1b'!T65</f>
        <v>-10.723976627657265</v>
      </c>
      <c r="F29" s="187">
        <f>'Table 1b'!U65</f>
        <v>-2.702269294598068</v>
      </c>
      <c r="G29" s="6">
        <f t="shared" si="0"/>
        <v>0.55104622751834309</v>
      </c>
      <c r="H29" s="1"/>
      <c r="I29" s="1"/>
      <c r="J29" s="1"/>
      <c r="K29" s="1"/>
      <c r="L29" s="1"/>
      <c r="M29" s="1"/>
      <c r="N29" s="1"/>
      <c r="O29" s="1"/>
    </row>
    <row r="30" spans="1:15" ht="18.75" x14ac:dyDescent="0.3">
      <c r="A30" s="476" t="s">
        <v>181</v>
      </c>
      <c r="B30" s="30">
        <f>'Table 1b'!Q66</f>
        <v>67986.13</v>
      </c>
      <c r="C30" s="30">
        <f>'Table 1b'!R66</f>
        <v>68339.670000000013</v>
      </c>
      <c r="D30" s="30">
        <f>'Table 1b'!S66</f>
        <v>78525.649999999994</v>
      </c>
      <c r="E30" s="321">
        <f>'Table 1b'!T66</f>
        <v>0.52001783304919513</v>
      </c>
      <c r="F30" s="321">
        <f>'Table 1b'!U66</f>
        <v>14.90493003551228</v>
      </c>
      <c r="G30" s="6">
        <f t="shared" si="0"/>
        <v>1.6585446167262343</v>
      </c>
      <c r="H30" s="1"/>
      <c r="I30" s="1"/>
      <c r="J30" s="1"/>
      <c r="K30" s="1"/>
      <c r="L30" s="1"/>
      <c r="M30" s="1"/>
      <c r="N30" s="1"/>
      <c r="O30" s="1"/>
    </row>
    <row r="31" spans="1:15" ht="17.25" hidden="1" customHeight="1" x14ac:dyDescent="0.3">
      <c r="A31" s="473" t="s">
        <v>174</v>
      </c>
      <c r="B31" s="30">
        <f>'Table 1b'!Q67</f>
        <v>3580.5</v>
      </c>
      <c r="C31" s="30">
        <f>'Table 1b'!R67</f>
        <v>6174.3</v>
      </c>
      <c r="D31" s="30">
        <f>'Table 1b'!S67</f>
        <v>6826.1</v>
      </c>
      <c r="E31" s="321">
        <f>'Table 1b'!T67</f>
        <v>72.442396313364071</v>
      </c>
      <c r="F31" s="321">
        <f>'Table 1b'!U67</f>
        <v>10.556662293701308</v>
      </c>
      <c r="G31" s="6">
        <f t="shared" si="0"/>
        <v>0.14417443737472976</v>
      </c>
      <c r="H31" s="1"/>
      <c r="I31" s="1"/>
      <c r="J31" s="1"/>
      <c r="K31" s="1"/>
      <c r="L31" s="1"/>
      <c r="M31" s="1"/>
      <c r="N31" s="1"/>
      <c r="O31" s="1"/>
    </row>
    <row r="32" spans="1:15" ht="17.25" hidden="1" customHeight="1" x14ac:dyDescent="0.3">
      <c r="A32" s="473" t="s">
        <v>175</v>
      </c>
      <c r="B32" s="30">
        <f>'Table 1b'!Q68</f>
        <v>2502.02</v>
      </c>
      <c r="C32" s="30">
        <f>'Table 1b'!R68</f>
        <v>4966.62</v>
      </c>
      <c r="D32" s="30">
        <f>'Table 1b'!S68</f>
        <v>7935.5</v>
      </c>
      <c r="E32" s="321">
        <f>'Table 1b'!T68</f>
        <v>98.504408437982107</v>
      </c>
      <c r="F32" s="321">
        <f>'Table 1b'!U68</f>
        <v>59.776669042527914</v>
      </c>
      <c r="G32" s="6">
        <f t="shared" si="0"/>
        <v>0.16760613641569388</v>
      </c>
      <c r="H32" s="1"/>
      <c r="I32" s="1"/>
      <c r="J32" s="1"/>
      <c r="K32" s="1"/>
      <c r="L32" s="1"/>
      <c r="M32" s="1"/>
      <c r="N32" s="1"/>
      <c r="O32" s="1"/>
    </row>
    <row r="33" spans="1:15" ht="17.25" hidden="1" customHeight="1" x14ac:dyDescent="0.3">
      <c r="A33" s="473" t="s">
        <v>176</v>
      </c>
      <c r="B33" s="30">
        <f>'Table 1b'!Q69</f>
        <v>11517</v>
      </c>
      <c r="C33" s="30">
        <f>'Table 1b'!R69</f>
        <v>11742</v>
      </c>
      <c r="D33" s="30">
        <f>'Table 1b'!S69</f>
        <v>18012.8</v>
      </c>
      <c r="E33" s="321">
        <f>'Table 1b'!T69</f>
        <v>1.9536337587913692</v>
      </c>
      <c r="F33" s="321">
        <f>'Table 1b'!U69</f>
        <v>53.40487140180548</v>
      </c>
      <c r="G33" s="6">
        <f t="shared" si="0"/>
        <v>0.38044934963500859</v>
      </c>
      <c r="H33" s="1"/>
      <c r="I33" s="1"/>
      <c r="J33" s="1"/>
      <c r="K33" s="1"/>
      <c r="L33" s="1"/>
      <c r="M33" s="1"/>
      <c r="N33" s="1"/>
      <c r="O33" s="1"/>
    </row>
    <row r="34" spans="1:15" ht="17.25" hidden="1" customHeight="1" x14ac:dyDescent="0.3">
      <c r="A34" s="473" t="s">
        <v>177</v>
      </c>
      <c r="B34" s="30">
        <f>'Table 1b'!Q70</f>
        <v>11356.5</v>
      </c>
      <c r="C34" s="30">
        <f>'Table 1b'!R70</f>
        <v>17342.7</v>
      </c>
      <c r="D34" s="30">
        <f>'Table 1b'!S70</f>
        <v>17953.5</v>
      </c>
      <c r="E34" s="321">
        <f>'Table 1b'!T70</f>
        <v>52.711662924316471</v>
      </c>
      <c r="F34" s="321">
        <f>'Table 1b'!U70</f>
        <v>3.5219429500596817</v>
      </c>
      <c r="G34" s="6">
        <f t="shared" si="0"/>
        <v>0.37919687104015626</v>
      </c>
      <c r="H34" s="1"/>
      <c r="I34" s="1"/>
      <c r="J34" s="1"/>
      <c r="K34" s="1"/>
      <c r="L34" s="1"/>
      <c r="M34" s="1"/>
      <c r="N34" s="1"/>
      <c r="O34" s="1"/>
    </row>
    <row r="35" spans="1:15" ht="17.25" hidden="1" customHeight="1" x14ac:dyDescent="0.3">
      <c r="A35" s="473" t="s">
        <v>178</v>
      </c>
      <c r="B35" s="30">
        <f>'Table 1b'!Q71</f>
        <v>3262.4</v>
      </c>
      <c r="C35" s="30">
        <f>'Table 1b'!R71</f>
        <v>4817.8</v>
      </c>
      <c r="D35" s="30">
        <f>'Table 1b'!S71</f>
        <v>5828.65</v>
      </c>
      <c r="E35" s="321">
        <f>'Table 1b'!T71</f>
        <v>47.676557135850913</v>
      </c>
      <c r="F35" s="321">
        <f>'Table 1b'!U71</f>
        <v>20.98156835069949</v>
      </c>
      <c r="G35" s="6">
        <f t="shared" si="0"/>
        <v>0.12310724050398011</v>
      </c>
      <c r="H35" s="1"/>
      <c r="I35" s="1"/>
      <c r="J35" s="1"/>
      <c r="K35" s="1"/>
      <c r="L35" s="1"/>
      <c r="M35" s="1"/>
      <c r="N35" s="1"/>
      <c r="O35" s="1"/>
    </row>
    <row r="36" spans="1:15" ht="17.25" hidden="1" customHeight="1" x14ac:dyDescent="0.3">
      <c r="A36" s="473" t="s">
        <v>180</v>
      </c>
      <c r="B36" s="30">
        <f>'Table 1b'!Q72</f>
        <v>26746.71</v>
      </c>
      <c r="C36" s="30">
        <f>'Table 1b'!R72</f>
        <v>11992.7</v>
      </c>
      <c r="D36" s="30">
        <f>'Table 1b'!S72</f>
        <v>3359</v>
      </c>
      <c r="E36" s="321">
        <f>'Table 1b'!T72</f>
        <v>-55.161961975884132</v>
      </c>
      <c r="F36" s="321">
        <f>'Table 1b'!U72</f>
        <v>-71.991294704278431</v>
      </c>
      <c r="G36" s="6">
        <f t="shared" si="0"/>
        <v>7.0945625634215331E-2</v>
      </c>
      <c r="H36" s="1"/>
      <c r="I36" s="1"/>
      <c r="J36" s="1"/>
      <c r="K36" s="1"/>
      <c r="L36" s="1"/>
      <c r="M36" s="1"/>
      <c r="N36" s="1"/>
      <c r="O36" s="1"/>
    </row>
    <row r="37" spans="1:15" ht="18.75" x14ac:dyDescent="0.3">
      <c r="A37" s="476" t="s">
        <v>31</v>
      </c>
      <c r="B37" s="30">
        <f>'Table 1b'!Q73</f>
        <v>105607.2</v>
      </c>
      <c r="C37" s="30">
        <f>'Table 1b'!R73</f>
        <v>105436</v>
      </c>
      <c r="D37" s="30">
        <f>'Table 1b'!S73</f>
        <v>16750.599999999999</v>
      </c>
      <c r="E37" s="321">
        <f>'Table 1b'!T73</f>
        <v>-0.16211015915581584</v>
      </c>
      <c r="F37" s="321">
        <f>'Table 1b'!U73</f>
        <v>-84.113016427026821</v>
      </c>
      <c r="G37" s="6">
        <f t="shared" si="0"/>
        <v>0.35379035330410458</v>
      </c>
      <c r="H37" s="1"/>
      <c r="I37" s="1"/>
      <c r="J37" s="1"/>
      <c r="K37" s="1"/>
      <c r="L37" s="1"/>
      <c r="M37" s="1"/>
      <c r="N37" s="1"/>
      <c r="O37" s="1"/>
    </row>
    <row r="38" spans="1:15" ht="18.75" x14ac:dyDescent="0.3">
      <c r="A38" s="476" t="s">
        <v>32</v>
      </c>
      <c r="B38" s="30">
        <f>'Table 1b'!Q74</f>
        <v>2864.5</v>
      </c>
      <c r="C38" s="30">
        <f>'Table 1b'!R74</f>
        <v>2727</v>
      </c>
      <c r="D38" s="30">
        <f>'Table 1b'!S74</f>
        <v>2192.1</v>
      </c>
      <c r="E38" s="321">
        <f>'Table 1b'!T74</f>
        <v>-4.8001396404259111</v>
      </c>
      <c r="F38" s="321">
        <f>'Table 1b'!U74</f>
        <v>-19.614961496149618</v>
      </c>
      <c r="G38" s="6">
        <f t="shared" si="0"/>
        <v>4.629946589841126E-2</v>
      </c>
      <c r="H38" s="1"/>
      <c r="I38" s="1"/>
      <c r="J38" s="1"/>
      <c r="K38" s="1"/>
      <c r="L38" s="1"/>
      <c r="M38" s="1"/>
      <c r="N38" s="1"/>
      <c r="O38" s="1"/>
    </row>
    <row r="39" spans="1:15" ht="18.75" x14ac:dyDescent="0.3">
      <c r="A39" s="476" t="s">
        <v>35</v>
      </c>
      <c r="B39" s="30">
        <f>'Table 1b'!Q75</f>
        <v>4888172.7003043797</v>
      </c>
      <c r="C39" s="30">
        <f>'Table 1b'!R75</f>
        <v>4747994.4960310096</v>
      </c>
      <c r="D39" s="30">
        <f>'Table 1b'!S75</f>
        <v>4734611.8523479998</v>
      </c>
      <c r="E39" s="321">
        <f>'Table 1b'!T75</f>
        <v>-2.8677015495921694</v>
      </c>
      <c r="F39" s="321">
        <f>'Table 1b'!U75</f>
        <v>-0.28185887102853258</v>
      </c>
      <c r="G39" s="6">
        <f t="shared" si="0"/>
        <v>100</v>
      </c>
      <c r="H39" s="1"/>
      <c r="I39" s="1"/>
      <c r="J39" s="1"/>
      <c r="K39" s="1"/>
      <c r="L39" s="1"/>
      <c r="M39" s="1"/>
      <c r="N39" s="1"/>
      <c r="O39" s="1"/>
    </row>
    <row r="40" spans="1:15" ht="18" x14ac:dyDescent="0.25">
      <c r="A40" s="477" t="s">
        <v>33</v>
      </c>
      <c r="B40" s="62"/>
      <c r="C40" s="62"/>
      <c r="D40" s="62"/>
      <c r="E40" s="62"/>
      <c r="F40" s="62"/>
      <c r="H40" s="1"/>
      <c r="I40" s="1"/>
      <c r="J40" s="1"/>
      <c r="K40" s="1"/>
      <c r="L40" s="1"/>
      <c r="M40" s="1"/>
      <c r="N40" s="1"/>
      <c r="O40" s="1"/>
    </row>
    <row r="41" spans="1:15" ht="18" x14ac:dyDescent="0.25">
      <c r="H41" s="1"/>
      <c r="I41" s="1"/>
      <c r="J41" s="1"/>
      <c r="K41" s="1"/>
      <c r="L41" s="1"/>
      <c r="M41" s="1"/>
      <c r="N41" s="1"/>
      <c r="O41" s="1"/>
    </row>
    <row r="42" spans="1:15" ht="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8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15" ht="18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15" ht="18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15" ht="18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15" ht="18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15" ht="18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15" ht="18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15" ht="18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15" ht="18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15" ht="18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ht="18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ht="18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ht="18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ht="18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ht="18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ht="18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ht="18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ht="18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ht="18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ht="18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ht="18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ht="18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ht="18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ht="18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ht="18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ht="18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ht="18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ht="18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ht="18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ht="18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ht="18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ht="18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ht="18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ht="18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ht="18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ht="18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ht="18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ht="18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ht="18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ht="18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ht="18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ht="18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ht="18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ht="18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ht="18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ht="18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8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8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8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8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8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8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8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8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8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8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8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8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8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8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8" x14ac:dyDescent="0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8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8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8" x14ac:dyDescent="0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8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8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8" x14ac:dyDescent="0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8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8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8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8" x14ac:dyDescent="0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8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8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8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8" x14ac:dyDescent="0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8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8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8" x14ac:dyDescent="0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8" x14ac:dyDescent="0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8" x14ac:dyDescent="0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8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8" x14ac:dyDescent="0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8" x14ac:dyDescent="0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8" x14ac:dyDescent="0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8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8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8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8" x14ac:dyDescent="0.25">
      <c r="A142" s="1"/>
      <c r="B142" s="1"/>
      <c r="C142" s="1"/>
      <c r="D142" s="1"/>
      <c r="E142" s="1"/>
      <c r="F142" s="1"/>
      <c r="G142" s="1"/>
      <c r="H142" s="1"/>
      <c r="I142" s="1"/>
    </row>
  </sheetData>
  <customSheetViews>
    <customSheetView guid="{57D09834-7566-4B23-A236-55447A728EAF}">
      <pane xSplit="1" ySplit="6" topLeftCell="B7" activePane="bottomRight" state="frozen"/>
      <selection pane="bottomRight" activeCell="F26" sqref="F26"/>
      <pageMargins left="0.7" right="0.33" top="0.75" bottom="0.75" header="0.3" footer="0.3"/>
      <pageSetup orientation="portrait" horizontalDpi="300" verticalDpi="300" r:id="rId1"/>
    </customSheetView>
    <customSheetView guid="{5D933180-90A2-4635-8406-162CDBA83F77}">
      <pane xSplit="1" ySplit="6" topLeftCell="B7" activePane="bottomRight" state="frozen"/>
      <selection pane="bottomRight" activeCell="F26" sqref="F26"/>
      <pageMargins left="0.7" right="0.33" top="0.75" bottom="0.75" header="0.3" footer="0.3"/>
      <pageSetup orientation="portrait" horizontalDpi="300" verticalDpi="300" r:id="rId2"/>
    </customSheetView>
    <customSheetView guid="{62EA56A0-18BB-45A4-9B93-8F9305D00B2F}">
      <pane xSplit="1" ySplit="6" topLeftCell="B7" activePane="bottomRight" state="frozen"/>
      <selection pane="bottomRight" activeCell="F26" sqref="F26"/>
      <pageMargins left="0.7" right="0.33" top="0.75" bottom="0.75" header="0.3" footer="0.3"/>
      <pageSetup orientation="portrait" horizontalDpi="300" verticalDpi="300" r:id="rId3"/>
    </customSheetView>
  </customSheetViews>
  <mergeCells count="6">
    <mergeCell ref="A1:F1"/>
    <mergeCell ref="A2:F2"/>
    <mergeCell ref="A4:A6"/>
    <mergeCell ref="B4:F4"/>
    <mergeCell ref="E5:E6"/>
    <mergeCell ref="F5:F6"/>
  </mergeCells>
  <hyperlinks>
    <hyperlink ref="D6" r:id="rId4" display="cf=j=@)^^÷^&amp;                        -;fpg–kf}if_ " xr:uid="{00000000-0004-0000-0100-000000000000}"/>
    <hyperlink ref="C6" r:id="rId5" display="cf=j=@)^^÷^&amp;                        -;fpg–kf}if_ " xr:uid="{00000000-0004-0000-0100-000001000000}"/>
    <hyperlink ref="B6" r:id="rId6" display="cf=j=@)^^÷^&amp;                        -;fpg–kf}if_ " xr:uid="{00000000-0004-0000-0100-000002000000}"/>
  </hyperlinks>
  <pageMargins left="0.7" right="0.33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O34"/>
  <sheetViews>
    <sheetView view="pageBreakPreview" zoomScale="85" zoomScaleNormal="95" zoomScaleSheetLayoutView="85" workbookViewId="0">
      <pane xSplit="1" ySplit="5" topLeftCell="B18" activePane="bottomRight" state="frozen"/>
      <selection activeCell="J24" sqref="J24"/>
      <selection pane="topRight" activeCell="J24" sqref="J24"/>
      <selection pane="bottomLeft" activeCell="J24" sqref="J24"/>
      <selection pane="bottomRight" activeCell="D13" sqref="D13"/>
    </sheetView>
  </sheetViews>
  <sheetFormatPr defaultColWidth="13.7109375" defaultRowHeight="15" x14ac:dyDescent="0.25"/>
  <cols>
    <col min="1" max="1" width="27" customWidth="1"/>
    <col min="2" max="29" width="13.7109375" customWidth="1"/>
    <col min="30" max="30" width="11.42578125" customWidth="1"/>
    <col min="31" max="31" width="11.5703125" customWidth="1"/>
    <col min="32" max="34" width="13.7109375" customWidth="1"/>
    <col min="35" max="35" width="12.140625" customWidth="1"/>
    <col min="36" max="36" width="11" customWidth="1"/>
    <col min="40" max="40" width="12.140625" customWidth="1"/>
    <col min="41" max="41" width="11.140625" customWidth="1"/>
  </cols>
  <sheetData>
    <row r="1" spans="1:41" ht="18" x14ac:dyDescent="0.25">
      <c r="A1" s="525" t="s">
        <v>103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</row>
    <row r="2" spans="1:41" ht="18" x14ac:dyDescent="0.25">
      <c r="A2" s="602" t="s">
        <v>248</v>
      </c>
      <c r="B2" s="602"/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</row>
    <row r="3" spans="1:41" ht="15.75" x14ac:dyDescent="0.25">
      <c r="A3" s="567" t="s">
        <v>79</v>
      </c>
      <c r="B3" s="508" t="s">
        <v>236</v>
      </c>
      <c r="C3" s="508"/>
      <c r="D3" s="508"/>
      <c r="E3" s="508"/>
      <c r="F3" s="508"/>
      <c r="G3" s="508" t="s">
        <v>216</v>
      </c>
      <c r="H3" s="508"/>
      <c r="I3" s="508"/>
      <c r="J3" s="508"/>
      <c r="K3" s="508"/>
      <c r="L3" s="508" t="s">
        <v>239</v>
      </c>
      <c r="M3" s="508"/>
      <c r="N3" s="508"/>
      <c r="O3" s="508"/>
      <c r="P3" s="508"/>
      <c r="Q3" s="508" t="s">
        <v>128</v>
      </c>
      <c r="R3" s="508"/>
      <c r="S3" s="508"/>
      <c r="T3" s="508"/>
      <c r="U3" s="508"/>
      <c r="V3" s="508" t="s">
        <v>116</v>
      </c>
      <c r="W3" s="508"/>
      <c r="X3" s="508"/>
      <c r="Y3" s="508"/>
      <c r="Z3" s="508"/>
      <c r="AA3" s="508" t="s">
        <v>129</v>
      </c>
      <c r="AB3" s="508"/>
      <c r="AC3" s="508"/>
      <c r="AD3" s="508"/>
      <c r="AE3" s="508"/>
      <c r="AF3" s="508" t="s">
        <v>203</v>
      </c>
      <c r="AG3" s="508"/>
      <c r="AH3" s="508"/>
      <c r="AI3" s="508"/>
      <c r="AJ3" s="508"/>
      <c r="AK3" s="508" t="s">
        <v>3</v>
      </c>
      <c r="AL3" s="508"/>
      <c r="AM3" s="508"/>
      <c r="AN3" s="508"/>
      <c r="AO3" s="508"/>
    </row>
    <row r="4" spans="1:41" x14ac:dyDescent="0.25">
      <c r="A4" s="567"/>
      <c r="B4" s="3" t="s">
        <v>4</v>
      </c>
      <c r="C4" s="3" t="s">
        <v>5</v>
      </c>
      <c r="D4" s="3" t="s">
        <v>6</v>
      </c>
      <c r="E4" s="509" t="s">
        <v>7</v>
      </c>
      <c r="F4" s="509" t="s">
        <v>8</v>
      </c>
      <c r="G4" s="3" t="s">
        <v>4</v>
      </c>
      <c r="H4" s="3" t="s">
        <v>5</v>
      </c>
      <c r="I4" s="3" t="s">
        <v>6</v>
      </c>
      <c r="J4" s="509" t="s">
        <v>7</v>
      </c>
      <c r="K4" s="509" t="s">
        <v>8</v>
      </c>
      <c r="L4" s="3" t="s">
        <v>4</v>
      </c>
      <c r="M4" s="3" t="s">
        <v>5</v>
      </c>
      <c r="N4" s="3" t="s">
        <v>6</v>
      </c>
      <c r="O4" s="509" t="s">
        <v>7</v>
      </c>
      <c r="P4" s="509" t="s">
        <v>8</v>
      </c>
      <c r="Q4" s="3" t="s">
        <v>4</v>
      </c>
      <c r="R4" s="3" t="s">
        <v>5</v>
      </c>
      <c r="S4" s="3" t="s">
        <v>6</v>
      </c>
      <c r="T4" s="509" t="s">
        <v>7</v>
      </c>
      <c r="U4" s="509" t="s">
        <v>8</v>
      </c>
      <c r="V4" s="3" t="s">
        <v>4</v>
      </c>
      <c r="W4" s="3" t="s">
        <v>5</v>
      </c>
      <c r="X4" s="3" t="s">
        <v>6</v>
      </c>
      <c r="Y4" s="509" t="s">
        <v>7</v>
      </c>
      <c r="Z4" s="509" t="s">
        <v>8</v>
      </c>
      <c r="AA4" s="3" t="s">
        <v>4</v>
      </c>
      <c r="AB4" s="3" t="s">
        <v>5</v>
      </c>
      <c r="AC4" s="3" t="s">
        <v>6</v>
      </c>
      <c r="AD4" s="509" t="s">
        <v>7</v>
      </c>
      <c r="AE4" s="509" t="s">
        <v>8</v>
      </c>
      <c r="AF4" s="3" t="s">
        <v>4</v>
      </c>
      <c r="AG4" s="3" t="s">
        <v>5</v>
      </c>
      <c r="AH4" s="3" t="s">
        <v>6</v>
      </c>
      <c r="AI4" s="509" t="s">
        <v>7</v>
      </c>
      <c r="AJ4" s="509" t="s">
        <v>8</v>
      </c>
      <c r="AK4" s="3" t="s">
        <v>4</v>
      </c>
      <c r="AL4" s="3" t="s">
        <v>5</v>
      </c>
      <c r="AM4" s="3" t="s">
        <v>6</v>
      </c>
      <c r="AN4" s="509" t="s">
        <v>7</v>
      </c>
      <c r="AO4" s="509" t="s">
        <v>8</v>
      </c>
    </row>
    <row r="5" spans="1:41" ht="30" x14ac:dyDescent="0.25">
      <c r="A5" s="567"/>
      <c r="B5" s="59" t="s">
        <v>376</v>
      </c>
      <c r="C5" s="59" t="s">
        <v>377</v>
      </c>
      <c r="D5" s="59" t="s">
        <v>378</v>
      </c>
      <c r="E5" s="509"/>
      <c r="F5" s="509"/>
      <c r="G5" s="59" t="s">
        <v>376</v>
      </c>
      <c r="H5" s="59" t="s">
        <v>377</v>
      </c>
      <c r="I5" s="59" t="s">
        <v>378</v>
      </c>
      <c r="J5" s="509"/>
      <c r="K5" s="509"/>
      <c r="L5" s="59" t="s">
        <v>376</v>
      </c>
      <c r="M5" s="59" t="s">
        <v>377</v>
      </c>
      <c r="N5" s="59" t="s">
        <v>378</v>
      </c>
      <c r="O5" s="509"/>
      <c r="P5" s="509"/>
      <c r="Q5" s="59" t="s">
        <v>376</v>
      </c>
      <c r="R5" s="59" t="s">
        <v>377</v>
      </c>
      <c r="S5" s="59" t="s">
        <v>378</v>
      </c>
      <c r="T5" s="509"/>
      <c r="U5" s="509"/>
      <c r="V5" s="59" t="s">
        <v>376</v>
      </c>
      <c r="W5" s="59" t="s">
        <v>377</v>
      </c>
      <c r="X5" s="59" t="s">
        <v>378</v>
      </c>
      <c r="Y5" s="509"/>
      <c r="Z5" s="509"/>
      <c r="AA5" s="59" t="s">
        <v>376</v>
      </c>
      <c r="AB5" s="59" t="s">
        <v>377</v>
      </c>
      <c r="AC5" s="59" t="s">
        <v>378</v>
      </c>
      <c r="AD5" s="509"/>
      <c r="AE5" s="509"/>
      <c r="AF5" s="59" t="s">
        <v>376</v>
      </c>
      <c r="AG5" s="59" t="s">
        <v>377</v>
      </c>
      <c r="AH5" s="59" t="s">
        <v>378</v>
      </c>
      <c r="AI5" s="509"/>
      <c r="AJ5" s="509"/>
      <c r="AK5" s="59" t="s">
        <v>376</v>
      </c>
      <c r="AL5" s="59" t="s">
        <v>377</v>
      </c>
      <c r="AM5" s="59" t="s">
        <v>378</v>
      </c>
      <c r="AN5" s="509"/>
      <c r="AO5" s="509"/>
    </row>
    <row r="6" spans="1:41" ht="26.25" customHeight="1" x14ac:dyDescent="0.3">
      <c r="A6" s="157" t="s">
        <v>101</v>
      </c>
      <c r="B6" s="187">
        <v>529</v>
      </c>
      <c r="C6" s="187">
        <v>526</v>
      </c>
      <c r="D6" s="187">
        <v>527</v>
      </c>
      <c r="E6" s="187">
        <f>IFERROR(C6/B6*100-100,0)</f>
        <v>-0.56710775047260142</v>
      </c>
      <c r="F6" s="187">
        <f>IFERROR(D6/C6*100-100,0)</f>
        <v>0.19011406844107626</v>
      </c>
      <c r="G6" s="187">
        <v>450</v>
      </c>
      <c r="H6" s="187">
        <v>523</v>
      </c>
      <c r="I6" s="187">
        <v>572</v>
      </c>
      <c r="J6" s="187">
        <f>IFERROR(H6/G6*100-100,0)</f>
        <v>16.222222222222229</v>
      </c>
      <c r="K6" s="187">
        <f>IFERROR(I6/H6*100-100,0)</f>
        <v>9.3690248565965675</v>
      </c>
      <c r="L6" s="187"/>
      <c r="M6" s="187">
        <v>209786</v>
      </c>
      <c r="N6" s="187">
        <v>212007</v>
      </c>
      <c r="O6" s="187">
        <f>IFERROR(M6/L6*100-100,0)</f>
        <v>0</v>
      </c>
      <c r="P6" s="187">
        <f>IFERROR(N6/M6*100-100,0)</f>
        <v>1.0586979112047459</v>
      </c>
      <c r="Q6" s="187">
        <v>734</v>
      </c>
      <c r="R6" s="187">
        <v>720</v>
      </c>
      <c r="S6" s="187">
        <v>730</v>
      </c>
      <c r="T6" s="187">
        <f>IFERROR(R6/Q6*100-100,0)</f>
        <v>-1.9073569482288804</v>
      </c>
      <c r="U6" s="187">
        <f>IFERROR(S6/R6*100-100,0)</f>
        <v>1.3888888888888857</v>
      </c>
      <c r="V6" s="187">
        <v>987</v>
      </c>
      <c r="W6" s="187">
        <v>1043</v>
      </c>
      <c r="X6" s="187">
        <v>1049</v>
      </c>
      <c r="Y6" s="187">
        <f>IFERROR(W6/V6*100-100,0)</f>
        <v>5.6737588652482316</v>
      </c>
      <c r="Z6" s="187">
        <f>IFERROR(X6/W6*100-100,0)</f>
        <v>0.57526366251198624</v>
      </c>
      <c r="AA6" s="187">
        <v>363</v>
      </c>
      <c r="AB6" s="187">
        <v>365</v>
      </c>
      <c r="AC6" s="187">
        <v>383</v>
      </c>
      <c r="AD6" s="187">
        <f>IFERROR(AB6/AA6*100-100,0)</f>
        <v>0.55096418732783548</v>
      </c>
      <c r="AE6" s="187">
        <f>IFERROR(AC6/AB6*100-100,0)</f>
        <v>4.9315068493150704</v>
      </c>
      <c r="AF6" s="187">
        <v>1512</v>
      </c>
      <c r="AG6" s="187">
        <v>1648</v>
      </c>
      <c r="AH6" s="187">
        <v>1546</v>
      </c>
      <c r="AI6" s="187">
        <f>IFERROR(AG6/AF6*100-100,0)</f>
        <v>8.9947089947090006</v>
      </c>
      <c r="AJ6" s="187">
        <f>IFERROR(AH6/AG6*100-100,0)</f>
        <v>-6.1893203883495147</v>
      </c>
      <c r="AK6" s="187">
        <f>B6+G6+L6+Q6+V6+AA6+AF6</f>
        <v>4575</v>
      </c>
      <c r="AL6" s="187">
        <f t="shared" ref="AL6:AM16" si="0">C6+H6+M6+R6+W6+AB6+AG6</f>
        <v>214611</v>
      </c>
      <c r="AM6" s="187">
        <f t="shared" si="0"/>
        <v>216814</v>
      </c>
      <c r="AN6" s="187">
        <f>IFERROR(AL6/AK6*100-100,0)</f>
        <v>4590.9508196721308</v>
      </c>
      <c r="AO6" s="187">
        <f>IFERROR(AM6/AL6*100-100,0)</f>
        <v>1.0265084268746563</v>
      </c>
    </row>
    <row r="7" spans="1:41" ht="35.25" customHeight="1" x14ac:dyDescent="0.3">
      <c r="A7" s="157" t="s">
        <v>413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>
        <v>179634</v>
      </c>
      <c r="W7" s="187">
        <v>189826</v>
      </c>
      <c r="X7" s="187">
        <v>190918</v>
      </c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</row>
    <row r="8" spans="1:41" ht="26.25" customHeight="1" x14ac:dyDescent="0.3">
      <c r="A8" s="157" t="s">
        <v>206</v>
      </c>
      <c r="B8" s="28"/>
      <c r="C8" s="495"/>
      <c r="D8" s="495"/>
      <c r="E8" s="187">
        <f>IFERROR(C9/B9*100-100,0)</f>
        <v>23.270440251572339</v>
      </c>
      <c r="F8" s="187">
        <f>IFERROR(D9/C9*100-100,0)</f>
        <v>12.5</v>
      </c>
      <c r="G8" s="187">
        <v>23521</v>
      </c>
      <c r="H8" s="187">
        <v>32013</v>
      </c>
      <c r="I8" s="187">
        <v>42293</v>
      </c>
      <c r="J8" s="187">
        <f t="shared" ref="J8:K22" si="1">IFERROR(H8/G8*100-100,0)</f>
        <v>36.103907146804971</v>
      </c>
      <c r="K8" s="187">
        <f t="shared" si="1"/>
        <v>32.111954518476864</v>
      </c>
      <c r="L8" s="187"/>
      <c r="M8" s="187">
        <v>66326</v>
      </c>
      <c r="N8" s="187">
        <v>107278</v>
      </c>
      <c r="O8" s="187">
        <f t="shared" ref="O8:P22" si="2">IFERROR(M8/L8*100-100,0)</f>
        <v>0</v>
      </c>
      <c r="P8" s="187">
        <f t="shared" si="2"/>
        <v>61.743509332690053</v>
      </c>
      <c r="Q8" s="187">
        <v>40773</v>
      </c>
      <c r="R8" s="187">
        <v>39440</v>
      </c>
      <c r="S8" s="187">
        <v>44782</v>
      </c>
      <c r="T8" s="187">
        <f t="shared" ref="T8:U22" si="3">IFERROR(R8/Q8*100-100,0)</f>
        <v>-3.2693203835871856</v>
      </c>
      <c r="U8" s="187">
        <f t="shared" si="3"/>
        <v>13.54462474645031</v>
      </c>
      <c r="V8" s="187">
        <v>42748</v>
      </c>
      <c r="W8" s="187">
        <v>45402</v>
      </c>
      <c r="X8" s="187">
        <v>48371</v>
      </c>
      <c r="Y8" s="187">
        <f t="shared" ref="Y8:Z22" si="4">IFERROR(W8/V8*100-100,0)</f>
        <v>6.2084775895948354</v>
      </c>
      <c r="Z8" s="187">
        <f t="shared" si="4"/>
        <v>6.5393594995815079</v>
      </c>
      <c r="AA8" s="187">
        <v>1476</v>
      </c>
      <c r="AB8" s="187">
        <v>1338</v>
      </c>
      <c r="AC8" s="187">
        <v>1333</v>
      </c>
      <c r="AD8" s="187">
        <f t="shared" ref="AD8:AE22" si="5">IFERROR(AB8/AA8*100-100,0)</f>
        <v>-9.349593495934954</v>
      </c>
      <c r="AE8" s="187">
        <f t="shared" si="5"/>
        <v>-0.37369207772795221</v>
      </c>
      <c r="AF8" s="187"/>
      <c r="AG8" s="187"/>
      <c r="AH8" s="187"/>
      <c r="AI8" s="187">
        <f t="shared" ref="AI8:AJ22" si="6">IFERROR(AG8/AF8*100-100,0)</f>
        <v>0</v>
      </c>
      <c r="AJ8" s="187">
        <f t="shared" si="6"/>
        <v>0</v>
      </c>
      <c r="AK8" s="187">
        <f>B9+G8+L8+Q8+V8+AA8+AF8</f>
        <v>108549.8</v>
      </c>
      <c r="AL8" s="187">
        <f>C9+H8+M8+R8+W8+AB8+AG8</f>
        <v>184558.2</v>
      </c>
      <c r="AM8" s="187">
        <f>D9+I8+N8+S8+X8+AC8+AH8</f>
        <v>244101.1</v>
      </c>
      <c r="AN8" s="187">
        <f t="shared" ref="AN8:AO22" si="7">IFERROR(AL8/AK8*100-100,0)</f>
        <v>70.021685899006712</v>
      </c>
      <c r="AO8" s="187">
        <f t="shared" si="7"/>
        <v>32.262397444275024</v>
      </c>
    </row>
    <row r="9" spans="1:41" s="273" customFormat="1" ht="26.25" customHeight="1" x14ac:dyDescent="0.3">
      <c r="A9" s="272" t="s">
        <v>414</v>
      </c>
      <c r="B9" s="187">
        <v>31.8</v>
      </c>
      <c r="C9" s="187">
        <v>39.200000000000003</v>
      </c>
      <c r="D9" s="187">
        <v>44.1</v>
      </c>
      <c r="E9" s="187">
        <f>IFERROR(C10/B10*100-100,0)</f>
        <v>3.5805626598465494</v>
      </c>
      <c r="F9" s="187">
        <f>IFERROR(D10/C10*100-100,0)</f>
        <v>5.925925925925938</v>
      </c>
      <c r="G9" s="187">
        <v>29.03827160493827</v>
      </c>
      <c r="H9" s="187">
        <v>34.005736137667306</v>
      </c>
      <c r="I9" s="187">
        <v>41.077117327117328</v>
      </c>
      <c r="J9" s="187">
        <f t="shared" si="1"/>
        <v>17.10661226780546</v>
      </c>
      <c r="K9" s="187">
        <f t="shared" si="1"/>
        <v>20.794671701334622</v>
      </c>
      <c r="L9" s="187"/>
      <c r="M9" s="187">
        <v>35.5</v>
      </c>
      <c r="N9" s="187">
        <v>43.2</v>
      </c>
      <c r="O9" s="187"/>
      <c r="P9" s="187"/>
      <c r="Q9" s="187">
        <v>30.860581289736604</v>
      </c>
      <c r="R9" s="187">
        <v>30.432098765432098</v>
      </c>
      <c r="S9" s="187">
        <v>34.080669710806703</v>
      </c>
      <c r="T9" s="187"/>
      <c r="U9" s="187"/>
      <c r="V9" s="187">
        <v>23.8</v>
      </c>
      <c r="W9" s="187">
        <v>23.92</v>
      </c>
      <c r="X9" s="187">
        <v>25.34</v>
      </c>
      <c r="Y9" s="187"/>
      <c r="Z9" s="187"/>
      <c r="AA9" s="187"/>
      <c r="AB9" s="187">
        <v>33</v>
      </c>
      <c r="AC9" s="187">
        <v>34</v>
      </c>
      <c r="AD9" s="187"/>
      <c r="AE9" s="187"/>
      <c r="AF9" s="187"/>
      <c r="AG9" s="187">
        <v>53</v>
      </c>
      <c r="AH9" s="187">
        <v>46</v>
      </c>
      <c r="AI9" s="187"/>
      <c r="AJ9" s="187"/>
      <c r="AK9" s="187"/>
      <c r="AL9" s="187"/>
      <c r="AM9" s="187"/>
      <c r="AN9" s="187"/>
      <c r="AO9" s="187"/>
    </row>
    <row r="10" spans="1:41" ht="26.25" customHeight="1" x14ac:dyDescent="0.3">
      <c r="A10" s="157" t="s">
        <v>207</v>
      </c>
      <c r="B10" s="187">
        <v>391</v>
      </c>
      <c r="C10" s="187">
        <v>405</v>
      </c>
      <c r="D10" s="187">
        <v>429</v>
      </c>
      <c r="E10" s="187">
        <f t="shared" ref="E10:F22" si="8">IFERROR(C10/B10*100-100,0)</f>
        <v>3.5805626598465494</v>
      </c>
      <c r="F10" s="187">
        <f t="shared" si="8"/>
        <v>5.925925925925938</v>
      </c>
      <c r="G10" s="187">
        <v>394</v>
      </c>
      <c r="H10" s="187">
        <v>517</v>
      </c>
      <c r="I10" s="187">
        <v>664</v>
      </c>
      <c r="J10" s="187">
        <f t="shared" si="1"/>
        <v>31.218274111675129</v>
      </c>
      <c r="K10" s="187">
        <f t="shared" si="1"/>
        <v>28.433268858800773</v>
      </c>
      <c r="L10" s="187">
        <f>L11+L12</f>
        <v>0</v>
      </c>
      <c r="M10" s="187">
        <v>1188</v>
      </c>
      <c r="N10" s="187">
        <v>1901</v>
      </c>
      <c r="O10" s="187">
        <f t="shared" si="2"/>
        <v>0</v>
      </c>
      <c r="P10" s="187">
        <f t="shared" si="2"/>
        <v>60.016835016835017</v>
      </c>
      <c r="Q10" s="187">
        <v>513</v>
      </c>
      <c r="R10" s="187">
        <v>513</v>
      </c>
      <c r="S10" s="187">
        <v>492</v>
      </c>
      <c r="T10" s="187">
        <f t="shared" si="3"/>
        <v>0</v>
      </c>
      <c r="U10" s="187">
        <f t="shared" si="3"/>
        <v>-4.093567251461991</v>
      </c>
      <c r="V10" s="187">
        <v>630</v>
      </c>
      <c r="W10" s="187">
        <v>707</v>
      </c>
      <c r="X10" s="187">
        <v>696</v>
      </c>
      <c r="Y10" s="187">
        <f t="shared" si="4"/>
        <v>12.222222222222229</v>
      </c>
      <c r="Z10" s="187">
        <f t="shared" si="4"/>
        <v>-1.5558698727015496</v>
      </c>
      <c r="AA10" s="187">
        <v>148</v>
      </c>
      <c r="AB10" s="187">
        <v>147</v>
      </c>
      <c r="AC10" s="187">
        <v>182</v>
      </c>
      <c r="AD10" s="187">
        <f t="shared" si="5"/>
        <v>-0.67567567567567721</v>
      </c>
      <c r="AE10" s="187">
        <f t="shared" si="5"/>
        <v>23.80952380952381</v>
      </c>
      <c r="AF10" s="187">
        <v>442</v>
      </c>
      <c r="AG10" s="187">
        <v>522</v>
      </c>
      <c r="AH10" s="187">
        <v>596</v>
      </c>
      <c r="AI10" s="187">
        <f t="shared" si="6"/>
        <v>18.099547511312224</v>
      </c>
      <c r="AJ10" s="187">
        <f t="shared" si="6"/>
        <v>14.176245210727984</v>
      </c>
      <c r="AK10" s="187">
        <f>B10+G10+L10+Q10+V10+AA10+AF10</f>
        <v>2518</v>
      </c>
      <c r="AL10" s="187">
        <f t="shared" si="0"/>
        <v>3999</v>
      </c>
      <c r="AM10" s="187">
        <f t="shared" si="0"/>
        <v>4960</v>
      </c>
      <c r="AN10" s="187">
        <f t="shared" si="7"/>
        <v>58.816521048451136</v>
      </c>
      <c r="AO10" s="187">
        <f t="shared" si="7"/>
        <v>24.031007751937977</v>
      </c>
    </row>
    <row r="11" spans="1:41" ht="26.25" customHeight="1" x14ac:dyDescent="0.3">
      <c r="A11" s="157" t="s">
        <v>208</v>
      </c>
      <c r="B11" s="187">
        <v>284</v>
      </c>
      <c r="C11" s="187">
        <v>282</v>
      </c>
      <c r="D11" s="187">
        <v>311</v>
      </c>
      <c r="E11" s="187">
        <f t="shared" si="8"/>
        <v>-0.70422535211267245</v>
      </c>
      <c r="F11" s="187">
        <f t="shared" si="8"/>
        <v>10.283687943262422</v>
      </c>
      <c r="G11" s="187">
        <v>318</v>
      </c>
      <c r="H11" s="187">
        <v>413</v>
      </c>
      <c r="I11" s="187">
        <v>505</v>
      </c>
      <c r="J11" s="187">
        <f t="shared" si="1"/>
        <v>29.874213836477992</v>
      </c>
      <c r="K11" s="187">
        <f t="shared" si="1"/>
        <v>22.276029055690088</v>
      </c>
      <c r="L11" s="187"/>
      <c r="M11" s="187">
        <v>971</v>
      </c>
      <c r="N11" s="187">
        <v>1762</v>
      </c>
      <c r="O11" s="187">
        <f t="shared" si="2"/>
        <v>0</v>
      </c>
      <c r="P11" s="187">
        <f t="shared" si="2"/>
        <v>81.462409886714738</v>
      </c>
      <c r="Q11" s="187">
        <v>229</v>
      </c>
      <c r="R11" s="187">
        <v>345</v>
      </c>
      <c r="S11" s="187">
        <v>337</v>
      </c>
      <c r="T11" s="187">
        <f t="shared" si="3"/>
        <v>50.655021834061131</v>
      </c>
      <c r="U11" s="187">
        <f t="shared" si="3"/>
        <v>-2.318840579710141</v>
      </c>
      <c r="V11" s="187">
        <v>470</v>
      </c>
      <c r="W11" s="187">
        <v>527</v>
      </c>
      <c r="X11" s="187">
        <v>512</v>
      </c>
      <c r="Y11" s="187">
        <f t="shared" si="4"/>
        <v>12.127659574468083</v>
      </c>
      <c r="Z11" s="187">
        <f t="shared" si="4"/>
        <v>-2.846299810246677</v>
      </c>
      <c r="AA11" s="187"/>
      <c r="AB11" s="187"/>
      <c r="AC11" s="187"/>
      <c r="AD11" s="187">
        <f t="shared" si="5"/>
        <v>0</v>
      </c>
      <c r="AE11" s="187">
        <f t="shared" si="5"/>
        <v>0</v>
      </c>
      <c r="AF11" s="187"/>
      <c r="AG11" s="187"/>
      <c r="AH11" s="187"/>
      <c r="AI11" s="187">
        <f t="shared" si="6"/>
        <v>0</v>
      </c>
      <c r="AJ11" s="187">
        <f t="shared" si="6"/>
        <v>0</v>
      </c>
      <c r="AK11" s="187">
        <f>B11+G11+L11+Q11+V11+AA11+AF11</f>
        <v>1301</v>
      </c>
      <c r="AL11" s="187">
        <f t="shared" si="0"/>
        <v>2538</v>
      </c>
      <c r="AM11" s="187">
        <f t="shared" si="0"/>
        <v>3427</v>
      </c>
      <c r="AN11" s="187">
        <f t="shared" si="7"/>
        <v>95.080707148347415</v>
      </c>
      <c r="AO11" s="187">
        <f t="shared" si="7"/>
        <v>35.027580772261615</v>
      </c>
    </row>
    <row r="12" spans="1:41" ht="26.25" customHeight="1" x14ac:dyDescent="0.3">
      <c r="A12" s="157" t="s">
        <v>209</v>
      </c>
      <c r="B12" s="187">
        <v>107</v>
      </c>
      <c r="C12" s="187">
        <v>123</v>
      </c>
      <c r="D12" s="187">
        <v>118</v>
      </c>
      <c r="E12" s="187">
        <f t="shared" si="8"/>
        <v>14.953271028037392</v>
      </c>
      <c r="F12" s="187">
        <f t="shared" si="8"/>
        <v>-4.0650406504065018</v>
      </c>
      <c r="G12" s="187">
        <v>76</v>
      </c>
      <c r="H12" s="187">
        <v>104</v>
      </c>
      <c r="I12" s="187">
        <v>159</v>
      </c>
      <c r="J12" s="187">
        <f t="shared" si="1"/>
        <v>36.84210526315789</v>
      </c>
      <c r="K12" s="187">
        <f t="shared" si="1"/>
        <v>52.884615384615387</v>
      </c>
      <c r="L12" s="187"/>
      <c r="M12" s="187">
        <v>217</v>
      </c>
      <c r="N12" s="187">
        <v>450</v>
      </c>
      <c r="O12" s="187">
        <f t="shared" si="2"/>
        <v>0</v>
      </c>
      <c r="P12" s="187">
        <f t="shared" si="2"/>
        <v>107.37327188940094</v>
      </c>
      <c r="Q12" s="187">
        <v>130</v>
      </c>
      <c r="R12" s="187">
        <v>168</v>
      </c>
      <c r="S12" s="187">
        <v>155</v>
      </c>
      <c r="T12" s="187">
        <f t="shared" si="3"/>
        <v>29.230769230769226</v>
      </c>
      <c r="U12" s="187">
        <f t="shared" si="3"/>
        <v>-7.7380952380952266</v>
      </c>
      <c r="V12" s="187">
        <v>160</v>
      </c>
      <c r="W12" s="187">
        <v>180</v>
      </c>
      <c r="X12" s="187">
        <v>184</v>
      </c>
      <c r="Y12" s="187">
        <f t="shared" si="4"/>
        <v>12.5</v>
      </c>
      <c r="Z12" s="187">
        <f t="shared" si="4"/>
        <v>2.2222222222222143</v>
      </c>
      <c r="AA12" s="187"/>
      <c r="AB12" s="187"/>
      <c r="AC12" s="187"/>
      <c r="AD12" s="187">
        <f t="shared" si="5"/>
        <v>0</v>
      </c>
      <c r="AE12" s="187">
        <f t="shared" si="5"/>
        <v>0</v>
      </c>
      <c r="AF12" s="187"/>
      <c r="AG12" s="187"/>
      <c r="AH12" s="187"/>
      <c r="AI12" s="187">
        <f t="shared" si="6"/>
        <v>0</v>
      </c>
      <c r="AJ12" s="187">
        <f t="shared" si="6"/>
        <v>0</v>
      </c>
      <c r="AK12" s="187">
        <f>B12+G12+L12+Q12+V12+AA12+AF12</f>
        <v>473</v>
      </c>
      <c r="AL12" s="187">
        <f t="shared" si="0"/>
        <v>792</v>
      </c>
      <c r="AM12" s="187">
        <f>D12+I12+N12+S12+X12+AC12+AH12</f>
        <v>1066</v>
      </c>
      <c r="AN12" s="187">
        <f t="shared" si="7"/>
        <v>67.441860465116292</v>
      </c>
      <c r="AO12" s="187">
        <f>IFERROR(AM12/AL12*100-100,0)</f>
        <v>34.595959595959613</v>
      </c>
    </row>
    <row r="13" spans="1:41" ht="26.25" customHeight="1" x14ac:dyDescent="0.3">
      <c r="A13" s="157" t="s">
        <v>102</v>
      </c>
      <c r="B13" s="187">
        <v>27513</v>
      </c>
      <c r="C13" s="187">
        <v>31735</v>
      </c>
      <c r="D13" s="187">
        <v>31398</v>
      </c>
      <c r="E13" s="187">
        <f t="shared" si="8"/>
        <v>15.345473049104058</v>
      </c>
      <c r="F13" s="187">
        <f t="shared" si="8"/>
        <v>-1.0619190168583543</v>
      </c>
      <c r="G13" s="187">
        <v>5678</v>
      </c>
      <c r="H13" s="187">
        <v>8816</v>
      </c>
      <c r="I13" s="187">
        <v>13773</v>
      </c>
      <c r="J13" s="187">
        <f t="shared" si="1"/>
        <v>55.265938710813657</v>
      </c>
      <c r="K13" s="187">
        <f t="shared" si="1"/>
        <v>56.227313974591652</v>
      </c>
      <c r="L13" s="187">
        <f>L14+L15+L16</f>
        <v>0</v>
      </c>
      <c r="M13" s="187">
        <v>32638</v>
      </c>
      <c r="N13" s="502"/>
      <c r="O13" s="187">
        <f t="shared" si="2"/>
        <v>0</v>
      </c>
      <c r="P13" s="187">
        <f t="shared" si="2"/>
        <v>-100</v>
      </c>
      <c r="Q13" s="187">
        <v>26388</v>
      </c>
      <c r="R13" s="187">
        <v>31671</v>
      </c>
      <c r="S13" s="187">
        <v>43188</v>
      </c>
      <c r="T13" s="187">
        <f t="shared" si="3"/>
        <v>20.020463847203288</v>
      </c>
      <c r="U13" s="187">
        <f t="shared" si="3"/>
        <v>36.364497489817182</v>
      </c>
      <c r="V13" s="187">
        <v>15244</v>
      </c>
      <c r="W13" s="187">
        <v>23686</v>
      </c>
      <c r="X13" s="187">
        <v>41153</v>
      </c>
      <c r="Y13" s="187">
        <f t="shared" si="4"/>
        <v>55.379165573340316</v>
      </c>
      <c r="Z13" s="187">
        <f t="shared" si="4"/>
        <v>73.74398378789158</v>
      </c>
      <c r="AA13" s="187">
        <f>AA14+AA15+AA16</f>
        <v>1800</v>
      </c>
      <c r="AB13" s="187">
        <f>AB14+AB15+AB16</f>
        <v>2060</v>
      </c>
      <c r="AC13" s="187">
        <f>AC14+AC15+AC16</f>
        <v>3253</v>
      </c>
      <c r="AD13" s="187">
        <f t="shared" si="5"/>
        <v>14.444444444444443</v>
      </c>
      <c r="AE13" s="187">
        <f t="shared" si="5"/>
        <v>57.912621359223294</v>
      </c>
      <c r="AF13" s="187">
        <f>AF14+AF15+AF16</f>
        <v>1048</v>
      </c>
      <c r="AG13" s="187">
        <f>AG14+AG15+AG16</f>
        <v>1414</v>
      </c>
      <c r="AH13" s="187">
        <f>AH14+AH15+AH16</f>
        <v>11195</v>
      </c>
      <c r="AI13" s="187">
        <f t="shared" si="6"/>
        <v>34.92366412213741</v>
      </c>
      <c r="AJ13" s="187">
        <f t="shared" si="6"/>
        <v>691.72560113154168</v>
      </c>
      <c r="AK13" s="187">
        <f t="shared" ref="AK13:AK16" si="9">B13+G13+L13+Q13+V13+AA13+AF13</f>
        <v>77671</v>
      </c>
      <c r="AL13" s="187">
        <f t="shared" si="0"/>
        <v>132020</v>
      </c>
      <c r="AM13" s="187">
        <f>D13+I13+N13+S13+X13+AC13+AH13</f>
        <v>143960</v>
      </c>
      <c r="AN13" s="187">
        <f t="shared" si="7"/>
        <v>69.973349126443594</v>
      </c>
      <c r="AO13" s="187">
        <f t="shared" si="7"/>
        <v>9.0440842296621611</v>
      </c>
    </row>
    <row r="14" spans="1:41" ht="26.25" customHeight="1" x14ac:dyDescent="0.3">
      <c r="A14" s="157" t="s">
        <v>210</v>
      </c>
      <c r="B14" s="187">
        <v>19406.5</v>
      </c>
      <c r="C14" s="187">
        <v>24213</v>
      </c>
      <c r="D14" s="187">
        <v>24167</v>
      </c>
      <c r="E14" s="187">
        <f t="shared" si="8"/>
        <v>24.767474815139252</v>
      </c>
      <c r="F14" s="187">
        <f t="shared" si="8"/>
        <v>-0.18998058893983227</v>
      </c>
      <c r="G14" s="187">
        <v>5108</v>
      </c>
      <c r="H14" s="187">
        <v>8050</v>
      </c>
      <c r="I14" s="187">
        <v>11993</v>
      </c>
      <c r="J14" s="187">
        <f t="shared" si="1"/>
        <v>57.595927956147221</v>
      </c>
      <c r="K14" s="187">
        <f t="shared" si="1"/>
        <v>48.981366459627338</v>
      </c>
      <c r="L14" s="187"/>
      <c r="M14" s="187">
        <v>19287</v>
      </c>
      <c r="N14" s="502"/>
      <c r="O14" s="187">
        <f t="shared" si="2"/>
        <v>0</v>
      </c>
      <c r="P14" s="187">
        <f t="shared" si="2"/>
        <v>-100</v>
      </c>
      <c r="Q14" s="187">
        <v>16291</v>
      </c>
      <c r="R14" s="187">
        <v>15821</v>
      </c>
      <c r="S14" s="187">
        <v>18761</v>
      </c>
      <c r="T14" s="187">
        <f t="shared" si="3"/>
        <v>-2.8850285433675111</v>
      </c>
      <c r="U14" s="187">
        <f t="shared" si="3"/>
        <v>18.582896150685798</v>
      </c>
      <c r="V14" s="187">
        <v>11442</v>
      </c>
      <c r="W14" s="187">
        <v>16632</v>
      </c>
      <c r="X14" s="187">
        <v>26881</v>
      </c>
      <c r="Y14" s="187">
        <f t="shared" si="4"/>
        <v>45.359202936549565</v>
      </c>
      <c r="Z14" s="187">
        <f t="shared" si="4"/>
        <v>61.62217412217413</v>
      </c>
      <c r="AA14" s="187">
        <v>737</v>
      </c>
      <c r="AB14" s="187">
        <v>1009</v>
      </c>
      <c r="AC14" s="187">
        <v>1826</v>
      </c>
      <c r="AD14" s="187">
        <f t="shared" si="5"/>
        <v>36.906377204884677</v>
      </c>
      <c r="AE14" s="187">
        <f t="shared" si="5"/>
        <v>80.971258671952427</v>
      </c>
      <c r="AF14" s="187">
        <v>835</v>
      </c>
      <c r="AG14" s="187">
        <v>1194</v>
      </c>
      <c r="AH14" s="187">
        <v>9307</v>
      </c>
      <c r="AI14" s="187">
        <f t="shared" si="6"/>
        <v>42.994011976047915</v>
      </c>
      <c r="AJ14" s="187">
        <f t="shared" si="6"/>
        <v>679.48073701842543</v>
      </c>
      <c r="AK14" s="187">
        <f t="shared" si="9"/>
        <v>53819.5</v>
      </c>
      <c r="AL14" s="187">
        <f t="shared" si="0"/>
        <v>86206</v>
      </c>
      <c r="AM14" s="187">
        <f t="shared" si="0"/>
        <v>92935</v>
      </c>
      <c r="AN14" s="187">
        <f t="shared" si="7"/>
        <v>60.17614433430262</v>
      </c>
      <c r="AO14" s="187">
        <f t="shared" si="7"/>
        <v>7.8057211795002672</v>
      </c>
    </row>
    <row r="15" spans="1:41" ht="26.25" customHeight="1" x14ac:dyDescent="0.3">
      <c r="A15" s="157" t="s">
        <v>211</v>
      </c>
      <c r="B15" s="187">
        <v>1898</v>
      </c>
      <c r="C15" s="187">
        <v>488</v>
      </c>
      <c r="D15" s="187">
        <v>1944</v>
      </c>
      <c r="E15" s="187">
        <f t="shared" si="8"/>
        <v>-74.288724973656485</v>
      </c>
      <c r="F15" s="187">
        <f t="shared" si="8"/>
        <v>298.36065573770492</v>
      </c>
      <c r="G15" s="187">
        <v>72</v>
      </c>
      <c r="H15" s="187">
        <v>124</v>
      </c>
      <c r="I15" s="187">
        <v>219</v>
      </c>
      <c r="J15" s="187">
        <f t="shared" si="1"/>
        <v>72.222222222222229</v>
      </c>
      <c r="K15" s="187">
        <f t="shared" si="1"/>
        <v>76.612903225806463</v>
      </c>
      <c r="L15" s="187"/>
      <c r="M15" s="187">
        <v>851</v>
      </c>
      <c r="N15" s="502"/>
      <c r="O15" s="187">
        <f t="shared" si="2"/>
        <v>0</v>
      </c>
      <c r="P15" s="187">
        <f t="shared" si="2"/>
        <v>-100</v>
      </c>
      <c r="Q15" s="187">
        <v>1309</v>
      </c>
      <c r="R15" s="187">
        <v>196</v>
      </c>
      <c r="S15" s="187">
        <v>6211</v>
      </c>
      <c r="T15" s="187">
        <f t="shared" si="3"/>
        <v>-85.026737967914443</v>
      </c>
      <c r="U15" s="187">
        <f t="shared" si="3"/>
        <v>3068.8775510204082</v>
      </c>
      <c r="V15" s="187">
        <v>271</v>
      </c>
      <c r="W15" s="187">
        <v>672</v>
      </c>
      <c r="X15" s="187">
        <v>2817</v>
      </c>
      <c r="Y15" s="187">
        <f t="shared" si="4"/>
        <v>147.97047970479707</v>
      </c>
      <c r="Z15" s="187">
        <f t="shared" si="4"/>
        <v>319.19642857142856</v>
      </c>
      <c r="AA15" s="187">
        <v>226</v>
      </c>
      <c r="AB15" s="187">
        <v>191</v>
      </c>
      <c r="AC15" s="187">
        <v>191</v>
      </c>
      <c r="AD15" s="187">
        <f t="shared" si="5"/>
        <v>-15.486725663716811</v>
      </c>
      <c r="AE15" s="187">
        <f t="shared" si="5"/>
        <v>0</v>
      </c>
      <c r="AF15" s="187">
        <v>0</v>
      </c>
      <c r="AG15" s="187">
        <v>21</v>
      </c>
      <c r="AH15" s="187">
        <v>310</v>
      </c>
      <c r="AI15" s="187">
        <f t="shared" si="6"/>
        <v>0</v>
      </c>
      <c r="AJ15" s="187">
        <f t="shared" si="6"/>
        <v>1376.1904761904764</v>
      </c>
      <c r="AK15" s="187">
        <f t="shared" si="9"/>
        <v>3776</v>
      </c>
      <c r="AL15" s="187">
        <f t="shared" si="0"/>
        <v>2543</v>
      </c>
      <c r="AM15" s="187">
        <f t="shared" si="0"/>
        <v>11692</v>
      </c>
      <c r="AN15" s="187">
        <f t="shared" si="7"/>
        <v>-32.653601694915253</v>
      </c>
      <c r="AO15" s="187">
        <f t="shared" si="7"/>
        <v>359.77192292567833</v>
      </c>
    </row>
    <row r="16" spans="1:41" ht="26.25" customHeight="1" x14ac:dyDescent="0.3">
      <c r="A16" s="157" t="s">
        <v>212</v>
      </c>
      <c r="B16" s="187">
        <v>4365</v>
      </c>
      <c r="C16" s="187">
        <v>7034</v>
      </c>
      <c r="D16" s="187">
        <v>5287</v>
      </c>
      <c r="E16" s="187">
        <f t="shared" si="8"/>
        <v>61.145475372279492</v>
      </c>
      <c r="F16" s="187">
        <f t="shared" si="8"/>
        <v>-24.836508387830534</v>
      </c>
      <c r="G16" s="187">
        <v>498</v>
      </c>
      <c r="H16" s="187">
        <v>642</v>
      </c>
      <c r="I16" s="187">
        <v>1561</v>
      </c>
      <c r="J16" s="187">
        <f t="shared" si="1"/>
        <v>28.915662650602428</v>
      </c>
      <c r="K16" s="187">
        <f t="shared" si="1"/>
        <v>143.14641744548288</v>
      </c>
      <c r="L16" s="187"/>
      <c r="M16" s="187">
        <v>12500</v>
      </c>
      <c r="N16" s="502"/>
      <c r="O16" s="187">
        <f t="shared" si="2"/>
        <v>0</v>
      </c>
      <c r="P16" s="187">
        <f t="shared" si="2"/>
        <v>-100</v>
      </c>
      <c r="Q16" s="187">
        <v>8788</v>
      </c>
      <c r="R16" s="187">
        <v>15654</v>
      </c>
      <c r="S16" s="187">
        <v>18216</v>
      </c>
      <c r="T16" s="187">
        <f t="shared" si="3"/>
        <v>78.12926718252163</v>
      </c>
      <c r="U16" s="187">
        <f t="shared" si="3"/>
        <v>16.366423917209659</v>
      </c>
      <c r="V16" s="187">
        <v>3531</v>
      </c>
      <c r="W16" s="187">
        <v>6382</v>
      </c>
      <c r="X16" s="187">
        <v>11455</v>
      </c>
      <c r="Y16" s="187">
        <f t="shared" si="4"/>
        <v>80.741999433588205</v>
      </c>
      <c r="Z16" s="187">
        <f t="shared" si="4"/>
        <v>79.489188342212486</v>
      </c>
      <c r="AA16" s="187">
        <v>837</v>
      </c>
      <c r="AB16" s="187">
        <v>860</v>
      </c>
      <c r="AC16" s="187">
        <v>1236</v>
      </c>
      <c r="AD16" s="187">
        <f t="shared" si="5"/>
        <v>2.7479091995220983</v>
      </c>
      <c r="AE16" s="187">
        <f t="shared" si="5"/>
        <v>43.720930232558146</v>
      </c>
      <c r="AF16" s="187">
        <v>213</v>
      </c>
      <c r="AG16" s="187">
        <v>199</v>
      </c>
      <c r="AH16" s="187">
        <v>1578</v>
      </c>
      <c r="AI16" s="187">
        <f t="shared" si="6"/>
        <v>-6.5727699530516333</v>
      </c>
      <c r="AJ16" s="187">
        <f t="shared" si="6"/>
        <v>692.964824120603</v>
      </c>
      <c r="AK16" s="187">
        <f t="shared" si="9"/>
        <v>18232</v>
      </c>
      <c r="AL16" s="187">
        <f t="shared" si="0"/>
        <v>43271</v>
      </c>
      <c r="AM16" s="187">
        <f t="shared" si="0"/>
        <v>39333</v>
      </c>
      <c r="AN16" s="187">
        <f t="shared" si="7"/>
        <v>137.33545414655549</v>
      </c>
      <c r="AO16" s="187">
        <f>IFERROR(AM16/AL16*100-100,0)</f>
        <v>-9.100783434632902</v>
      </c>
    </row>
    <row r="17" spans="1:41" ht="26.25" customHeight="1" x14ac:dyDescent="0.3">
      <c r="A17" s="157" t="s">
        <v>213</v>
      </c>
      <c r="B17" s="187">
        <f>B18+B19</f>
        <v>0</v>
      </c>
      <c r="C17" s="187">
        <f>C18+C19</f>
        <v>0</v>
      </c>
      <c r="D17" s="187">
        <f>D18+D19</f>
        <v>0</v>
      </c>
      <c r="E17" s="187">
        <f t="shared" si="8"/>
        <v>0</v>
      </c>
      <c r="F17" s="187">
        <f t="shared" si="8"/>
        <v>0</v>
      </c>
      <c r="G17" s="187">
        <f>G18+G19</f>
        <v>0</v>
      </c>
      <c r="H17" s="187">
        <f>H18+H19</f>
        <v>0</v>
      </c>
      <c r="I17" s="187">
        <f>I18+I19</f>
        <v>0</v>
      </c>
      <c r="J17" s="187">
        <f t="shared" si="1"/>
        <v>0</v>
      </c>
      <c r="K17" s="187">
        <f t="shared" si="1"/>
        <v>0</v>
      </c>
      <c r="L17" s="187">
        <f>L18+L19</f>
        <v>0</v>
      </c>
      <c r="M17" s="187">
        <f>M18+M19</f>
        <v>0</v>
      </c>
      <c r="N17" s="187"/>
      <c r="O17" s="187">
        <f t="shared" si="2"/>
        <v>0</v>
      </c>
      <c r="P17" s="187">
        <f t="shared" si="2"/>
        <v>0</v>
      </c>
      <c r="Q17" s="187">
        <f>Q18+Q19</f>
        <v>19</v>
      </c>
      <c r="R17" s="187">
        <f>R18+R19</f>
        <v>19</v>
      </c>
      <c r="S17" s="187">
        <f>S18+S19</f>
        <v>19</v>
      </c>
      <c r="T17" s="187">
        <f t="shared" si="3"/>
        <v>0</v>
      </c>
      <c r="U17" s="187">
        <f t="shared" si="3"/>
        <v>0</v>
      </c>
      <c r="V17" s="187">
        <f>V18+V19</f>
        <v>0</v>
      </c>
      <c r="W17" s="187">
        <f>W18+W19</f>
        <v>0</v>
      </c>
      <c r="X17" s="187">
        <f>X18+X19</f>
        <v>0</v>
      </c>
      <c r="Y17" s="187">
        <f t="shared" si="4"/>
        <v>0</v>
      </c>
      <c r="Z17" s="187">
        <f t="shared" si="4"/>
        <v>0</v>
      </c>
      <c r="AA17" s="187">
        <f>AA18+AA19</f>
        <v>0</v>
      </c>
      <c r="AB17" s="187">
        <f>AB18+AB19</f>
        <v>0</v>
      </c>
      <c r="AC17" s="187">
        <f>AC18+AC19</f>
        <v>0</v>
      </c>
      <c r="AD17" s="187">
        <f t="shared" si="5"/>
        <v>0</v>
      </c>
      <c r="AE17" s="187">
        <f t="shared" si="5"/>
        <v>0</v>
      </c>
      <c r="AF17" s="187">
        <f>AF18+AF19</f>
        <v>0</v>
      </c>
      <c r="AG17" s="187">
        <f>AG18+AG19</f>
        <v>0</v>
      </c>
      <c r="AH17" s="187">
        <f>AH18+AH19</f>
        <v>0</v>
      </c>
      <c r="AI17" s="187">
        <f t="shared" si="6"/>
        <v>0</v>
      </c>
      <c r="AJ17" s="187">
        <f t="shared" si="6"/>
        <v>0</v>
      </c>
      <c r="AK17" s="187">
        <f>AK18+AK19</f>
        <v>0</v>
      </c>
      <c r="AL17" s="187">
        <f>AL18+AL19</f>
        <v>0</v>
      </c>
      <c r="AM17" s="187">
        <f>AM18+AM19</f>
        <v>0</v>
      </c>
      <c r="AN17" s="187">
        <f t="shared" si="7"/>
        <v>0</v>
      </c>
      <c r="AO17" s="187">
        <f t="shared" si="7"/>
        <v>0</v>
      </c>
    </row>
    <row r="18" spans="1:41" ht="26.25" customHeight="1" x14ac:dyDescent="0.3">
      <c r="A18" s="157" t="s">
        <v>214</v>
      </c>
      <c r="B18" s="20"/>
      <c r="C18" s="20"/>
      <c r="D18" s="20"/>
      <c r="E18" s="20">
        <f t="shared" si="8"/>
        <v>0</v>
      </c>
      <c r="F18" s="20">
        <f t="shared" si="8"/>
        <v>0</v>
      </c>
      <c r="G18" s="20"/>
      <c r="H18" s="20"/>
      <c r="I18" s="20"/>
      <c r="J18" s="20">
        <f t="shared" si="1"/>
        <v>0</v>
      </c>
      <c r="K18" s="20">
        <f t="shared" si="1"/>
        <v>0</v>
      </c>
      <c r="L18" s="20"/>
      <c r="M18" s="20"/>
      <c r="N18" s="20"/>
      <c r="O18" s="20">
        <f t="shared" si="2"/>
        <v>0</v>
      </c>
      <c r="P18" s="20">
        <f t="shared" si="2"/>
        <v>0</v>
      </c>
      <c r="Q18" s="20">
        <v>19</v>
      </c>
      <c r="R18" s="20">
        <v>19</v>
      </c>
      <c r="S18" s="20">
        <v>19</v>
      </c>
      <c r="T18" s="20">
        <f t="shared" si="3"/>
        <v>0</v>
      </c>
      <c r="U18" s="20">
        <f t="shared" si="3"/>
        <v>0</v>
      </c>
      <c r="V18" s="20"/>
      <c r="W18" s="20"/>
      <c r="X18" s="20"/>
      <c r="Y18" s="20">
        <f t="shared" si="4"/>
        <v>0</v>
      </c>
      <c r="Z18" s="20">
        <f t="shared" si="4"/>
        <v>0</v>
      </c>
      <c r="AA18" s="20"/>
      <c r="AB18" s="20"/>
      <c r="AC18" s="20"/>
      <c r="AD18" s="20">
        <f t="shared" si="5"/>
        <v>0</v>
      </c>
      <c r="AE18" s="20">
        <f t="shared" si="5"/>
        <v>0</v>
      </c>
      <c r="AF18" s="20"/>
      <c r="AG18" s="20"/>
      <c r="AH18" s="20"/>
      <c r="AI18" s="20">
        <f t="shared" si="6"/>
        <v>0</v>
      </c>
      <c r="AJ18" s="20">
        <f t="shared" si="6"/>
        <v>0</v>
      </c>
      <c r="AK18" s="20"/>
      <c r="AL18" s="20"/>
      <c r="AM18" s="20"/>
      <c r="AN18" s="20">
        <f t="shared" si="7"/>
        <v>0</v>
      </c>
      <c r="AO18" s="20">
        <f t="shared" si="7"/>
        <v>0</v>
      </c>
    </row>
    <row r="19" spans="1:41" ht="26.25" customHeight="1" x14ac:dyDescent="0.3">
      <c r="A19" s="157" t="s">
        <v>215</v>
      </c>
      <c r="B19" s="20"/>
      <c r="C19" s="20"/>
      <c r="D19" s="20"/>
      <c r="E19" s="20">
        <f t="shared" si="8"/>
        <v>0</v>
      </c>
      <c r="F19" s="20">
        <f t="shared" si="8"/>
        <v>0</v>
      </c>
      <c r="G19" s="20"/>
      <c r="H19" s="20"/>
      <c r="I19" s="20"/>
      <c r="J19" s="20">
        <f t="shared" si="1"/>
        <v>0</v>
      </c>
      <c r="K19" s="20">
        <f t="shared" si="1"/>
        <v>0</v>
      </c>
      <c r="L19" s="20"/>
      <c r="M19" s="20"/>
      <c r="N19" s="20"/>
      <c r="O19" s="20">
        <f t="shared" si="2"/>
        <v>0</v>
      </c>
      <c r="P19" s="20">
        <f t="shared" si="2"/>
        <v>0</v>
      </c>
      <c r="Q19" s="20"/>
      <c r="R19" s="20"/>
      <c r="S19" s="20"/>
      <c r="T19" s="20">
        <f t="shared" si="3"/>
        <v>0</v>
      </c>
      <c r="U19" s="20">
        <f t="shared" si="3"/>
        <v>0</v>
      </c>
      <c r="V19" s="20"/>
      <c r="W19" s="20"/>
      <c r="X19" s="20"/>
      <c r="Y19" s="20">
        <f t="shared" si="4"/>
        <v>0</v>
      </c>
      <c r="Z19" s="20">
        <f t="shared" si="4"/>
        <v>0</v>
      </c>
      <c r="AA19" s="20"/>
      <c r="AB19" s="20"/>
      <c r="AC19" s="20"/>
      <c r="AD19" s="20">
        <f t="shared" si="5"/>
        <v>0</v>
      </c>
      <c r="AE19" s="20">
        <f t="shared" si="5"/>
        <v>0</v>
      </c>
      <c r="AF19" s="20"/>
      <c r="AG19" s="20"/>
      <c r="AH19" s="20"/>
      <c r="AI19" s="20">
        <f t="shared" si="6"/>
        <v>0</v>
      </c>
      <c r="AJ19" s="20">
        <f t="shared" si="6"/>
        <v>0</v>
      </c>
      <c r="AK19" s="20"/>
      <c r="AL19" s="20"/>
      <c r="AM19" s="20"/>
      <c r="AN19" s="20">
        <f t="shared" si="7"/>
        <v>0</v>
      </c>
      <c r="AO19" s="20">
        <f t="shared" si="7"/>
        <v>0</v>
      </c>
    </row>
    <row r="20" spans="1:41" ht="33" customHeight="1" x14ac:dyDescent="0.3">
      <c r="A20" s="157" t="s">
        <v>229</v>
      </c>
      <c r="B20" s="20">
        <f>B21+B22</f>
        <v>0</v>
      </c>
      <c r="C20" s="20">
        <f>C21+C22</f>
        <v>0</v>
      </c>
      <c r="D20" s="20">
        <f>D21+D22</f>
        <v>0</v>
      </c>
      <c r="E20" s="20">
        <f t="shared" si="8"/>
        <v>0</v>
      </c>
      <c r="F20" s="20">
        <f t="shared" si="8"/>
        <v>0</v>
      </c>
      <c r="G20" s="20"/>
      <c r="H20" s="20">
        <f>H21+H22</f>
        <v>0</v>
      </c>
      <c r="I20" s="20">
        <f>I21+I22</f>
        <v>0</v>
      </c>
      <c r="J20" s="20">
        <f>IFERROR(H20/G21*100-100,0)</f>
        <v>0</v>
      </c>
      <c r="K20" s="20">
        <f t="shared" si="1"/>
        <v>0</v>
      </c>
      <c r="L20" s="20">
        <f>L21+L22</f>
        <v>0</v>
      </c>
      <c r="M20" s="20">
        <f>M21+M22</f>
        <v>0</v>
      </c>
      <c r="N20" s="20">
        <f>N21+N22</f>
        <v>0</v>
      </c>
      <c r="O20" s="20">
        <f t="shared" si="2"/>
        <v>0</v>
      </c>
      <c r="P20" s="20">
        <f t="shared" si="2"/>
        <v>0</v>
      </c>
      <c r="Q20" s="20">
        <v>194255</v>
      </c>
      <c r="R20" s="20">
        <v>281088</v>
      </c>
      <c r="S20" s="20">
        <v>313713</v>
      </c>
      <c r="T20" s="20">
        <f t="shared" si="3"/>
        <v>44.700522509073124</v>
      </c>
      <c r="U20" s="20">
        <f t="shared" si="3"/>
        <v>11.606685450819668</v>
      </c>
      <c r="V20" s="20">
        <f>V21+V22</f>
        <v>0</v>
      </c>
      <c r="W20" s="20">
        <f>W21+W22</f>
        <v>0</v>
      </c>
      <c r="X20" s="20">
        <f>X21+X22</f>
        <v>0</v>
      </c>
      <c r="Y20" s="20">
        <f t="shared" si="4"/>
        <v>0</v>
      </c>
      <c r="Z20" s="20">
        <f t="shared" si="4"/>
        <v>0</v>
      </c>
      <c r="AA20" s="20">
        <f>AA21+AA22</f>
        <v>0</v>
      </c>
      <c r="AB20" s="20">
        <f>AB21+AB22</f>
        <v>0</v>
      </c>
      <c r="AC20" s="20">
        <f>AC21+AC22</f>
        <v>0</v>
      </c>
      <c r="AD20" s="20">
        <f t="shared" si="5"/>
        <v>0</v>
      </c>
      <c r="AE20" s="20">
        <f t="shared" si="5"/>
        <v>0</v>
      </c>
      <c r="AF20" s="20">
        <f>AF21+AF22</f>
        <v>0</v>
      </c>
      <c r="AG20" s="20">
        <f>AG21+AG22</f>
        <v>0</v>
      </c>
      <c r="AH20" s="20">
        <f>AH21+AH22</f>
        <v>0</v>
      </c>
      <c r="AI20" s="20">
        <f t="shared" si="6"/>
        <v>0</v>
      </c>
      <c r="AJ20" s="20">
        <f t="shared" si="6"/>
        <v>0</v>
      </c>
      <c r="AK20" s="20">
        <f>AK21+AK22</f>
        <v>0</v>
      </c>
      <c r="AL20" s="20">
        <f>AL21+AL22</f>
        <v>0</v>
      </c>
      <c r="AM20" s="20">
        <f>AM21+AM22</f>
        <v>0</v>
      </c>
      <c r="AN20" s="20">
        <f t="shared" si="7"/>
        <v>0</v>
      </c>
      <c r="AO20" s="20">
        <f t="shared" si="7"/>
        <v>0</v>
      </c>
    </row>
    <row r="21" spans="1:41" ht="26.25" customHeight="1" x14ac:dyDescent="0.3">
      <c r="A21" s="157" t="s">
        <v>214</v>
      </c>
      <c r="B21" s="20"/>
      <c r="C21" s="20"/>
      <c r="D21" s="20"/>
      <c r="E21" s="20">
        <f t="shared" si="8"/>
        <v>0</v>
      </c>
      <c r="F21" s="20">
        <f t="shared" si="8"/>
        <v>0</v>
      </c>
      <c r="G21" s="20"/>
      <c r="H21" s="20"/>
      <c r="I21" s="20"/>
      <c r="J21" s="20">
        <f>IFERROR(H21/#REF!*100-100,0)</f>
        <v>0</v>
      </c>
      <c r="K21" s="20">
        <f t="shared" si="1"/>
        <v>0</v>
      </c>
      <c r="L21" s="20"/>
      <c r="M21" s="20"/>
      <c r="N21" s="20"/>
      <c r="O21" s="20">
        <f t="shared" si="2"/>
        <v>0</v>
      </c>
      <c r="P21" s="20">
        <f t="shared" si="2"/>
        <v>0</v>
      </c>
      <c r="Q21" s="20">
        <v>194255</v>
      </c>
      <c r="R21" s="20">
        <v>281088</v>
      </c>
      <c r="S21" s="20">
        <v>313713</v>
      </c>
      <c r="T21" s="20">
        <f t="shared" si="3"/>
        <v>44.700522509073124</v>
      </c>
      <c r="U21" s="20">
        <f t="shared" si="3"/>
        <v>11.606685450819668</v>
      </c>
      <c r="V21" s="20"/>
      <c r="W21" s="20"/>
      <c r="X21" s="20"/>
      <c r="Y21" s="20">
        <f t="shared" si="4"/>
        <v>0</v>
      </c>
      <c r="Z21" s="20">
        <f t="shared" si="4"/>
        <v>0</v>
      </c>
      <c r="AA21" s="20"/>
      <c r="AB21" s="20"/>
      <c r="AC21" s="20"/>
      <c r="AD21" s="20">
        <f t="shared" si="5"/>
        <v>0</v>
      </c>
      <c r="AE21" s="20">
        <f t="shared" si="5"/>
        <v>0</v>
      </c>
      <c r="AF21" s="20"/>
      <c r="AG21" s="20"/>
      <c r="AH21" s="20"/>
      <c r="AI21" s="20">
        <f t="shared" si="6"/>
        <v>0</v>
      </c>
      <c r="AJ21" s="20">
        <f t="shared" si="6"/>
        <v>0</v>
      </c>
      <c r="AK21" s="20"/>
      <c r="AL21" s="20"/>
      <c r="AM21" s="20"/>
      <c r="AN21" s="20">
        <f t="shared" si="7"/>
        <v>0</v>
      </c>
      <c r="AO21" s="20">
        <f t="shared" si="7"/>
        <v>0</v>
      </c>
    </row>
    <row r="22" spans="1:41" ht="26.25" customHeight="1" x14ac:dyDescent="0.3">
      <c r="A22" s="157" t="s">
        <v>215</v>
      </c>
      <c r="B22" s="20"/>
      <c r="C22" s="20"/>
      <c r="D22" s="20"/>
      <c r="E22" s="20">
        <f t="shared" si="8"/>
        <v>0</v>
      </c>
      <c r="F22" s="20">
        <f t="shared" si="8"/>
        <v>0</v>
      </c>
      <c r="G22" s="20"/>
      <c r="H22" s="20"/>
      <c r="I22" s="20"/>
      <c r="J22" s="20">
        <f t="shared" si="1"/>
        <v>0</v>
      </c>
      <c r="K22" s="20">
        <f t="shared" si="1"/>
        <v>0</v>
      </c>
      <c r="L22" s="20"/>
      <c r="M22" s="20"/>
      <c r="N22" s="20"/>
      <c r="O22" s="20">
        <f t="shared" si="2"/>
        <v>0</v>
      </c>
      <c r="P22" s="20">
        <f t="shared" si="2"/>
        <v>0</v>
      </c>
      <c r="Q22" s="20">
        <v>0</v>
      </c>
      <c r="R22" s="20">
        <v>0</v>
      </c>
      <c r="S22" s="20">
        <v>320</v>
      </c>
      <c r="T22" s="20">
        <f t="shared" si="3"/>
        <v>0</v>
      </c>
      <c r="U22" s="20">
        <f t="shared" si="3"/>
        <v>0</v>
      </c>
      <c r="V22" s="20"/>
      <c r="W22" s="20"/>
      <c r="X22" s="20"/>
      <c r="Y22" s="20">
        <f t="shared" si="4"/>
        <v>0</v>
      </c>
      <c r="Z22" s="20">
        <f t="shared" si="4"/>
        <v>0</v>
      </c>
      <c r="AA22" s="20"/>
      <c r="AB22" s="20"/>
      <c r="AC22" s="20"/>
      <c r="AD22" s="20">
        <f t="shared" si="5"/>
        <v>0</v>
      </c>
      <c r="AE22" s="20">
        <f t="shared" si="5"/>
        <v>0</v>
      </c>
      <c r="AF22" s="20"/>
      <c r="AG22" s="20"/>
      <c r="AH22" s="20"/>
      <c r="AI22" s="20">
        <f t="shared" si="6"/>
        <v>0</v>
      </c>
      <c r="AJ22" s="20">
        <f t="shared" si="6"/>
        <v>0</v>
      </c>
      <c r="AK22" s="20"/>
      <c r="AL22" s="20"/>
      <c r="AM22" s="20"/>
      <c r="AN22" s="20">
        <f t="shared" si="7"/>
        <v>0</v>
      </c>
      <c r="AO22" s="20">
        <f t="shared" si="7"/>
        <v>0</v>
      </c>
    </row>
    <row r="23" spans="1:41" ht="30" customHeight="1" x14ac:dyDescent="0.25">
      <c r="A23" s="601" t="s">
        <v>126</v>
      </c>
      <c r="B23" s="601"/>
      <c r="C23" s="601"/>
    </row>
    <row r="31" spans="1:41" ht="24.75" customHeight="1" x14ac:dyDescent="0.25"/>
    <row r="32" spans="1:41" ht="16.5" customHeight="1" x14ac:dyDescent="0.25"/>
    <row r="34" ht="18" customHeight="1" x14ac:dyDescent="0.25"/>
  </sheetData>
  <mergeCells count="28">
    <mergeCell ref="A1:P1"/>
    <mergeCell ref="A2:P2"/>
    <mergeCell ref="A3:A5"/>
    <mergeCell ref="B3:F3"/>
    <mergeCell ref="G3:K3"/>
    <mergeCell ref="L3:P3"/>
    <mergeCell ref="P4:P5"/>
    <mergeCell ref="Q3:U3"/>
    <mergeCell ref="V3:Z3"/>
    <mergeCell ref="AA3:AE3"/>
    <mergeCell ref="AF3:AJ3"/>
    <mergeCell ref="AK3:AO3"/>
    <mergeCell ref="AI4:AI5"/>
    <mergeCell ref="AJ4:AJ5"/>
    <mergeCell ref="AN4:AN5"/>
    <mergeCell ref="AO4:AO5"/>
    <mergeCell ref="A23:C23"/>
    <mergeCell ref="T4:T5"/>
    <mergeCell ref="U4:U5"/>
    <mergeCell ref="Y4:Y5"/>
    <mergeCell ref="Z4:Z5"/>
    <mergeCell ref="AD4:AD5"/>
    <mergeCell ref="AE4:AE5"/>
    <mergeCell ref="E4:E5"/>
    <mergeCell ref="F4:F5"/>
    <mergeCell ref="J4:J5"/>
    <mergeCell ref="K4:K5"/>
    <mergeCell ref="O4:O5"/>
  </mergeCells>
  <hyperlinks>
    <hyperlink ref="D5" r:id="rId1" display="cf=j=@)^^÷^&amp;                        -;fpg–kf}if_ " xr:uid="{00000000-0004-0000-1300-000000000000}"/>
    <hyperlink ref="N5" r:id="rId2" display="cf=j=@)^^÷^&amp;                        -;fpg–kf}if_ " xr:uid="{00000000-0004-0000-1300-000001000000}"/>
    <hyperlink ref="S5" r:id="rId3" display="cf=j=@)^^÷^&amp;                        -;fpg–kf}if_ " xr:uid="{00000000-0004-0000-1300-000002000000}"/>
    <hyperlink ref="X5" r:id="rId4" display="cf=j=@)^^÷^&amp;                        -;fpg–kf}if_ " xr:uid="{00000000-0004-0000-1300-000003000000}"/>
    <hyperlink ref="AC5" r:id="rId5" display="cf=j=@)^^÷^&amp;                        -;fpg–kf}if_ " xr:uid="{00000000-0004-0000-1300-000004000000}"/>
    <hyperlink ref="AH5" r:id="rId6" display="cf=j=@)^^÷^&amp;                        -;fpg–kf}if_ " xr:uid="{00000000-0004-0000-1300-000005000000}"/>
    <hyperlink ref="AM5" r:id="rId7" display="cf=j=@)^^÷^&amp;                        -;fpg–kf}if_ " xr:uid="{00000000-0004-0000-1300-000006000000}"/>
    <hyperlink ref="C5" r:id="rId8" display="cf=j=@)^^÷^&amp;                        -;fpg–kf}if_ " xr:uid="{00000000-0004-0000-1300-000007000000}"/>
    <hyperlink ref="H5" r:id="rId9" display="cf=j=@)^^÷^&amp;                        -;fpg–kf}if_ " xr:uid="{00000000-0004-0000-1300-000008000000}"/>
    <hyperlink ref="I5" r:id="rId10" display="cf=j=@)^^÷^&amp;                        -;fpg–kf}if_ " xr:uid="{00000000-0004-0000-1300-000009000000}"/>
    <hyperlink ref="M5" r:id="rId11" display="cf=j=@)^^÷^&amp;                        -;fpg–kf}if_ " xr:uid="{00000000-0004-0000-1300-00000A000000}"/>
    <hyperlink ref="R5" r:id="rId12" display="cf=j=@)^^÷^&amp;                        -;fpg–kf}if_ " xr:uid="{00000000-0004-0000-1300-00000B000000}"/>
    <hyperlink ref="W5" r:id="rId13" display="cf=j=@)^^÷^&amp;                        -;fpg–kf}if_ " xr:uid="{00000000-0004-0000-1300-00000C000000}"/>
    <hyperlink ref="AB5" r:id="rId14" display="cf=j=@)^^÷^&amp;                        -;fpg–kf}if_ " xr:uid="{00000000-0004-0000-1300-00000D000000}"/>
    <hyperlink ref="AG5" r:id="rId15" display="cf=j=@)^^÷^&amp;                        -;fpg–kf}if_ " xr:uid="{00000000-0004-0000-1300-00000E000000}"/>
    <hyperlink ref="AL5" r:id="rId16" display="cf=j=@)^^÷^&amp;                        -;fpg–kf}if_ " xr:uid="{00000000-0004-0000-1300-00000F000000}"/>
  </hyperlinks>
  <pageMargins left="0.46" right="0.41" top="0.75" bottom="0.75" header="0.3" footer="0.3"/>
  <pageSetup scale="55" fitToWidth="3" fitToHeight="0" orientation="landscape" r:id="rId17"/>
  <colBreaks count="2" manualBreakCount="2">
    <brk id="16" max="20" man="1"/>
    <brk id="26" max="20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9"/>
  <sheetViews>
    <sheetView view="pageBreakPreview" zoomScaleNormal="100" zoomScaleSheetLayoutView="100" workbookViewId="0">
      <selection activeCell="F21" sqref="F21"/>
    </sheetView>
  </sheetViews>
  <sheetFormatPr defaultColWidth="13.7109375" defaultRowHeight="15" x14ac:dyDescent="0.25"/>
  <cols>
    <col min="1" max="1" width="23.7109375" bestFit="1" customWidth="1"/>
    <col min="5" max="5" width="11.28515625" customWidth="1"/>
  </cols>
  <sheetData>
    <row r="1" spans="1:6" ht="18" x14ac:dyDescent="0.25">
      <c r="A1" s="525" t="s">
        <v>415</v>
      </c>
      <c r="B1" s="525"/>
      <c r="C1" s="525"/>
      <c r="D1" s="525"/>
      <c r="E1" s="525"/>
      <c r="F1" s="525"/>
    </row>
    <row r="2" spans="1:6" ht="18" x14ac:dyDescent="0.25">
      <c r="A2" s="525" t="s">
        <v>104</v>
      </c>
      <c r="B2" s="525"/>
      <c r="C2" s="525"/>
      <c r="D2" s="525"/>
      <c r="E2" s="525"/>
      <c r="F2" s="525"/>
    </row>
    <row r="3" spans="1:6" ht="15.75" x14ac:dyDescent="0.25">
      <c r="A3" s="603" t="s">
        <v>79</v>
      </c>
      <c r="B3" s="508" t="s">
        <v>3</v>
      </c>
      <c r="C3" s="508"/>
      <c r="D3" s="508"/>
      <c r="E3" s="508"/>
      <c r="F3" s="508"/>
    </row>
    <row r="4" spans="1:6" x14ac:dyDescent="0.25">
      <c r="A4" s="603"/>
      <c r="B4" s="3" t="s">
        <v>4</v>
      </c>
      <c r="C4" s="3" t="s">
        <v>5</v>
      </c>
      <c r="D4" s="3" t="s">
        <v>6</v>
      </c>
      <c r="E4" s="509" t="s">
        <v>7</v>
      </c>
      <c r="F4" s="509" t="s">
        <v>8</v>
      </c>
    </row>
    <row r="5" spans="1:6" ht="30" x14ac:dyDescent="0.25">
      <c r="A5" s="603"/>
      <c r="B5" s="59" t="s">
        <v>376</v>
      </c>
      <c r="C5" s="59" t="s">
        <v>377</v>
      </c>
      <c r="D5" s="59" t="s">
        <v>378</v>
      </c>
      <c r="E5" s="509"/>
      <c r="F5" s="509"/>
    </row>
    <row r="6" spans="1:6" ht="15.75" x14ac:dyDescent="0.3">
      <c r="A6" s="198" t="s">
        <v>416</v>
      </c>
      <c r="B6" s="21">
        <f>'Table 11b'!Q13</f>
        <v>393359.5</v>
      </c>
      <c r="C6" s="21">
        <f>'Table 11b'!R13</f>
        <v>192255</v>
      </c>
      <c r="D6" s="21">
        <f>'Table 11b'!S13</f>
        <v>238299</v>
      </c>
      <c r="E6" s="274">
        <f t="shared" ref="E6:F8" si="0">IFERROR(C6/B6*100-100,0)</f>
        <v>-51.124861608782808</v>
      </c>
      <c r="F6" s="274">
        <f t="shared" si="0"/>
        <v>23.949442147148318</v>
      </c>
    </row>
    <row r="7" spans="1:6" ht="15.75" x14ac:dyDescent="0.3">
      <c r="A7" s="198" t="s">
        <v>417</v>
      </c>
      <c r="B7" s="21">
        <f>'Table 11b'!Q14</f>
        <v>28977</v>
      </c>
      <c r="C7" s="21">
        <f>'Table 11b'!R14</f>
        <v>19266</v>
      </c>
      <c r="D7" s="21">
        <f>'Table 11b'!S14</f>
        <v>15429</v>
      </c>
      <c r="E7" s="274">
        <f t="shared" si="0"/>
        <v>-33.512786002691783</v>
      </c>
      <c r="F7" s="274">
        <f t="shared" si="0"/>
        <v>-19.915914045468696</v>
      </c>
    </row>
    <row r="8" spans="1:6" ht="30" x14ac:dyDescent="0.3">
      <c r="A8" s="275" t="s">
        <v>418</v>
      </c>
      <c r="B8" s="21">
        <f>'Table 11b'!Q15</f>
        <v>29855.323956000004</v>
      </c>
      <c r="C8" s="21">
        <f>'Table 11b'!R15</f>
        <v>9687.9043320000001</v>
      </c>
      <c r="D8" s="21">
        <f>'Table 11b'!S15</f>
        <v>10101.895200999999</v>
      </c>
      <c r="E8" s="274">
        <f t="shared" si="0"/>
        <v>-67.550496701098325</v>
      </c>
      <c r="F8" s="274">
        <f t="shared" si="0"/>
        <v>4.2732757757789841</v>
      </c>
    </row>
    <row r="9" spans="1:6" x14ac:dyDescent="0.25">
      <c r="A9" s="4" t="s">
        <v>419</v>
      </c>
    </row>
  </sheetData>
  <mergeCells count="6">
    <mergeCell ref="A1:F1"/>
    <mergeCell ref="A2:F2"/>
    <mergeCell ref="A3:A5"/>
    <mergeCell ref="B3:F3"/>
    <mergeCell ref="E4:E5"/>
    <mergeCell ref="F4:F5"/>
  </mergeCells>
  <hyperlinks>
    <hyperlink ref="D5" r:id="rId1" display="cf=j=@)^^÷^&amp;                        -;fpg–kf}if_ " xr:uid="{00000000-0004-0000-1400-000000000000}"/>
    <hyperlink ref="C5" r:id="rId2" display="cf=j=@)^^÷^&amp;                        -;fpg–kf}if_ " xr:uid="{00000000-0004-0000-1400-000001000000}"/>
  </hyperlinks>
  <pageMargins left="0.7" right="0.43" top="0.75" bottom="0.75" header="0.3" footer="0.3"/>
  <pageSetup paperSize="9" orientation="landscape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23"/>
  <sheetViews>
    <sheetView view="pageBreakPreview" zoomScaleNormal="90" zoomScaleSheetLayoutView="100" workbookViewId="0">
      <selection activeCell="B25" sqref="B25"/>
    </sheetView>
  </sheetViews>
  <sheetFormatPr defaultColWidth="13.7109375" defaultRowHeight="15" x14ac:dyDescent="0.25"/>
  <cols>
    <col min="1" max="1" width="23.7109375" bestFit="1" customWidth="1"/>
    <col min="5" max="5" width="9" customWidth="1"/>
    <col min="6" max="6" width="10.140625" customWidth="1"/>
    <col min="10" max="10" width="9" customWidth="1"/>
    <col min="11" max="11" width="9.7109375" customWidth="1"/>
    <col min="15" max="15" width="9.5703125" customWidth="1"/>
    <col min="16" max="16" width="9.28515625" customWidth="1"/>
    <col min="20" max="20" width="9.140625" customWidth="1"/>
    <col min="21" max="21" width="8.28515625" customWidth="1"/>
  </cols>
  <sheetData>
    <row r="1" spans="1:21" ht="18" x14ac:dyDescent="0.25">
      <c r="A1" s="525" t="s">
        <v>420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276"/>
      <c r="M1" s="276"/>
      <c r="N1" s="276"/>
      <c r="O1" s="276"/>
      <c r="P1" s="276"/>
      <c r="Q1" s="276"/>
      <c r="R1" s="276"/>
      <c r="S1" s="276"/>
      <c r="T1" s="276"/>
      <c r="U1" s="276"/>
    </row>
    <row r="2" spans="1:21" ht="18" x14ac:dyDescent="0.25">
      <c r="A2" s="602" t="s">
        <v>145</v>
      </c>
      <c r="B2" s="602"/>
      <c r="C2" s="602"/>
      <c r="D2" s="602"/>
      <c r="E2" s="602"/>
      <c r="F2" s="602"/>
      <c r="G2" s="602"/>
      <c r="H2" s="602"/>
      <c r="I2" s="602"/>
      <c r="J2" s="602"/>
      <c r="K2" s="602"/>
      <c r="L2" s="276"/>
      <c r="M2" s="276"/>
      <c r="N2" s="276"/>
      <c r="O2" s="276"/>
      <c r="P2" s="276"/>
      <c r="Q2" s="276"/>
      <c r="R2" s="276"/>
      <c r="S2" s="276"/>
      <c r="T2" s="276"/>
      <c r="U2" s="276"/>
    </row>
    <row r="3" spans="1:21" ht="15.75" x14ac:dyDescent="0.25">
      <c r="A3" s="603" t="s">
        <v>79</v>
      </c>
      <c r="B3" s="508" t="s">
        <v>236</v>
      </c>
      <c r="C3" s="508"/>
      <c r="D3" s="508"/>
      <c r="E3" s="508"/>
      <c r="F3" s="508"/>
      <c r="G3" s="508" t="s">
        <v>216</v>
      </c>
      <c r="H3" s="508"/>
      <c r="I3" s="508"/>
      <c r="J3" s="508"/>
      <c r="K3" s="508"/>
      <c r="L3" s="508" t="s">
        <v>127</v>
      </c>
      <c r="M3" s="508"/>
      <c r="N3" s="508"/>
      <c r="O3" s="508"/>
      <c r="P3" s="508"/>
      <c r="Q3" s="508" t="s">
        <v>128</v>
      </c>
      <c r="R3" s="508"/>
      <c r="S3" s="508"/>
      <c r="T3" s="508"/>
      <c r="U3" s="508"/>
    </row>
    <row r="4" spans="1:21" ht="15" customHeight="1" x14ac:dyDescent="0.25">
      <c r="A4" s="603"/>
      <c r="B4" s="3" t="s">
        <v>4</v>
      </c>
      <c r="C4" s="3" t="s">
        <v>5</v>
      </c>
      <c r="D4" s="3" t="s">
        <v>6</v>
      </c>
      <c r="E4" s="509" t="s">
        <v>7</v>
      </c>
      <c r="F4" s="509" t="s">
        <v>8</v>
      </c>
      <c r="G4" s="3" t="s">
        <v>4</v>
      </c>
      <c r="H4" s="3" t="s">
        <v>5</v>
      </c>
      <c r="I4" s="3" t="s">
        <v>6</v>
      </c>
      <c r="J4" s="509" t="s">
        <v>7</v>
      </c>
      <c r="K4" s="509" t="s">
        <v>8</v>
      </c>
      <c r="L4" s="3" t="s">
        <v>4</v>
      </c>
      <c r="M4" s="3" t="s">
        <v>5</v>
      </c>
      <c r="N4" s="3" t="s">
        <v>6</v>
      </c>
      <c r="O4" s="509" t="s">
        <v>7</v>
      </c>
      <c r="P4" s="509" t="s">
        <v>8</v>
      </c>
      <c r="Q4" s="3" t="s">
        <v>4</v>
      </c>
      <c r="R4" s="3" t="s">
        <v>5</v>
      </c>
      <c r="S4" s="3" t="s">
        <v>6</v>
      </c>
      <c r="T4" s="509" t="s">
        <v>7</v>
      </c>
      <c r="U4" s="509" t="s">
        <v>8</v>
      </c>
    </row>
    <row r="5" spans="1:21" ht="30" x14ac:dyDescent="0.25">
      <c r="A5" s="603"/>
      <c r="B5" s="59" t="s">
        <v>376</v>
      </c>
      <c r="C5" s="59" t="s">
        <v>377</v>
      </c>
      <c r="D5" s="59" t="s">
        <v>378</v>
      </c>
      <c r="E5" s="509"/>
      <c r="F5" s="509"/>
      <c r="G5" s="59" t="s">
        <v>376</v>
      </c>
      <c r="H5" s="59" t="s">
        <v>377</v>
      </c>
      <c r="I5" s="59" t="s">
        <v>378</v>
      </c>
      <c r="J5" s="509"/>
      <c r="K5" s="509"/>
      <c r="L5" s="59" t="s">
        <v>376</v>
      </c>
      <c r="M5" s="59" t="s">
        <v>377</v>
      </c>
      <c r="N5" s="59" t="s">
        <v>378</v>
      </c>
      <c r="O5" s="509"/>
      <c r="P5" s="509"/>
      <c r="Q5" s="59" t="s">
        <v>376</v>
      </c>
      <c r="R5" s="59" t="s">
        <v>377</v>
      </c>
      <c r="S5" s="59" t="s">
        <v>378</v>
      </c>
      <c r="T5" s="509"/>
      <c r="U5" s="509"/>
    </row>
    <row r="6" spans="1:21" s="28" customFormat="1" ht="15.75" x14ac:dyDescent="0.3">
      <c r="A6" s="277" t="s">
        <v>416</v>
      </c>
      <c r="B6" s="263">
        <v>84687</v>
      </c>
      <c r="C6" s="64">
        <v>37581</v>
      </c>
      <c r="D6" s="64">
        <v>49943</v>
      </c>
      <c r="E6" s="187">
        <f t="shared" ref="E6:F8" si="0">IFERROR(C6/B6*100-100,0)</f>
        <v>-55.623649438520673</v>
      </c>
      <c r="F6" s="187">
        <f t="shared" si="0"/>
        <v>32.894281684893969</v>
      </c>
      <c r="G6" s="263">
        <v>89606</v>
      </c>
      <c r="H6" s="263">
        <v>44652</v>
      </c>
      <c r="I6" s="263">
        <v>61442</v>
      </c>
      <c r="J6" s="187">
        <f t="shared" ref="J6:K8" si="1">IFERROR(H6/G6*100-100,0)</f>
        <v>-50.168515501194115</v>
      </c>
      <c r="K6" s="187">
        <f t="shared" si="1"/>
        <v>37.601899131057962</v>
      </c>
      <c r="L6" s="263">
        <v>97634</v>
      </c>
      <c r="M6" s="263">
        <v>41648</v>
      </c>
      <c r="N6" s="263">
        <v>46141</v>
      </c>
      <c r="O6" s="187">
        <f t="shared" ref="O6:P8" si="2">IFERROR(M6/L6*100-100,0)</f>
        <v>-57.342728967367925</v>
      </c>
      <c r="P6" s="187">
        <f t="shared" si="2"/>
        <v>10.788033038801387</v>
      </c>
      <c r="Q6" s="263">
        <v>26714</v>
      </c>
      <c r="R6" s="64">
        <v>12331</v>
      </c>
      <c r="S6" s="64">
        <v>15585</v>
      </c>
      <c r="T6" s="187">
        <f t="shared" ref="T6:U8" si="3">IFERROR(R6/Q6*100-100,0)</f>
        <v>-53.840682788051211</v>
      </c>
      <c r="U6" s="187">
        <f t="shared" si="3"/>
        <v>26.388776254967155</v>
      </c>
    </row>
    <row r="7" spans="1:21" s="28" customFormat="1" ht="15.75" x14ac:dyDescent="0.3">
      <c r="A7" s="277" t="s">
        <v>417</v>
      </c>
      <c r="B7" s="64">
        <v>3064</v>
      </c>
      <c r="C7" s="64">
        <v>2747</v>
      </c>
      <c r="D7" s="64">
        <v>2562</v>
      </c>
      <c r="E7" s="187">
        <f t="shared" si="0"/>
        <v>-10.345953002610969</v>
      </c>
      <c r="F7" s="187">
        <f t="shared" si="0"/>
        <v>-6.7346195850018233</v>
      </c>
      <c r="G7" s="263">
        <v>2152</v>
      </c>
      <c r="H7" s="263">
        <v>1966</v>
      </c>
      <c r="I7" s="263">
        <v>1928</v>
      </c>
      <c r="J7" s="187">
        <f t="shared" si="1"/>
        <v>-8.6431226765799352</v>
      </c>
      <c r="K7" s="187">
        <f t="shared" si="1"/>
        <v>-1.932858596134281</v>
      </c>
      <c r="L7" s="263">
        <v>15115</v>
      </c>
      <c r="M7" s="263">
        <v>9288</v>
      </c>
      <c r="N7" s="263">
        <v>6034</v>
      </c>
      <c r="O7" s="187">
        <f t="shared" si="2"/>
        <v>-38.551108170691364</v>
      </c>
      <c r="P7" s="187">
        <f t="shared" si="2"/>
        <v>-35.034453057708873</v>
      </c>
      <c r="Q7" s="64">
        <v>2028</v>
      </c>
      <c r="R7" s="64">
        <v>1060</v>
      </c>
      <c r="S7" s="64">
        <v>692</v>
      </c>
      <c r="T7" s="187">
        <f t="shared" si="3"/>
        <v>-47.731755424063117</v>
      </c>
      <c r="U7" s="187">
        <f t="shared" si="3"/>
        <v>-34.716981132075475</v>
      </c>
    </row>
    <row r="8" spans="1:21" s="28" customFormat="1" ht="30" x14ac:dyDescent="0.3">
      <c r="A8" s="278" t="s">
        <v>418</v>
      </c>
      <c r="B8" s="64">
        <v>2288.9316900000003</v>
      </c>
      <c r="C8" s="64">
        <v>1030.9299999999998</v>
      </c>
      <c r="D8" s="279">
        <v>1196.4612009999998</v>
      </c>
      <c r="E8" s="187">
        <f t="shared" si="0"/>
        <v>-54.960211154226293</v>
      </c>
      <c r="F8" s="187">
        <f t="shared" si="0"/>
        <v>16.056492778365168</v>
      </c>
      <c r="G8" s="263">
        <v>2289.7910000000002</v>
      </c>
      <c r="H8" s="263">
        <v>748.63</v>
      </c>
      <c r="I8" s="280">
        <v>1105.46</v>
      </c>
      <c r="J8" s="187">
        <f t="shared" si="1"/>
        <v>-67.30574973873162</v>
      </c>
      <c r="K8" s="187">
        <f t="shared" si="1"/>
        <v>47.664400304556324</v>
      </c>
      <c r="L8" s="263">
        <v>15750.54</v>
      </c>
      <c r="M8" s="263">
        <v>5662.1795220000004</v>
      </c>
      <c r="N8" s="280">
        <v>5533.3100000000013</v>
      </c>
      <c r="O8" s="187">
        <f t="shared" si="2"/>
        <v>-64.050886369610183</v>
      </c>
      <c r="P8" s="187">
        <f t="shared" si="2"/>
        <v>-2.2759702602025556</v>
      </c>
      <c r="Q8" s="64">
        <v>1716.2558610000001</v>
      </c>
      <c r="R8" s="64">
        <v>738.01462300000003</v>
      </c>
      <c r="S8" s="279">
        <v>787.45</v>
      </c>
      <c r="T8" s="187">
        <f t="shared" si="3"/>
        <v>-56.998566485885988</v>
      </c>
      <c r="U8" s="187">
        <f t="shared" si="3"/>
        <v>6.6984278440238967</v>
      </c>
    </row>
    <row r="9" spans="1:2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</row>
    <row r="10" spans="1:21" ht="15.75" x14ac:dyDescent="0.25">
      <c r="A10" s="604" t="s">
        <v>79</v>
      </c>
      <c r="B10" s="605" t="s">
        <v>116</v>
      </c>
      <c r="C10" s="605"/>
      <c r="D10" s="605"/>
      <c r="E10" s="605"/>
      <c r="F10" s="605"/>
      <c r="G10" s="605" t="s">
        <v>129</v>
      </c>
      <c r="H10" s="605"/>
      <c r="I10" s="605"/>
      <c r="J10" s="605"/>
      <c r="K10" s="605"/>
      <c r="L10" s="605" t="s">
        <v>130</v>
      </c>
      <c r="M10" s="605"/>
      <c r="N10" s="605"/>
      <c r="O10" s="605"/>
      <c r="P10" s="605"/>
      <c r="Q10" s="605" t="s">
        <v>35</v>
      </c>
      <c r="R10" s="605"/>
      <c r="S10" s="605"/>
      <c r="T10" s="605"/>
      <c r="U10" s="605"/>
    </row>
    <row r="11" spans="1:21" ht="15" customHeight="1" x14ac:dyDescent="0.25">
      <c r="A11" s="603"/>
      <c r="B11" s="3" t="s">
        <v>4</v>
      </c>
      <c r="C11" s="3" t="s">
        <v>5</v>
      </c>
      <c r="D11" s="3" t="s">
        <v>6</v>
      </c>
      <c r="E11" s="509" t="s">
        <v>7</v>
      </c>
      <c r="F11" s="509" t="s">
        <v>8</v>
      </c>
      <c r="G11" s="3" t="s">
        <v>4</v>
      </c>
      <c r="H11" s="3" t="s">
        <v>5</v>
      </c>
      <c r="I11" s="3" t="s">
        <v>6</v>
      </c>
      <c r="J11" s="509" t="s">
        <v>7</v>
      </c>
      <c r="K11" s="509" t="s">
        <v>8</v>
      </c>
      <c r="L11" s="3" t="s">
        <v>4</v>
      </c>
      <c r="M11" s="3" t="s">
        <v>5</v>
      </c>
      <c r="N11" s="3" t="s">
        <v>6</v>
      </c>
      <c r="O11" s="509" t="s">
        <v>7</v>
      </c>
      <c r="P11" s="509" t="s">
        <v>8</v>
      </c>
      <c r="Q11" s="3" t="s">
        <v>4</v>
      </c>
      <c r="R11" s="3" t="s">
        <v>5</v>
      </c>
      <c r="S11" s="3" t="s">
        <v>6</v>
      </c>
      <c r="T11" s="509" t="s">
        <v>7</v>
      </c>
      <c r="U11" s="509" t="s">
        <v>8</v>
      </c>
    </row>
    <row r="12" spans="1:21" ht="30" x14ac:dyDescent="0.25">
      <c r="A12" s="603"/>
      <c r="B12" s="59" t="s">
        <v>376</v>
      </c>
      <c r="C12" s="59" t="s">
        <v>377</v>
      </c>
      <c r="D12" s="59" t="s">
        <v>378</v>
      </c>
      <c r="E12" s="509"/>
      <c r="F12" s="509"/>
      <c r="G12" s="59" t="s">
        <v>376</v>
      </c>
      <c r="H12" s="59" t="s">
        <v>377</v>
      </c>
      <c r="I12" s="59" t="s">
        <v>378</v>
      </c>
      <c r="J12" s="509"/>
      <c r="K12" s="509"/>
      <c r="L12" s="59" t="s">
        <v>376</v>
      </c>
      <c r="M12" s="59" t="s">
        <v>377</v>
      </c>
      <c r="N12" s="59" t="s">
        <v>378</v>
      </c>
      <c r="O12" s="509"/>
      <c r="P12" s="509"/>
      <c r="Q12" s="59" t="s">
        <v>376</v>
      </c>
      <c r="R12" s="59" t="s">
        <v>377</v>
      </c>
      <c r="S12" s="59" t="s">
        <v>378</v>
      </c>
      <c r="T12" s="509"/>
      <c r="U12" s="509"/>
    </row>
    <row r="13" spans="1:21" s="28" customFormat="1" ht="15.75" x14ac:dyDescent="0.3">
      <c r="A13" s="277" t="s">
        <v>416</v>
      </c>
      <c r="B13" s="263">
        <v>64551</v>
      </c>
      <c r="C13" s="64">
        <v>40265</v>
      </c>
      <c r="D13" s="64">
        <v>46221</v>
      </c>
      <c r="E13" s="187">
        <f t="shared" ref="E13:F15" si="4">IFERROR(C13/B13*100-100,0)</f>
        <v>-37.622964787532339</v>
      </c>
      <c r="F13" s="187">
        <f t="shared" si="4"/>
        <v>14.792002980255802</v>
      </c>
      <c r="G13" s="263">
        <v>13730.5</v>
      </c>
      <c r="H13" s="64">
        <v>5744</v>
      </c>
      <c r="I13" s="64">
        <v>6940</v>
      </c>
      <c r="J13" s="187">
        <v>-58.166126506682204</v>
      </c>
      <c r="K13" s="187">
        <f t="shared" ref="K13:K15" si="5">IFERROR(I13/H13*100-100,0)</f>
        <v>20.82172701949861</v>
      </c>
      <c r="L13" s="263">
        <v>16437</v>
      </c>
      <c r="M13" s="64">
        <v>10034</v>
      </c>
      <c r="N13" s="64">
        <v>12027</v>
      </c>
      <c r="O13" s="187">
        <f t="shared" ref="O13:P15" si="6">IFERROR(M13/L13*100-100,0)</f>
        <v>-38.954797104094418</v>
      </c>
      <c r="P13" s="187">
        <f t="shared" si="6"/>
        <v>19.862467610125577</v>
      </c>
      <c r="Q13" s="64">
        <f>B6+G6+L6+Q6+B13+G13+L13</f>
        <v>393359.5</v>
      </c>
      <c r="R13" s="64">
        <f>C6+H6+M6+R6+C13+H13+M13</f>
        <v>192255</v>
      </c>
      <c r="S13" s="64">
        <f>D6+I6+N6+S6+D13+I13+N13</f>
        <v>238299</v>
      </c>
      <c r="T13" s="187">
        <f t="shared" ref="T13:U15" si="7">IFERROR(R13/Q13*100-100,0)</f>
        <v>-51.124861608782808</v>
      </c>
      <c r="U13" s="187">
        <f t="shared" si="7"/>
        <v>23.949442147148318</v>
      </c>
    </row>
    <row r="14" spans="1:21" s="28" customFormat="1" ht="15.75" x14ac:dyDescent="0.3">
      <c r="A14" s="277" t="s">
        <v>417</v>
      </c>
      <c r="B14" s="64">
        <v>4729</v>
      </c>
      <c r="C14" s="64">
        <v>2836</v>
      </c>
      <c r="D14" s="64">
        <v>2961</v>
      </c>
      <c r="E14" s="187">
        <f t="shared" si="4"/>
        <v>-40.029604567561847</v>
      </c>
      <c r="F14" s="187">
        <f t="shared" si="4"/>
        <v>4.4076163610719448</v>
      </c>
      <c r="G14" s="64">
        <v>699</v>
      </c>
      <c r="H14" s="64">
        <v>509</v>
      </c>
      <c r="I14" s="64">
        <v>519</v>
      </c>
      <c r="J14" s="187">
        <v>-27.181688125894127</v>
      </c>
      <c r="K14" s="187">
        <f t="shared" si="5"/>
        <v>1.9646365422396883</v>
      </c>
      <c r="L14" s="64">
        <v>1190</v>
      </c>
      <c r="M14" s="64">
        <v>860</v>
      </c>
      <c r="N14" s="64">
        <v>733</v>
      </c>
      <c r="O14" s="187">
        <f t="shared" si="6"/>
        <v>-27.731092436974791</v>
      </c>
      <c r="P14" s="187">
        <f t="shared" si="6"/>
        <v>-14.767441860465112</v>
      </c>
      <c r="Q14" s="64">
        <f t="shared" ref="Q14:S15" si="8">B7+G7+L7+Q7+B14+G14+L14</f>
        <v>28977</v>
      </c>
      <c r="R14" s="64">
        <f t="shared" si="8"/>
        <v>19266</v>
      </c>
      <c r="S14" s="64">
        <f t="shared" si="8"/>
        <v>15429</v>
      </c>
      <c r="T14" s="187">
        <f t="shared" si="7"/>
        <v>-33.512786002691783</v>
      </c>
      <c r="U14" s="187">
        <f t="shared" si="7"/>
        <v>-19.915914045468696</v>
      </c>
    </row>
    <row r="15" spans="1:21" s="28" customFormat="1" ht="30" x14ac:dyDescent="0.3">
      <c r="A15" s="281" t="s">
        <v>418</v>
      </c>
      <c r="B15" s="64">
        <v>6885.2400000000007</v>
      </c>
      <c r="C15" s="64">
        <v>1097.068</v>
      </c>
      <c r="D15" s="64">
        <v>1046.8200000000002</v>
      </c>
      <c r="E15" s="187">
        <f t="shared" si="4"/>
        <v>-84.066379675944489</v>
      </c>
      <c r="F15" s="187">
        <f t="shared" si="4"/>
        <v>-4.5802083371313245</v>
      </c>
      <c r="G15" s="64">
        <v>176.59899999999999</v>
      </c>
      <c r="H15" s="64">
        <v>107.57000000000001</v>
      </c>
      <c r="I15" s="64">
        <v>118.72</v>
      </c>
      <c r="J15" s="187">
        <v>-39.087990305720865</v>
      </c>
      <c r="K15" s="187">
        <f t="shared" si="5"/>
        <v>10.365343497257598</v>
      </c>
      <c r="L15" s="64">
        <v>747.96640500000001</v>
      </c>
      <c r="M15" s="64">
        <v>303.51218700000004</v>
      </c>
      <c r="N15" s="64">
        <v>313.67399999999998</v>
      </c>
      <c r="O15" s="187">
        <f t="shared" si="6"/>
        <v>-59.421681913641557</v>
      </c>
      <c r="P15" s="187">
        <f t="shared" si="6"/>
        <v>3.3480741252738966</v>
      </c>
      <c r="Q15" s="64">
        <f t="shared" si="8"/>
        <v>29855.323956000004</v>
      </c>
      <c r="R15" s="64">
        <f t="shared" si="8"/>
        <v>9687.9043320000001</v>
      </c>
      <c r="S15" s="64">
        <f t="shared" si="8"/>
        <v>10101.895200999999</v>
      </c>
      <c r="T15" s="187">
        <f t="shared" si="7"/>
        <v>-67.550496701098325</v>
      </c>
      <c r="U15" s="187">
        <f t="shared" si="7"/>
        <v>4.2732757757789841</v>
      </c>
    </row>
    <row r="17" spans="1:9" x14ac:dyDescent="0.25">
      <c r="A17" s="4" t="s">
        <v>419</v>
      </c>
    </row>
    <row r="18" spans="1:9" x14ac:dyDescent="0.25">
      <c r="G18" s="204"/>
      <c r="H18" s="204"/>
      <c r="I18" s="204"/>
    </row>
    <row r="19" spans="1:9" x14ac:dyDescent="0.25">
      <c r="G19" s="204"/>
      <c r="H19" s="204"/>
      <c r="I19" s="204"/>
    </row>
    <row r="23" spans="1:9" ht="45" customHeight="1" x14ac:dyDescent="0.25"/>
  </sheetData>
  <mergeCells count="28">
    <mergeCell ref="A1:K1"/>
    <mergeCell ref="A2:K2"/>
    <mergeCell ref="A3:A5"/>
    <mergeCell ref="B3:F3"/>
    <mergeCell ref="G3:K3"/>
    <mergeCell ref="Q3:U3"/>
    <mergeCell ref="E4:E5"/>
    <mergeCell ref="F4:F5"/>
    <mergeCell ref="J4:J5"/>
    <mergeCell ref="K4:K5"/>
    <mergeCell ref="O4:O5"/>
    <mergeCell ref="P4:P5"/>
    <mergeCell ref="T4:T5"/>
    <mergeCell ref="U4:U5"/>
    <mergeCell ref="L3:P3"/>
    <mergeCell ref="P11:P12"/>
    <mergeCell ref="T11:T12"/>
    <mergeCell ref="U11:U12"/>
    <mergeCell ref="A10:A12"/>
    <mergeCell ref="B10:F10"/>
    <mergeCell ref="G10:K10"/>
    <mergeCell ref="L10:P10"/>
    <mergeCell ref="Q10:U10"/>
    <mergeCell ref="E11:E12"/>
    <mergeCell ref="F11:F12"/>
    <mergeCell ref="J11:J12"/>
    <mergeCell ref="K11:K12"/>
    <mergeCell ref="O11:O12"/>
  </mergeCells>
  <hyperlinks>
    <hyperlink ref="D5" r:id="rId1" display="cf=j=@)^^÷^&amp;                        -;fpg–kf}if_ " xr:uid="{00000000-0004-0000-1500-000000000000}"/>
    <hyperlink ref="I5" r:id="rId2" display="cf=j=@)^^÷^&amp;                        -;fpg–kf}if_ " xr:uid="{00000000-0004-0000-1500-000001000000}"/>
    <hyperlink ref="N5" r:id="rId3" display="cf=j=@)^^÷^&amp;                        -;fpg–kf}if_ " xr:uid="{00000000-0004-0000-1500-000002000000}"/>
    <hyperlink ref="S5" r:id="rId4" display="cf=j=@)^^÷^&amp;                        -;fpg–kf}if_ " xr:uid="{00000000-0004-0000-1500-000003000000}"/>
    <hyperlink ref="S12" r:id="rId5" display="cf=j=@)^^÷^&amp;                        -;fpg–kf}if_ " xr:uid="{00000000-0004-0000-1500-000004000000}"/>
    <hyperlink ref="N12" r:id="rId6" display="cf=j=@)^^÷^&amp;                        -;fpg–kf}if_ " xr:uid="{00000000-0004-0000-1500-000005000000}"/>
    <hyperlink ref="I12" r:id="rId7" display="cf=j=@)^^÷^&amp;                        -;fpg–kf}if_ " xr:uid="{00000000-0004-0000-1500-000006000000}"/>
    <hyperlink ref="D12" r:id="rId8" display="cf=j=@)^^÷^&amp;                        -;fpg–kf}if_ " xr:uid="{00000000-0004-0000-1500-000007000000}"/>
    <hyperlink ref="C5" r:id="rId9" display="cf=j=@)^^÷^&amp;                        -;fpg–kf}if_ " xr:uid="{00000000-0004-0000-1500-000008000000}"/>
    <hyperlink ref="M5" r:id="rId10" display="cf=j=@)^^÷^&amp;                        -;fpg–kf}if_ " xr:uid="{00000000-0004-0000-1500-000009000000}"/>
    <hyperlink ref="R5" r:id="rId11" display="cf=j=@)^^÷^&amp;                        -;fpg–kf}if_ " xr:uid="{00000000-0004-0000-1500-00000A000000}"/>
    <hyperlink ref="R12" r:id="rId12" display="cf=j=@)^^÷^&amp;                        -;fpg–kf}if_ " xr:uid="{00000000-0004-0000-1500-00000B000000}"/>
    <hyperlink ref="C12" r:id="rId13" display="cf=j=@)^^÷^&amp;                        -;fpg–kf}if_ " xr:uid="{00000000-0004-0000-1500-00000C000000}"/>
    <hyperlink ref="H12" r:id="rId14" display="cf=j=@)^^÷^&amp;                        -;fpg–kf}if_ " xr:uid="{00000000-0004-0000-1500-00000D000000}"/>
    <hyperlink ref="M12" r:id="rId15" display="cf=j=@)^^÷^&amp;                        -;fpg–kf}if_ " xr:uid="{00000000-0004-0000-1500-00000E000000}"/>
    <hyperlink ref="H5" r:id="rId16" display="cf=j=@)^^÷^&amp;                        -;fpg–kf}if_ " xr:uid="{00000000-0004-0000-1500-00000F000000}"/>
  </hyperlinks>
  <pageMargins left="0.7" right="0.7" top="0.75" bottom="0.75" header="0.3" footer="0.3"/>
  <pageSetup paperSize="9" scale="81" fitToWidth="2" orientation="landscape" r:id="rId17"/>
  <colBreaks count="1" manualBreakCount="1">
    <brk id="11" max="16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11"/>
  <sheetViews>
    <sheetView view="pageBreakPreview" zoomScaleNormal="115" zoomScaleSheetLayoutView="100" workbookViewId="0">
      <selection activeCell="H16" sqref="H16"/>
    </sheetView>
  </sheetViews>
  <sheetFormatPr defaultColWidth="13.7109375" defaultRowHeight="15" x14ac:dyDescent="0.25"/>
  <cols>
    <col min="1" max="1" width="15.140625" bestFit="1" customWidth="1"/>
  </cols>
  <sheetData>
    <row r="1" spans="1:9" ht="18" x14ac:dyDescent="0.25">
      <c r="A1" s="525" t="s">
        <v>421</v>
      </c>
      <c r="B1" s="525"/>
      <c r="C1" s="525"/>
      <c r="D1" s="525"/>
      <c r="E1" s="525"/>
      <c r="F1" s="525"/>
      <c r="G1" s="525"/>
      <c r="H1" s="525"/>
      <c r="I1" s="525"/>
    </row>
    <row r="2" spans="1:9" ht="18" x14ac:dyDescent="0.25">
      <c r="A2" s="525" t="s">
        <v>422</v>
      </c>
      <c r="B2" s="525"/>
      <c r="C2" s="525"/>
      <c r="D2" s="525"/>
      <c r="E2" s="525"/>
      <c r="F2" s="525"/>
      <c r="G2" s="525"/>
      <c r="H2" s="525"/>
      <c r="I2" s="525"/>
    </row>
    <row r="3" spans="1:9" ht="18" x14ac:dyDescent="0.25">
      <c r="A3" s="190"/>
      <c r="B3" s="190"/>
      <c r="C3" s="190"/>
      <c r="D3" s="190"/>
      <c r="E3" s="190"/>
      <c r="F3" s="190"/>
      <c r="G3" s="190"/>
      <c r="H3" s="606" t="s">
        <v>423</v>
      </c>
      <c r="I3" s="607"/>
    </row>
    <row r="4" spans="1:9" ht="18.75" customHeight="1" x14ac:dyDescent="0.25">
      <c r="A4" s="282" t="s">
        <v>424</v>
      </c>
      <c r="B4" s="283" t="s">
        <v>236</v>
      </c>
      <c r="C4" s="283" t="s">
        <v>216</v>
      </c>
      <c r="D4" s="283" t="s">
        <v>127</v>
      </c>
      <c r="E4" s="283" t="s">
        <v>128</v>
      </c>
      <c r="F4" s="283" t="s">
        <v>116</v>
      </c>
      <c r="G4" s="283" t="s">
        <v>129</v>
      </c>
      <c r="H4" s="283" t="s">
        <v>130</v>
      </c>
      <c r="I4" s="283" t="s">
        <v>3</v>
      </c>
    </row>
    <row r="5" spans="1:9" x14ac:dyDescent="0.25">
      <c r="A5" s="284" t="s">
        <v>425</v>
      </c>
      <c r="B5" s="285">
        <v>759</v>
      </c>
      <c r="C5" s="285">
        <v>581</v>
      </c>
      <c r="D5" s="285">
        <v>1818</v>
      </c>
      <c r="E5" s="285">
        <v>595</v>
      </c>
      <c r="F5" s="285">
        <v>735</v>
      </c>
      <c r="G5" s="285">
        <v>205</v>
      </c>
      <c r="H5" s="285">
        <v>326</v>
      </c>
      <c r="I5" s="286">
        <f>SUM(B5:H5)</f>
        <v>5019</v>
      </c>
    </row>
    <row r="6" spans="1:9" x14ac:dyDescent="0.25">
      <c r="A6" s="284" t="s">
        <v>426</v>
      </c>
      <c r="B6" s="287">
        <v>195</v>
      </c>
      <c r="C6" s="287">
        <v>84</v>
      </c>
      <c r="D6" s="287">
        <v>335</v>
      </c>
      <c r="E6" s="287">
        <v>190</v>
      </c>
      <c r="F6" s="287">
        <v>257</v>
      </c>
      <c r="G6" s="287">
        <v>21</v>
      </c>
      <c r="H6" s="287">
        <v>52</v>
      </c>
      <c r="I6" s="286">
        <f>SUM(B6:H6)</f>
        <v>1134</v>
      </c>
    </row>
    <row r="7" spans="1:9" x14ac:dyDescent="0.25">
      <c r="A7" s="284" t="s">
        <v>427</v>
      </c>
      <c r="B7" s="287">
        <v>36</v>
      </c>
      <c r="C7" s="287">
        <v>51</v>
      </c>
      <c r="D7" s="287">
        <v>108</v>
      </c>
      <c r="E7" s="287">
        <v>37</v>
      </c>
      <c r="F7" s="287">
        <v>47</v>
      </c>
      <c r="G7" s="287">
        <v>3</v>
      </c>
      <c r="H7" s="287">
        <v>6</v>
      </c>
      <c r="I7" s="286">
        <f>SUM(B7:H7)</f>
        <v>288</v>
      </c>
    </row>
    <row r="8" spans="1:9" x14ac:dyDescent="0.25">
      <c r="A8" s="284" t="s">
        <v>428</v>
      </c>
      <c r="B8" s="287">
        <v>870</v>
      </c>
      <c r="C8" s="287">
        <v>1059</v>
      </c>
      <c r="D8" s="287">
        <v>769</v>
      </c>
      <c r="E8" s="287">
        <v>576</v>
      </c>
      <c r="F8" s="287">
        <v>1153</v>
      </c>
      <c r="G8" s="287">
        <v>237</v>
      </c>
      <c r="H8" s="287">
        <v>462</v>
      </c>
      <c r="I8" s="286">
        <f>SUM(B8:H8)</f>
        <v>5126</v>
      </c>
    </row>
    <row r="9" spans="1:9" x14ac:dyDescent="0.25">
      <c r="A9" s="198" t="s">
        <v>429</v>
      </c>
      <c r="B9" s="287">
        <v>0</v>
      </c>
      <c r="C9" s="287">
        <v>0</v>
      </c>
      <c r="D9" s="287">
        <v>0</v>
      </c>
      <c r="E9" s="287">
        <v>0</v>
      </c>
      <c r="F9" s="287">
        <v>0</v>
      </c>
      <c r="G9" s="287">
        <v>0</v>
      </c>
      <c r="H9" s="287">
        <v>0</v>
      </c>
      <c r="I9" s="286">
        <f>SUM(B9:H9)</f>
        <v>0</v>
      </c>
    </row>
    <row r="10" spans="1:9" x14ac:dyDescent="0.25">
      <c r="A10" s="45" t="s">
        <v>35</v>
      </c>
      <c r="B10" s="286">
        <f>SUM(B5:B9)</f>
        <v>1860</v>
      </c>
      <c r="C10" s="286">
        <f t="shared" ref="C10:H10" si="0">SUM(C5:C9)</f>
        <v>1775</v>
      </c>
      <c r="D10" s="286">
        <f t="shared" si="0"/>
        <v>3030</v>
      </c>
      <c r="E10" s="286">
        <f t="shared" si="0"/>
        <v>1398</v>
      </c>
      <c r="F10" s="286">
        <f t="shared" si="0"/>
        <v>2192</v>
      </c>
      <c r="G10" s="286">
        <f t="shared" si="0"/>
        <v>466</v>
      </c>
      <c r="H10" s="286">
        <f t="shared" si="0"/>
        <v>846</v>
      </c>
      <c r="I10" s="286">
        <f>SUM(I5:I9)</f>
        <v>11567</v>
      </c>
    </row>
    <row r="11" spans="1:9" x14ac:dyDescent="0.25">
      <c r="A11" s="4" t="s">
        <v>95</v>
      </c>
    </row>
  </sheetData>
  <mergeCells count="3">
    <mergeCell ref="A1:I1"/>
    <mergeCell ref="A2:I2"/>
    <mergeCell ref="H3:I3"/>
  </mergeCells>
  <pageMargins left="0.7" right="0.34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49"/>
  <sheetViews>
    <sheetView view="pageBreakPreview" zoomScaleNormal="115" zoomScaleSheetLayoutView="100" workbookViewId="0">
      <selection activeCell="N25" sqref="N25"/>
    </sheetView>
  </sheetViews>
  <sheetFormatPr defaultRowHeight="15.75" x14ac:dyDescent="0.25"/>
  <cols>
    <col min="1" max="1" width="17.85546875" style="60" customWidth="1"/>
    <col min="2" max="2" width="15.28515625" bestFit="1" customWidth="1"/>
    <col min="3" max="3" width="14.5703125" bestFit="1" customWidth="1"/>
    <col min="4" max="4" width="14.28515625" customWidth="1"/>
    <col min="5" max="5" width="14.42578125" bestFit="1" customWidth="1"/>
    <col min="6" max="6" width="9.5703125" customWidth="1"/>
    <col min="7" max="7" width="14.5703125" bestFit="1" customWidth="1"/>
    <col min="8" max="8" width="15" bestFit="1" customWidth="1"/>
    <col min="9" max="9" width="15.28515625" bestFit="1" customWidth="1"/>
    <col min="10" max="10" width="10" customWidth="1"/>
    <col min="11" max="11" width="11.7109375" customWidth="1"/>
    <col min="12" max="12" width="10.85546875" bestFit="1" customWidth="1"/>
  </cols>
  <sheetData>
    <row r="1" spans="1:12" ht="18" customHeight="1" x14ac:dyDescent="0.25">
      <c r="A1" s="609" t="s">
        <v>430</v>
      </c>
      <c r="B1" s="609"/>
      <c r="C1" s="609"/>
      <c r="D1" s="609"/>
      <c r="E1" s="609"/>
      <c r="F1" s="609"/>
      <c r="G1" s="609"/>
      <c r="H1" s="609"/>
      <c r="I1" s="609"/>
      <c r="J1" s="609"/>
      <c r="K1" s="609"/>
    </row>
    <row r="2" spans="1:12" ht="18" customHeight="1" x14ac:dyDescent="0.25">
      <c r="A2" s="609" t="s">
        <v>105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</row>
    <row r="3" spans="1:12" ht="18" x14ac:dyDescent="0.25">
      <c r="A3" s="288"/>
      <c r="B3" s="289"/>
      <c r="C3" s="289"/>
      <c r="D3" s="289"/>
      <c r="E3" s="289"/>
      <c r="F3" s="289"/>
      <c r="G3" s="289"/>
      <c r="H3" s="289"/>
      <c r="I3" s="289"/>
      <c r="J3" s="289"/>
      <c r="K3" s="290" t="s">
        <v>431</v>
      </c>
    </row>
    <row r="4" spans="1:12" x14ac:dyDescent="0.25">
      <c r="A4" s="610" t="s">
        <v>257</v>
      </c>
      <c r="B4" s="613" t="s">
        <v>432</v>
      </c>
      <c r="C4" s="613"/>
      <c r="D4" s="613"/>
      <c r="E4" s="613"/>
      <c r="F4" s="613"/>
      <c r="G4" s="613" t="s">
        <v>433</v>
      </c>
      <c r="H4" s="613"/>
      <c r="I4" s="613"/>
      <c r="J4" s="613"/>
      <c r="K4" s="613"/>
    </row>
    <row r="5" spans="1:12" ht="15" x14ac:dyDescent="0.25">
      <c r="A5" s="611"/>
      <c r="B5" s="291" t="s">
        <v>4</v>
      </c>
      <c r="C5" s="291" t="s">
        <v>5</v>
      </c>
      <c r="D5" s="291" t="s">
        <v>6</v>
      </c>
      <c r="E5" s="614" t="s">
        <v>434</v>
      </c>
      <c r="F5" s="614"/>
      <c r="G5" s="291" t="s">
        <v>4</v>
      </c>
      <c r="H5" s="291" t="s">
        <v>5</v>
      </c>
      <c r="I5" s="291" t="s">
        <v>6</v>
      </c>
      <c r="J5" s="614" t="s">
        <v>434</v>
      </c>
      <c r="K5" s="614"/>
    </row>
    <row r="6" spans="1:12" ht="30" x14ac:dyDescent="0.25">
      <c r="A6" s="612"/>
      <c r="B6" s="59" t="s">
        <v>376</v>
      </c>
      <c r="C6" s="59" t="s">
        <v>377</v>
      </c>
      <c r="D6" s="59" t="s">
        <v>378</v>
      </c>
      <c r="E6" s="292" t="s">
        <v>435</v>
      </c>
      <c r="F6" s="292" t="s">
        <v>436</v>
      </c>
      <c r="G6" s="59" t="s">
        <v>376</v>
      </c>
      <c r="H6" s="59" t="s">
        <v>377</v>
      </c>
      <c r="I6" s="59" t="s">
        <v>378</v>
      </c>
      <c r="J6" s="292" t="s">
        <v>435</v>
      </c>
      <c r="K6" s="292" t="s">
        <v>436</v>
      </c>
    </row>
    <row r="7" spans="1:12" ht="15" x14ac:dyDescent="0.25">
      <c r="A7" s="293" t="s">
        <v>236</v>
      </c>
      <c r="B7" s="294">
        <v>351201.92012610001</v>
      </c>
      <c r="C7" s="295">
        <v>364180.45828769996</v>
      </c>
      <c r="D7" s="295">
        <v>438735</v>
      </c>
      <c r="E7" s="296">
        <f>IFERROR(C7/B7*100-100,0)</f>
        <v>3.69546332689184</v>
      </c>
      <c r="F7" s="296">
        <f>IFERROR(D7/C7*100-100,0)</f>
        <v>20.471867728114759</v>
      </c>
      <c r="G7" s="297">
        <v>545204.37593555998</v>
      </c>
      <c r="H7" s="295">
        <v>556047.91205186013</v>
      </c>
      <c r="I7" s="295">
        <v>531759.1</v>
      </c>
      <c r="J7" s="296">
        <f>IFERROR(H7/G7*100-100,0)</f>
        <v>1.9888938157719025</v>
      </c>
      <c r="K7" s="296">
        <f>IFERROR(I7/H7*100-100,0)</f>
        <v>-4.3681149637326229</v>
      </c>
      <c r="L7" s="267"/>
    </row>
    <row r="8" spans="1:12" ht="15" x14ac:dyDescent="0.25">
      <c r="A8" s="293" t="s">
        <v>216</v>
      </c>
      <c r="B8" s="294">
        <v>247090.01040716001</v>
      </c>
      <c r="C8" s="297">
        <v>261507.87</v>
      </c>
      <c r="D8" s="297">
        <v>312307.23000000004</v>
      </c>
      <c r="E8" s="296">
        <f t="shared" ref="E8:F14" si="0">IFERROR(C8/B8*100-100,0)</f>
        <v>5.8350637361186415</v>
      </c>
      <c r="F8" s="296">
        <f t="shared" si="0"/>
        <v>19.42555686756198</v>
      </c>
      <c r="G8" s="297">
        <v>424141.68299999996</v>
      </c>
      <c r="H8" s="297">
        <v>452982.11</v>
      </c>
      <c r="I8" s="295">
        <v>435380.32999999996</v>
      </c>
      <c r="J8" s="296">
        <f t="shared" ref="J8:K14" si="1">IFERROR(H8/G8*100-100,0)</f>
        <v>6.799715320599617</v>
      </c>
      <c r="K8" s="296">
        <f t="shared" si="1"/>
        <v>-3.885756106350442</v>
      </c>
      <c r="L8" s="267"/>
    </row>
    <row r="9" spans="1:12" ht="15" x14ac:dyDescent="0.25">
      <c r="A9" s="293" t="s">
        <v>127</v>
      </c>
      <c r="B9" s="294">
        <v>3352685.1085493998</v>
      </c>
      <c r="C9" s="297">
        <v>3699539.3133966802</v>
      </c>
      <c r="D9" s="295">
        <v>4147292.7956364295</v>
      </c>
      <c r="E9" s="296">
        <f t="shared" si="0"/>
        <v>10.345564633039842</v>
      </c>
      <c r="F9" s="296">
        <f t="shared" si="0"/>
        <v>12.102952403245325</v>
      </c>
      <c r="G9" s="297">
        <v>2555644.1892820047</v>
      </c>
      <c r="H9" s="297">
        <v>2684012.3833779902</v>
      </c>
      <c r="I9" s="295">
        <v>2699431.7419689801</v>
      </c>
      <c r="J9" s="296">
        <f t="shared" si="1"/>
        <v>5.0229290381791998</v>
      </c>
      <c r="K9" s="296">
        <f t="shared" si="1"/>
        <v>0.57448910021733468</v>
      </c>
      <c r="L9" s="267"/>
    </row>
    <row r="10" spans="1:12" ht="15" x14ac:dyDescent="0.25">
      <c r="A10" s="293" t="s">
        <v>128</v>
      </c>
      <c r="B10" s="294">
        <v>375033.09000000008</v>
      </c>
      <c r="C10" s="297">
        <v>402301.78068601008</v>
      </c>
      <c r="D10" s="295">
        <v>498778.69999999995</v>
      </c>
      <c r="E10" s="296">
        <f t="shared" si="0"/>
        <v>7.2710092557459234</v>
      </c>
      <c r="F10" s="296">
        <f t="shared" si="0"/>
        <v>23.981230992683209</v>
      </c>
      <c r="G10" s="297">
        <v>315653.25000000006</v>
      </c>
      <c r="H10" s="297">
        <v>359411.36471423006</v>
      </c>
      <c r="I10" s="295">
        <v>312250.03000000003</v>
      </c>
      <c r="J10" s="296">
        <f t="shared" si="1"/>
        <v>13.862716355440654</v>
      </c>
      <c r="K10" s="296">
        <f t="shared" si="1"/>
        <v>-13.12182622598155</v>
      </c>
      <c r="L10" s="267"/>
    </row>
    <row r="11" spans="1:12" ht="15" x14ac:dyDescent="0.25">
      <c r="A11" s="293" t="s">
        <v>116</v>
      </c>
      <c r="B11" s="294">
        <v>402837.65777384007</v>
      </c>
      <c r="C11" s="297">
        <v>432303.69646190992</v>
      </c>
      <c r="D11" s="295">
        <v>529381.22</v>
      </c>
      <c r="E11" s="296">
        <f t="shared" si="0"/>
        <v>7.3146187104018452</v>
      </c>
      <c r="F11" s="296">
        <f t="shared" si="0"/>
        <v>22.455862471822158</v>
      </c>
      <c r="G11" s="297">
        <v>534398.39924000006</v>
      </c>
      <c r="H11" s="297">
        <v>550069.41590000014</v>
      </c>
      <c r="I11" s="298">
        <v>516890.97743241006</v>
      </c>
      <c r="J11" s="296">
        <f t="shared" si="1"/>
        <v>2.9324595062947054</v>
      </c>
      <c r="K11" s="296">
        <f t="shared" si="1"/>
        <v>-6.0316820947597876</v>
      </c>
      <c r="L11" s="267"/>
    </row>
    <row r="12" spans="1:12" ht="15" x14ac:dyDescent="0.25">
      <c r="A12" s="293" t="s">
        <v>129</v>
      </c>
      <c r="B12" s="294">
        <v>49170.527856000001</v>
      </c>
      <c r="C12" s="297">
        <v>62592.477816129998</v>
      </c>
      <c r="D12" s="295">
        <v>65984.779424120003</v>
      </c>
      <c r="E12" s="296">
        <f t="shared" si="0"/>
        <v>27.296737589308179</v>
      </c>
      <c r="F12" s="296">
        <f t="shared" si="0"/>
        <v>5.4196633946257009</v>
      </c>
      <c r="G12" s="297">
        <v>55754.835023580003</v>
      </c>
      <c r="H12" s="297">
        <v>59501.368966049995</v>
      </c>
      <c r="I12" s="295">
        <v>47305.785410370001</v>
      </c>
      <c r="J12" s="296">
        <f t="shared" si="1"/>
        <v>6.71965748062118</v>
      </c>
      <c r="K12" s="296">
        <f t="shared" si="1"/>
        <v>-20.496307509560822</v>
      </c>
      <c r="L12" s="267"/>
    </row>
    <row r="13" spans="1:12" ht="15" x14ac:dyDescent="0.25">
      <c r="A13" s="293" t="s">
        <v>203</v>
      </c>
      <c r="B13" s="294">
        <v>105952.98512075</v>
      </c>
      <c r="C13" s="295">
        <v>115169.32758258999</v>
      </c>
      <c r="D13" s="295">
        <v>136831.67999999999</v>
      </c>
      <c r="E13" s="296">
        <f t="shared" si="0"/>
        <v>8.6985208121663788</v>
      </c>
      <c r="F13" s="296">
        <f t="shared" si="0"/>
        <v>18.80913336224485</v>
      </c>
      <c r="G13" s="297">
        <v>147488.49289757002</v>
      </c>
      <c r="H13" s="295">
        <v>158836.05391392999</v>
      </c>
      <c r="I13" s="295">
        <v>140662.51999999999</v>
      </c>
      <c r="J13" s="296">
        <f t="shared" si="1"/>
        <v>7.6938619369043408</v>
      </c>
      <c r="K13" s="296">
        <f t="shared" si="1"/>
        <v>-11.44169315851795</v>
      </c>
      <c r="L13" s="267"/>
    </row>
    <row r="14" spans="1:12" x14ac:dyDescent="0.3">
      <c r="A14" s="299" t="s">
        <v>35</v>
      </c>
      <c r="B14" s="300">
        <f>SUM(B7:B13)</f>
        <v>4883971.2998332502</v>
      </c>
      <c r="C14" s="300">
        <f>SUM(C7:C13)</f>
        <v>5337594.9242310198</v>
      </c>
      <c r="D14" s="300">
        <f>SUM(D7:D13)</f>
        <v>6129311.4050605483</v>
      </c>
      <c r="E14" s="296">
        <f t="shared" si="0"/>
        <v>9.2880075772201423</v>
      </c>
      <c r="F14" s="296">
        <f t="shared" si="0"/>
        <v>14.832831866565627</v>
      </c>
      <c r="G14" s="300">
        <f>SUM(G7:G13)</f>
        <v>4578285.2253787145</v>
      </c>
      <c r="H14" s="300">
        <f>SUM(H7:H13)</f>
        <v>4820860.6089240611</v>
      </c>
      <c r="I14" s="300">
        <f>SUM(I7:I13)</f>
        <v>4683680.4848117596</v>
      </c>
      <c r="J14" s="296">
        <f t="shared" si="1"/>
        <v>5.2983894974625798</v>
      </c>
      <c r="K14" s="296">
        <f t="shared" si="1"/>
        <v>-2.845552594040214</v>
      </c>
      <c r="L14" s="267"/>
    </row>
    <row r="15" spans="1:12" x14ac:dyDescent="0.25">
      <c r="A15" s="301" t="s">
        <v>95</v>
      </c>
    </row>
    <row r="16" spans="1:12" ht="18.75" x14ac:dyDescent="0.25">
      <c r="A16" s="608"/>
      <c r="B16" s="608"/>
      <c r="C16" s="608"/>
      <c r="D16" s="608"/>
      <c r="E16" s="608"/>
    </row>
    <row r="17" spans="1:9" ht="15" x14ac:dyDescent="0.25">
      <c r="A17"/>
    </row>
    <row r="18" spans="1:9" ht="15" x14ac:dyDescent="0.25">
      <c r="A18"/>
    </row>
    <row r="19" spans="1:9" ht="15" x14ac:dyDescent="0.25">
      <c r="A19"/>
    </row>
    <row r="20" spans="1:9" ht="15" x14ac:dyDescent="0.25">
      <c r="A20"/>
      <c r="D20" s="61"/>
      <c r="I20" s="61"/>
    </row>
    <row r="21" spans="1:9" ht="15" x14ac:dyDescent="0.25">
      <c r="A21"/>
      <c r="D21" s="61"/>
      <c r="I21" s="61"/>
    </row>
    <row r="22" spans="1:9" ht="15" x14ac:dyDescent="0.25">
      <c r="A22"/>
      <c r="D22" s="61"/>
      <c r="I22" s="61"/>
    </row>
    <row r="23" spans="1:9" ht="15" x14ac:dyDescent="0.25">
      <c r="A23"/>
      <c r="D23" s="61"/>
      <c r="I23" s="61"/>
    </row>
    <row r="24" spans="1:9" ht="15" x14ac:dyDescent="0.25">
      <c r="A24"/>
      <c r="D24" s="61"/>
      <c r="I24" s="61"/>
    </row>
    <row r="25" spans="1:9" ht="15" x14ac:dyDescent="0.25">
      <c r="A25"/>
      <c r="D25" s="61"/>
      <c r="I25" s="61"/>
    </row>
    <row r="26" spans="1:9" ht="15" x14ac:dyDescent="0.25">
      <c r="A26"/>
      <c r="D26" s="61"/>
      <c r="I26" s="61"/>
    </row>
    <row r="27" spans="1:9" ht="15" x14ac:dyDescent="0.25">
      <c r="A27"/>
    </row>
    <row r="28" spans="1:9" ht="15" x14ac:dyDescent="0.25">
      <c r="A28"/>
    </row>
    <row r="29" spans="1:9" ht="15" x14ac:dyDescent="0.25">
      <c r="A29"/>
    </row>
    <row r="30" spans="1:9" ht="15" x14ac:dyDescent="0.25">
      <c r="A30"/>
    </row>
    <row r="31" spans="1:9" ht="15" x14ac:dyDescent="0.25">
      <c r="A31"/>
    </row>
    <row r="32" spans="1:9" ht="15" x14ac:dyDescent="0.25">
      <c r="A32"/>
    </row>
    <row r="33" spans="1:1" ht="15" x14ac:dyDescent="0.25">
      <c r="A33"/>
    </row>
    <row r="34" spans="1:1" ht="15" x14ac:dyDescent="0.25">
      <c r="A34"/>
    </row>
    <row r="35" spans="1:1" ht="15" x14ac:dyDescent="0.25">
      <c r="A35"/>
    </row>
    <row r="36" spans="1:1" ht="15" x14ac:dyDescent="0.25">
      <c r="A36"/>
    </row>
    <row r="37" spans="1:1" ht="15" x14ac:dyDescent="0.25">
      <c r="A37"/>
    </row>
    <row r="38" spans="1:1" ht="15" x14ac:dyDescent="0.25">
      <c r="A38"/>
    </row>
    <row r="39" spans="1:1" ht="15" x14ac:dyDescent="0.25">
      <c r="A39"/>
    </row>
    <row r="40" spans="1:1" ht="15" x14ac:dyDescent="0.25">
      <c r="A40"/>
    </row>
    <row r="41" spans="1:1" ht="15" x14ac:dyDescent="0.25">
      <c r="A41"/>
    </row>
    <row r="42" spans="1:1" ht="15" x14ac:dyDescent="0.25">
      <c r="A42"/>
    </row>
    <row r="43" spans="1:1" ht="15" x14ac:dyDescent="0.25">
      <c r="A43"/>
    </row>
    <row r="44" spans="1:1" ht="15" x14ac:dyDescent="0.25">
      <c r="A44"/>
    </row>
    <row r="45" spans="1:1" ht="15" x14ac:dyDescent="0.25">
      <c r="A45"/>
    </row>
    <row r="46" spans="1:1" ht="15" x14ac:dyDescent="0.25">
      <c r="A46"/>
    </row>
    <row r="47" spans="1:1" ht="15" x14ac:dyDescent="0.25">
      <c r="A47"/>
    </row>
    <row r="48" spans="1:1" ht="15" x14ac:dyDescent="0.25">
      <c r="A48"/>
    </row>
    <row r="49" spans="1:1" ht="15" x14ac:dyDescent="0.25">
      <c r="A49"/>
    </row>
  </sheetData>
  <mergeCells count="8">
    <mergeCell ref="A16:E16"/>
    <mergeCell ref="A1:K1"/>
    <mergeCell ref="A2:K2"/>
    <mergeCell ref="A4:A6"/>
    <mergeCell ref="B4:F4"/>
    <mergeCell ref="G4:K4"/>
    <mergeCell ref="E5:F5"/>
    <mergeCell ref="J5:K5"/>
  </mergeCells>
  <hyperlinks>
    <hyperlink ref="D6" r:id="rId1" display="cf=j=@)^^÷^&amp;                        -;fpg–kf}if_ " xr:uid="{00000000-0004-0000-1700-000000000000}"/>
    <hyperlink ref="C6" r:id="rId2" display="cf=j=@)^^÷^&amp;                        -;fpg–kf}if_ " xr:uid="{00000000-0004-0000-1700-000001000000}"/>
    <hyperlink ref="I6" r:id="rId3" display="cf=j=@)^^÷^&amp;                        -;fpg–kf}if_ " xr:uid="{00000000-0004-0000-1700-000002000000}"/>
    <hyperlink ref="H6" r:id="rId4" display="cf=j=@)^^÷^&amp;                        -;fpg–kf}if_ " xr:uid="{00000000-0004-0000-1700-000003000000}"/>
  </hyperlinks>
  <pageMargins left="1.84" right="0.7" top="1.3149999999999999" bottom="0.75" header="0.3" footer="0.3"/>
  <pageSetup paperSize="9" scale="75" fitToHeight="0" orientation="landscape"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F20"/>
  <sheetViews>
    <sheetView view="pageBreakPreview" zoomScaleNormal="100" zoomScaleSheetLayoutView="100" workbookViewId="0">
      <pane xSplit="1" ySplit="5" topLeftCell="B6" activePane="bottomRight" state="frozen"/>
      <selection activeCell="J24" sqref="J24"/>
      <selection pane="topRight" activeCell="J24" sqref="J24"/>
      <selection pane="bottomLeft" activeCell="J24" sqref="J24"/>
      <selection pane="bottomRight" activeCell="J13" sqref="J13"/>
    </sheetView>
  </sheetViews>
  <sheetFormatPr defaultColWidth="13.7109375" defaultRowHeight="15" x14ac:dyDescent="0.25"/>
  <cols>
    <col min="1" max="1" width="27.42578125" style="28" bestFit="1" customWidth="1"/>
    <col min="2" max="2" width="16.85546875" style="28" bestFit="1" customWidth="1"/>
    <col min="3" max="3" width="17.28515625" style="28" bestFit="1" customWidth="1"/>
    <col min="4" max="4" width="16.7109375" style="28" bestFit="1" customWidth="1"/>
    <col min="5" max="16384" width="13.7109375" style="28"/>
  </cols>
  <sheetData>
    <row r="1" spans="1:6" ht="18" x14ac:dyDescent="0.25">
      <c r="A1" s="615" t="s">
        <v>437</v>
      </c>
      <c r="B1" s="615"/>
      <c r="C1" s="615"/>
      <c r="D1" s="615"/>
      <c r="E1" s="615"/>
      <c r="F1" s="615"/>
    </row>
    <row r="2" spans="1:6" ht="18" x14ac:dyDescent="0.25">
      <c r="A2" s="615" t="s">
        <v>438</v>
      </c>
      <c r="B2" s="615"/>
      <c r="C2" s="615"/>
      <c r="D2" s="615"/>
      <c r="E2" s="615"/>
      <c r="F2" s="615"/>
    </row>
    <row r="3" spans="1:6" ht="18" x14ac:dyDescent="0.25">
      <c r="A3" s="425"/>
      <c r="B3" s="425"/>
      <c r="C3" s="425"/>
      <c r="D3" s="425"/>
      <c r="E3" s="616" t="s">
        <v>106</v>
      </c>
      <c r="F3" s="617"/>
    </row>
    <row r="4" spans="1:6" ht="15.75" x14ac:dyDescent="0.25">
      <c r="A4" s="618" t="s">
        <v>79</v>
      </c>
      <c r="B4" s="551" t="s">
        <v>3</v>
      </c>
      <c r="C4" s="551"/>
      <c r="D4" s="551"/>
      <c r="E4" s="551"/>
      <c r="F4" s="551"/>
    </row>
    <row r="5" spans="1:6" ht="63" x14ac:dyDescent="0.25">
      <c r="A5" s="618"/>
      <c r="B5" s="302" t="s">
        <v>376</v>
      </c>
      <c r="C5" s="302" t="s">
        <v>377</v>
      </c>
      <c r="D5" s="302" t="s">
        <v>378</v>
      </c>
      <c r="E5" s="303" t="s">
        <v>97</v>
      </c>
      <c r="F5" s="303" t="s">
        <v>8</v>
      </c>
    </row>
    <row r="6" spans="1:6" ht="15.75" x14ac:dyDescent="0.3">
      <c r="A6" s="304" t="s">
        <v>439</v>
      </c>
      <c r="B6" s="305">
        <f>'Table 14b'!Q22</f>
        <v>4883821.5569487801</v>
      </c>
      <c r="C6" s="305">
        <f>'Table 14b'!R22</f>
        <v>5337594.9345920701</v>
      </c>
      <c r="D6" s="305">
        <f>'Table 14b'!S22</f>
        <v>6129311.3403936792</v>
      </c>
      <c r="E6" s="187">
        <f>C6/B6*100-100</f>
        <v>9.2913586696805766</v>
      </c>
      <c r="F6" s="187">
        <f>D6/C6*100-100</f>
        <v>14.832830432122648</v>
      </c>
    </row>
    <row r="7" spans="1:6" ht="15.75" x14ac:dyDescent="0.3">
      <c r="A7" s="306" t="s">
        <v>440</v>
      </c>
      <c r="B7" s="305">
        <f>'Table 14b'!Q23</f>
        <v>423610.40444836044</v>
      </c>
      <c r="C7" s="305">
        <f>'Table 14b'!R23</f>
        <v>431537.73484714993</v>
      </c>
      <c r="D7" s="305">
        <f>'Table 14b'!S23</f>
        <v>418420.47838412994</v>
      </c>
      <c r="E7" s="187">
        <f t="shared" ref="E7:F18" si="0">C7/B7*100-100</f>
        <v>1.8713729208593719</v>
      </c>
      <c r="F7" s="187">
        <f t="shared" si="0"/>
        <v>-3.0396545663998751</v>
      </c>
    </row>
    <row r="8" spans="1:6" ht="15.75" x14ac:dyDescent="0.3">
      <c r="A8" s="306" t="s">
        <v>441</v>
      </c>
      <c r="B8" s="305">
        <f>'Table 14b'!Q24</f>
        <v>1465752.019750657</v>
      </c>
      <c r="C8" s="305">
        <f>'Table 14b'!R24</f>
        <v>1368041.8391574197</v>
      </c>
      <c r="D8" s="305">
        <f>'Table 14b'!S24</f>
        <v>1627017.5869347197</v>
      </c>
      <c r="E8" s="187">
        <f t="shared" si="0"/>
        <v>-6.6662149720154673</v>
      </c>
      <c r="F8" s="187">
        <f t="shared" si="0"/>
        <v>18.930396744064765</v>
      </c>
    </row>
    <row r="9" spans="1:6" ht="15.75" x14ac:dyDescent="0.3">
      <c r="A9" s="306" t="s">
        <v>442</v>
      </c>
      <c r="B9" s="305">
        <f>'Table 14b'!Q25</f>
        <v>2603928.0319968397</v>
      </c>
      <c r="C9" s="305">
        <f>'Table 14b'!R25</f>
        <v>3157511.9838329102</v>
      </c>
      <c r="D9" s="305">
        <f>'Table 14b'!S25</f>
        <v>3646029.5650406689</v>
      </c>
      <c r="E9" s="187">
        <f t="shared" si="0"/>
        <v>21.259571886537557</v>
      </c>
      <c r="F9" s="187">
        <f t="shared" si="0"/>
        <v>15.471598641875815</v>
      </c>
    </row>
    <row r="10" spans="1:6" ht="15.75" x14ac:dyDescent="0.3">
      <c r="A10" s="306" t="s">
        <v>443</v>
      </c>
      <c r="B10" s="305">
        <f>'Table 14b'!Q26</f>
        <v>390531.100752923</v>
      </c>
      <c r="C10" s="305">
        <f>'Table 14b'!R26</f>
        <v>380503.37675459002</v>
      </c>
      <c r="D10" s="305">
        <f>'Table 14b'!S26</f>
        <v>437843.71003416006</v>
      </c>
      <c r="E10" s="187">
        <f t="shared" si="0"/>
        <v>-2.5677145761246862</v>
      </c>
      <c r="F10" s="187">
        <f t="shared" si="0"/>
        <v>15.069599058131971</v>
      </c>
    </row>
    <row r="11" spans="1:6" ht="15.75" x14ac:dyDescent="0.3">
      <c r="A11" s="304" t="s">
        <v>444</v>
      </c>
      <c r="B11" s="305">
        <f>'Table 14b'!Q27</f>
        <v>40739237.719999999</v>
      </c>
      <c r="C11" s="305">
        <f>'Table 14b'!R27</f>
        <v>47836961</v>
      </c>
      <c r="D11" s="305">
        <f>'Table 14b'!S27</f>
        <v>53762505</v>
      </c>
      <c r="E11" s="187">
        <f t="shared" si="0"/>
        <v>17.422327164741077</v>
      </c>
      <c r="F11" s="187">
        <f t="shared" si="0"/>
        <v>12.38695744071201</v>
      </c>
    </row>
    <row r="12" spans="1:6" ht="15.75" x14ac:dyDescent="0.3">
      <c r="A12" s="304" t="s">
        <v>445</v>
      </c>
      <c r="B12" s="305">
        <f>'Table 14b'!Q28</f>
        <v>4610143.6121802051</v>
      </c>
      <c r="C12" s="305">
        <f>'Table 14b'!R28</f>
        <v>4820860.6089240611</v>
      </c>
      <c r="D12" s="305">
        <f>'Table 14b'!S28</f>
        <v>4683680.5707337605</v>
      </c>
      <c r="E12" s="187">
        <f t="shared" si="0"/>
        <v>4.5707252196467891</v>
      </c>
      <c r="F12" s="187">
        <f t="shared" si="0"/>
        <v>-2.8455508117443173</v>
      </c>
    </row>
    <row r="13" spans="1:6" s="307" customFormat="1" ht="15.75" x14ac:dyDescent="0.3">
      <c r="A13" s="304" t="s">
        <v>446</v>
      </c>
      <c r="B13" s="305">
        <f>'Table 14b'!Q29</f>
        <v>328861.3860372575</v>
      </c>
      <c r="C13" s="305">
        <f>'Table 14b'!R29</f>
        <v>320668.47123266</v>
      </c>
      <c r="D13" s="305">
        <f>'Table 14b'!S29</f>
        <v>322274.97603402002</v>
      </c>
      <c r="E13" s="187">
        <f t="shared" si="0"/>
        <v>-2.491297291944548</v>
      </c>
      <c r="F13" s="187">
        <f t="shared" si="0"/>
        <v>0.50098620397089633</v>
      </c>
    </row>
    <row r="14" spans="1:6" s="307" customFormat="1" ht="15.75" x14ac:dyDescent="0.3">
      <c r="A14" s="304" t="s">
        <v>447</v>
      </c>
      <c r="B14" s="305">
        <f>'Table 14b'!Q30</f>
        <v>121235.12286776009</v>
      </c>
      <c r="C14" s="305">
        <f>'Table 14b'!R30</f>
        <v>10607.402334160004</v>
      </c>
      <c r="D14" s="305">
        <f>'Table 14b'!S30</f>
        <v>1321.546</v>
      </c>
      <c r="E14" s="187">
        <f t="shared" si="0"/>
        <v>-91.250553401318967</v>
      </c>
      <c r="F14" s="187">
        <f t="shared" si="0"/>
        <v>-87.541285242437709</v>
      </c>
    </row>
    <row r="15" spans="1:6" s="307" customFormat="1" ht="15.75" x14ac:dyDescent="0.3">
      <c r="A15" s="304" t="s">
        <v>448</v>
      </c>
      <c r="B15" s="305">
        <f>'Table 14b'!Q31</f>
        <v>203726.9945816937</v>
      </c>
      <c r="C15" s="305">
        <f>'Table 14b'!R31</f>
        <v>186616.33415961007</v>
      </c>
      <c r="D15" s="305">
        <f>'Table 14b'!S31</f>
        <v>197199.23142337002</v>
      </c>
      <c r="E15" s="187">
        <f t="shared" si="0"/>
        <v>-8.398818456639205</v>
      </c>
      <c r="F15" s="187">
        <f t="shared" si="0"/>
        <v>5.6709383513602489</v>
      </c>
    </row>
    <row r="16" spans="1:6" s="307" customFormat="1" ht="15.75" x14ac:dyDescent="0.3">
      <c r="A16" s="304" t="s">
        <v>449</v>
      </c>
      <c r="B16" s="305">
        <f>'Table 14b'!Q32</f>
        <v>1585454.5292876018</v>
      </c>
      <c r="C16" s="305">
        <f>'Table 14b'!R32</f>
        <v>1730555.03</v>
      </c>
      <c r="D16" s="305">
        <f>'Table 14b'!S32</f>
        <v>1579064</v>
      </c>
      <c r="E16" s="187">
        <f t="shared" si="0"/>
        <v>9.1519812162381413</v>
      </c>
      <c r="F16" s="187">
        <f t="shared" si="0"/>
        <v>-8.7538984530298336</v>
      </c>
    </row>
    <row r="17" spans="1:6" ht="15.75" x14ac:dyDescent="0.3">
      <c r="A17" s="304" t="s">
        <v>450</v>
      </c>
      <c r="B17" s="305">
        <f>'Table 14b'!Q33</f>
        <v>194915</v>
      </c>
      <c r="C17" s="305">
        <f>'Table 14b'!R33</f>
        <v>86599</v>
      </c>
      <c r="D17" s="305">
        <f>'Table 14b'!S33</f>
        <v>5064</v>
      </c>
      <c r="E17" s="187">
        <f t="shared" si="0"/>
        <v>-55.570889875073746</v>
      </c>
      <c r="F17" s="187">
        <f t="shared" si="0"/>
        <v>-94.15235741752214</v>
      </c>
    </row>
    <row r="18" spans="1:6" ht="15.75" x14ac:dyDescent="0.3">
      <c r="A18" s="304" t="s">
        <v>451</v>
      </c>
      <c r="B18" s="305">
        <f>'Table 14b'!Q34</f>
        <v>9562</v>
      </c>
      <c r="C18" s="305">
        <f>'Table 14b'!R34</f>
        <v>11423</v>
      </c>
      <c r="D18" s="305">
        <f>'Table 14b'!S34</f>
        <v>11567</v>
      </c>
      <c r="E18" s="187">
        <f t="shared" si="0"/>
        <v>19.462455553231536</v>
      </c>
      <c r="F18" s="187">
        <f t="shared" si="0"/>
        <v>1.2606145495929155</v>
      </c>
    </row>
    <row r="19" spans="1:6" ht="17.25" x14ac:dyDescent="0.3">
      <c r="A19" s="308" t="s">
        <v>95</v>
      </c>
      <c r="E19" s="309"/>
      <c r="F19" s="309"/>
    </row>
    <row r="20" spans="1:6" x14ac:dyDescent="0.25">
      <c r="E20" s="62"/>
      <c r="F20" s="62"/>
    </row>
  </sheetData>
  <mergeCells count="5">
    <mergeCell ref="A1:F1"/>
    <mergeCell ref="A2:F2"/>
    <mergeCell ref="E3:F3"/>
    <mergeCell ref="A4:A5"/>
    <mergeCell ref="B4:F4"/>
  </mergeCells>
  <pageMargins left="0.7" right="0.7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W65"/>
  <sheetViews>
    <sheetView view="pageBreakPreview" zoomScale="112" zoomScaleNormal="112" zoomScaleSheetLayoutView="112" workbookViewId="0">
      <pane xSplit="1" ySplit="5" topLeftCell="I6" activePane="bottomRight" state="frozen"/>
      <selection activeCell="J24" sqref="J24"/>
      <selection pane="topRight" activeCell="J24" sqref="J24"/>
      <selection pane="bottomLeft" activeCell="J24" sqref="J24"/>
      <selection pane="bottomRight" activeCell="R46" sqref="R46"/>
    </sheetView>
  </sheetViews>
  <sheetFormatPr defaultColWidth="13.7109375" defaultRowHeight="15" x14ac:dyDescent="0.25"/>
  <cols>
    <col min="1" max="1" width="19.85546875" style="28" customWidth="1"/>
    <col min="2" max="2" width="15.42578125" style="28" bestFit="1" customWidth="1"/>
    <col min="3" max="3" width="16.42578125" style="28" bestFit="1" customWidth="1"/>
    <col min="4" max="4" width="13.5703125" style="28" customWidth="1"/>
    <col min="5" max="6" width="13.7109375" style="28"/>
    <col min="7" max="7" width="13.7109375" style="28" customWidth="1"/>
    <col min="8" max="8" width="12.85546875" style="28" customWidth="1"/>
    <col min="9" max="9" width="14.140625" style="28" customWidth="1"/>
    <col min="10" max="11" width="13.7109375" style="28"/>
    <col min="12" max="12" width="14.42578125" style="28" bestFit="1" customWidth="1"/>
    <col min="13" max="13" width="13.42578125" style="28" customWidth="1"/>
    <col min="14" max="14" width="13.7109375" style="28" bestFit="1" customWidth="1"/>
    <col min="15" max="16" width="13.7109375" style="28"/>
    <col min="17" max="17" width="17.85546875" style="28" bestFit="1" customWidth="1"/>
    <col min="18" max="18" width="14.7109375" style="28" customWidth="1"/>
    <col min="19" max="19" width="13.7109375" style="28" customWidth="1"/>
    <col min="20" max="16384" width="13.7109375" style="28"/>
  </cols>
  <sheetData>
    <row r="1" spans="1:21" ht="18" x14ac:dyDescent="0.25">
      <c r="A1" s="515" t="s">
        <v>452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243"/>
      <c r="M1" s="243"/>
      <c r="N1" s="243"/>
      <c r="O1" s="243"/>
      <c r="P1" s="243"/>
      <c r="Q1" s="243"/>
      <c r="R1" s="243"/>
      <c r="S1" s="243"/>
      <c r="T1" s="243"/>
      <c r="U1" s="243"/>
    </row>
    <row r="2" spans="1:21" ht="18" x14ac:dyDescent="0.25">
      <c r="A2" s="515" t="s">
        <v>146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243"/>
      <c r="M2" s="243"/>
      <c r="N2" s="243"/>
      <c r="O2" s="243"/>
      <c r="P2" s="243"/>
      <c r="Q2" s="243"/>
      <c r="R2" s="243"/>
      <c r="S2" s="243"/>
      <c r="T2" s="243"/>
      <c r="U2" s="243"/>
    </row>
    <row r="3" spans="1:21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620" t="s">
        <v>106</v>
      </c>
      <c r="U3" s="620"/>
    </row>
    <row r="4" spans="1:21" ht="15.75" x14ac:dyDescent="0.25">
      <c r="A4" s="618" t="s">
        <v>79</v>
      </c>
      <c r="B4" s="551" t="s">
        <v>236</v>
      </c>
      <c r="C4" s="551"/>
      <c r="D4" s="551"/>
      <c r="E4" s="551"/>
      <c r="F4" s="551"/>
      <c r="G4" s="551" t="s">
        <v>216</v>
      </c>
      <c r="H4" s="551"/>
      <c r="I4" s="551"/>
      <c r="J4" s="551"/>
      <c r="K4" s="551"/>
      <c r="L4" s="551" t="s">
        <v>127</v>
      </c>
      <c r="M4" s="551"/>
      <c r="N4" s="551"/>
      <c r="O4" s="551"/>
      <c r="P4" s="551"/>
      <c r="Q4" s="551" t="s">
        <v>128</v>
      </c>
      <c r="R4" s="551"/>
      <c r="S4" s="551"/>
      <c r="T4" s="551"/>
      <c r="U4" s="551"/>
    </row>
    <row r="5" spans="1:21" ht="45" x14ac:dyDescent="0.25">
      <c r="A5" s="618"/>
      <c r="B5" s="310" t="s">
        <v>376</v>
      </c>
      <c r="C5" s="310" t="s">
        <v>377</v>
      </c>
      <c r="D5" s="310" t="s">
        <v>378</v>
      </c>
      <c r="E5" s="311" t="s">
        <v>97</v>
      </c>
      <c r="F5" s="311" t="s">
        <v>8</v>
      </c>
      <c r="G5" s="310" t="s">
        <v>376</v>
      </c>
      <c r="H5" s="310" t="s">
        <v>377</v>
      </c>
      <c r="I5" s="310" t="s">
        <v>378</v>
      </c>
      <c r="J5" s="311" t="s">
        <v>97</v>
      </c>
      <c r="K5" s="311" t="s">
        <v>8</v>
      </c>
      <c r="L5" s="310" t="s">
        <v>376</v>
      </c>
      <c r="M5" s="310" t="s">
        <v>377</v>
      </c>
      <c r="N5" s="310" t="s">
        <v>378</v>
      </c>
      <c r="O5" s="311" t="s">
        <v>97</v>
      </c>
      <c r="P5" s="311" t="s">
        <v>8</v>
      </c>
      <c r="Q5" s="310" t="s">
        <v>376</v>
      </c>
      <c r="R5" s="310" t="s">
        <v>377</v>
      </c>
      <c r="S5" s="310" t="s">
        <v>378</v>
      </c>
      <c r="T5" s="311" t="s">
        <v>97</v>
      </c>
      <c r="U5" s="311" t="s">
        <v>8</v>
      </c>
    </row>
    <row r="6" spans="1:21" ht="15.75" x14ac:dyDescent="0.3">
      <c r="A6" s="312" t="s">
        <v>439</v>
      </c>
      <c r="B6" s="313">
        <f>SUM(B7:B10)</f>
        <v>351201.93012609996</v>
      </c>
      <c r="C6" s="314">
        <f>C7+C8+C9+C10</f>
        <v>364180.47143142996</v>
      </c>
      <c r="D6" s="314">
        <f>D7+D8+D9+D10</f>
        <v>438735.01159256004</v>
      </c>
      <c r="E6" s="187">
        <f>IFERROR(C6/B6*100-100,0)</f>
        <v>3.695464116803123</v>
      </c>
      <c r="F6" s="187">
        <f>IFERROR(D6/C6*100-100,0)</f>
        <v>20.471866563324966</v>
      </c>
      <c r="G6" s="313">
        <f>SUM(G7:G10)</f>
        <v>247090.01040716004</v>
      </c>
      <c r="H6" s="313">
        <f>SUM(H7:H10)</f>
        <v>261507.86999999997</v>
      </c>
      <c r="I6" s="313">
        <f>SUM(I7:I10)</f>
        <v>312307.23000000004</v>
      </c>
      <c r="J6" s="187">
        <f>IFERROR(H6/G6*100-100,0)</f>
        <v>5.8350637361186131</v>
      </c>
      <c r="K6" s="187">
        <f>IFERROR(I6/H6*100-100,0)</f>
        <v>19.425556867561994</v>
      </c>
      <c r="L6" s="313">
        <f>SUM(L7:L10)</f>
        <v>3352685.1085494002</v>
      </c>
      <c r="M6" s="313">
        <f t="shared" ref="M6:N6" si="0">SUM(M7:M10)</f>
        <v>3699539.3133966797</v>
      </c>
      <c r="N6" s="313">
        <f t="shared" si="0"/>
        <v>4147292.7956364295</v>
      </c>
      <c r="O6" s="187">
        <f>IFERROR(M6/L6*100-100,0)</f>
        <v>10.345564633039814</v>
      </c>
      <c r="P6" s="187">
        <f>IFERROR(N6/M6*100-100,0)</f>
        <v>12.102952403245354</v>
      </c>
      <c r="Q6" s="313">
        <f>SUM(Q7:Q10)</f>
        <v>374883.33232688007</v>
      </c>
      <c r="R6" s="314">
        <f>SUM(R7:R10)</f>
        <v>402301.78068600997</v>
      </c>
      <c r="S6" s="314">
        <f>SUM(S7:S10)</f>
        <v>498778.67510286998</v>
      </c>
      <c r="T6" s="187">
        <f>IFERROR(R6/Q6*100-100,0)</f>
        <v>7.3138616723622079</v>
      </c>
      <c r="U6" s="187">
        <f>IFERROR(S6/R6*100-100,0)</f>
        <v>23.981224804013152</v>
      </c>
    </row>
    <row r="7" spans="1:21" ht="15.75" x14ac:dyDescent="0.3">
      <c r="A7" s="277" t="s">
        <v>440</v>
      </c>
      <c r="B7" s="315">
        <v>30377.10914565</v>
      </c>
      <c r="C7" s="315">
        <v>28455.704448739998</v>
      </c>
      <c r="D7" s="316">
        <v>31982.586890149996</v>
      </c>
      <c r="E7" s="187">
        <f t="shared" ref="E7:F18" si="1">IFERROR(C7/B7*100-100,0)</f>
        <v>-6.3251729705331314</v>
      </c>
      <c r="F7" s="187">
        <f t="shared" si="1"/>
        <v>12.394289685441848</v>
      </c>
      <c r="G7" s="317">
        <v>28795.08645725</v>
      </c>
      <c r="H7" s="317">
        <v>26492.68</v>
      </c>
      <c r="I7" s="318">
        <v>27325.7</v>
      </c>
      <c r="J7" s="187">
        <f t="shared" ref="J7:K18" si="2">IFERROR(H7/G7*100-100,0)</f>
        <v>-7.9958310271726987</v>
      </c>
      <c r="K7" s="187">
        <f t="shared" si="2"/>
        <v>3.1443402479477385</v>
      </c>
      <c r="L7" s="317">
        <v>286546.97780694044</v>
      </c>
      <c r="M7" s="317">
        <v>294539.66383378999</v>
      </c>
      <c r="N7" s="318">
        <v>281158.78098795994</v>
      </c>
      <c r="O7" s="187">
        <f t="shared" ref="O7:P18" si="3">IFERROR(M7/L7*100-100,0)</f>
        <v>2.7893108795007322</v>
      </c>
      <c r="P7" s="187">
        <f t="shared" si="3"/>
        <v>-4.5429816384189792</v>
      </c>
      <c r="Q7" s="319">
        <v>20409.530763619998</v>
      </c>
      <c r="R7" s="319">
        <v>19249.656521369998</v>
      </c>
      <c r="S7" s="316">
        <v>22320.12746661</v>
      </c>
      <c r="T7" s="187">
        <f t="shared" ref="T7:U18" si="4">IFERROR(R7/Q7*100-100,0)</f>
        <v>-5.6830029836720968</v>
      </c>
      <c r="U7" s="187">
        <f t="shared" si="4"/>
        <v>15.950783027381902</v>
      </c>
    </row>
    <row r="8" spans="1:21" ht="15.75" x14ac:dyDescent="0.3">
      <c r="A8" s="277" t="s">
        <v>441</v>
      </c>
      <c r="B8" s="315">
        <v>160376.99073528001</v>
      </c>
      <c r="C8" s="315">
        <v>143059.06070050999</v>
      </c>
      <c r="D8" s="316">
        <v>177460.74424451002</v>
      </c>
      <c r="E8" s="187">
        <f t="shared" si="1"/>
        <v>-10.798263488654172</v>
      </c>
      <c r="F8" s="187">
        <f t="shared" si="1"/>
        <v>24.047189584180856</v>
      </c>
      <c r="G8" s="317">
        <v>122907.66658933002</v>
      </c>
      <c r="H8" s="317">
        <v>113496.81</v>
      </c>
      <c r="I8" s="318">
        <v>146071.32999999999</v>
      </c>
      <c r="J8" s="187">
        <f t="shared" si="2"/>
        <v>-7.6568507485984583</v>
      </c>
      <c r="K8" s="187">
        <f t="shared" si="2"/>
        <v>28.700824278673565</v>
      </c>
      <c r="L8" s="317">
        <v>782876.25143828674</v>
      </c>
      <c r="M8" s="317">
        <v>737701.20142698986</v>
      </c>
      <c r="N8" s="318">
        <v>830318.1100126598</v>
      </c>
      <c r="O8" s="187">
        <f t="shared" si="3"/>
        <v>-5.7703947371378348</v>
      </c>
      <c r="P8" s="187">
        <f t="shared" si="3"/>
        <v>12.554799749073766</v>
      </c>
      <c r="Q8" s="319">
        <v>143268.26368636999</v>
      </c>
      <c r="R8" s="319">
        <v>130170.82395199998</v>
      </c>
      <c r="S8" s="316">
        <v>165134.61020554998</v>
      </c>
      <c r="T8" s="187">
        <f t="shared" si="4"/>
        <v>-9.1418988388396656</v>
      </c>
      <c r="U8" s="187">
        <f t="shared" si="4"/>
        <v>26.859925436473219</v>
      </c>
    </row>
    <row r="9" spans="1:21" ht="15.75" x14ac:dyDescent="0.3">
      <c r="A9" s="277" t="s">
        <v>442</v>
      </c>
      <c r="B9" s="315">
        <v>139334.57129468999</v>
      </c>
      <c r="C9" s="315">
        <v>171675.10628218</v>
      </c>
      <c r="D9" s="316">
        <v>207390.42836219</v>
      </c>
      <c r="E9" s="187">
        <f t="shared" si="1"/>
        <v>23.210704053547772</v>
      </c>
      <c r="F9" s="187">
        <f t="shared" si="1"/>
        <v>20.804019204336612</v>
      </c>
      <c r="G9" s="317">
        <v>81768.02918035</v>
      </c>
      <c r="H9" s="317">
        <v>105225.48</v>
      </c>
      <c r="I9" s="318">
        <v>122030.5</v>
      </c>
      <c r="J9" s="187">
        <f t="shared" si="2"/>
        <v>28.687802622601481</v>
      </c>
      <c r="K9" s="187">
        <f t="shared" si="2"/>
        <v>15.970485475571138</v>
      </c>
      <c r="L9" s="317">
        <v>1981651.6878224697</v>
      </c>
      <c r="M9" s="317">
        <v>2377157.2010248997</v>
      </c>
      <c r="N9" s="318">
        <v>2695393.1159332497</v>
      </c>
      <c r="O9" s="187">
        <f t="shared" si="3"/>
        <v>19.95837692531272</v>
      </c>
      <c r="P9" s="187">
        <f t="shared" si="3"/>
        <v>13.387247371404129</v>
      </c>
      <c r="Q9" s="319">
        <v>188023.91645876007</v>
      </c>
      <c r="R9" s="319">
        <v>230514.42830447</v>
      </c>
      <c r="S9" s="316">
        <v>287500.84743070998</v>
      </c>
      <c r="T9" s="187">
        <f t="shared" si="4"/>
        <v>22.598461220240324</v>
      </c>
      <c r="U9" s="187">
        <f t="shared" si="4"/>
        <v>24.721410952624055</v>
      </c>
    </row>
    <row r="10" spans="1:21" ht="15.75" x14ac:dyDescent="0.3">
      <c r="A10" s="277" t="s">
        <v>443</v>
      </c>
      <c r="B10" s="315">
        <v>21113.258950479994</v>
      </c>
      <c r="C10" s="315">
        <v>20990.600000000002</v>
      </c>
      <c r="D10" s="316">
        <v>21901.252095710002</v>
      </c>
      <c r="E10" s="187">
        <f t="shared" si="1"/>
        <v>-0.58095697479807029</v>
      </c>
      <c r="F10" s="187">
        <f t="shared" si="1"/>
        <v>4.3383804927443776</v>
      </c>
      <c r="G10" s="317">
        <v>13619.228180229999</v>
      </c>
      <c r="H10" s="317">
        <v>16292.9</v>
      </c>
      <c r="I10" s="318">
        <v>16879.7</v>
      </c>
      <c r="J10" s="187">
        <f t="shared" si="2"/>
        <v>19.631595743811431</v>
      </c>
      <c r="K10" s="187">
        <f t="shared" si="2"/>
        <v>3.601568781493782</v>
      </c>
      <c r="L10" s="317">
        <v>301610.19148170302</v>
      </c>
      <c r="M10" s="317">
        <v>290141.247111</v>
      </c>
      <c r="N10" s="318">
        <v>340422.78870256006</v>
      </c>
      <c r="O10" s="187">
        <f t="shared" si="3"/>
        <v>-3.8025718939934308</v>
      </c>
      <c r="P10" s="187">
        <f t="shared" si="3"/>
        <v>17.33002187459536</v>
      </c>
      <c r="Q10" s="319">
        <v>23181.621418130002</v>
      </c>
      <c r="R10" s="319">
        <v>22366.871908170004</v>
      </c>
      <c r="S10" s="316">
        <v>23823.089999999997</v>
      </c>
      <c r="T10" s="187">
        <f t="shared" si="4"/>
        <v>-3.514635560922386</v>
      </c>
      <c r="U10" s="187">
        <f t="shared" si="4"/>
        <v>6.5106023667890582</v>
      </c>
    </row>
    <row r="11" spans="1:21" ht="15.75" x14ac:dyDescent="0.3">
      <c r="A11" s="312" t="s">
        <v>444</v>
      </c>
      <c r="B11" s="315">
        <v>5495310</v>
      </c>
      <c r="C11" s="315">
        <v>6328861</v>
      </c>
      <c r="D11" s="316">
        <v>7262856</v>
      </c>
      <c r="E11" s="187">
        <f t="shared" si="1"/>
        <v>15.16840724181165</v>
      </c>
      <c r="F11" s="187">
        <f t="shared" si="1"/>
        <v>14.757710747636892</v>
      </c>
      <c r="G11" s="317">
        <v>4907384</v>
      </c>
      <c r="H11" s="317">
        <v>5822476</v>
      </c>
      <c r="I11" s="318">
        <v>6693296</v>
      </c>
      <c r="J11" s="187">
        <f t="shared" si="2"/>
        <v>18.647246679697375</v>
      </c>
      <c r="K11" s="187">
        <f t="shared" si="2"/>
        <v>14.95618015428488</v>
      </c>
      <c r="L11" s="317">
        <v>15186355</v>
      </c>
      <c r="M11" s="317">
        <v>18202898</v>
      </c>
      <c r="N11" s="318">
        <v>19708856</v>
      </c>
      <c r="O11" s="187">
        <f t="shared" si="3"/>
        <v>19.863509051381982</v>
      </c>
      <c r="P11" s="187">
        <f t="shared" si="3"/>
        <v>8.2731771611311586</v>
      </c>
      <c r="Q11" s="319">
        <v>4608537.7200000007</v>
      </c>
      <c r="R11" s="319">
        <v>5172542</v>
      </c>
      <c r="S11" s="316">
        <v>5941822</v>
      </c>
      <c r="T11" s="187">
        <f t="shared" si="4"/>
        <v>12.238248100961613</v>
      </c>
      <c r="U11" s="187">
        <f t="shared" si="4"/>
        <v>14.872378029989889</v>
      </c>
    </row>
    <row r="12" spans="1:21" s="35" customFormat="1" ht="15.75" x14ac:dyDescent="0.3">
      <c r="A12" s="312" t="s">
        <v>445</v>
      </c>
      <c r="B12" s="315">
        <v>545204.37593555998</v>
      </c>
      <c r="C12" s="315">
        <v>556047.91205186001</v>
      </c>
      <c r="D12" s="320">
        <v>531759.18221422005</v>
      </c>
      <c r="E12" s="321">
        <f t="shared" si="1"/>
        <v>1.9888938157718741</v>
      </c>
      <c r="F12" s="321">
        <f t="shared" si="1"/>
        <v>-4.3681001782764781</v>
      </c>
      <c r="G12" s="322">
        <v>424141.68299999996</v>
      </c>
      <c r="H12" s="322">
        <v>452982.11</v>
      </c>
      <c r="I12" s="323">
        <v>435380.32999999996</v>
      </c>
      <c r="J12" s="321">
        <f t="shared" si="2"/>
        <v>6.799715320599617</v>
      </c>
      <c r="K12" s="321">
        <f t="shared" si="2"/>
        <v>-3.885756106350442</v>
      </c>
      <c r="L12" s="322">
        <v>2555644.1892820047</v>
      </c>
      <c r="M12" s="322">
        <v>2684012.3833779902</v>
      </c>
      <c r="N12" s="323">
        <v>2699431.7419689801</v>
      </c>
      <c r="O12" s="321">
        <f t="shared" si="3"/>
        <v>5.0229290381791998</v>
      </c>
      <c r="P12" s="321">
        <f t="shared" si="3"/>
        <v>0.57448910021733468</v>
      </c>
      <c r="Q12" s="324">
        <v>347511.63680149009</v>
      </c>
      <c r="R12" s="324">
        <v>359411.36471422995</v>
      </c>
      <c r="S12" s="320">
        <v>312250.03000000003</v>
      </c>
      <c r="T12" s="321">
        <f t="shared" si="4"/>
        <v>3.4242674640381381</v>
      </c>
      <c r="U12" s="321">
        <f t="shared" si="4"/>
        <v>-13.121826225981522</v>
      </c>
    </row>
    <row r="13" spans="1:21" s="273" customFormat="1" ht="15.75" x14ac:dyDescent="0.3">
      <c r="A13" s="325" t="s">
        <v>446</v>
      </c>
      <c r="B13" s="317">
        <v>47738.275675040008</v>
      </c>
      <c r="C13" s="317">
        <v>45188.342271130008</v>
      </c>
      <c r="D13" s="318">
        <v>47893.060191179997</v>
      </c>
      <c r="E13" s="177">
        <f t="shared" si="1"/>
        <v>-5.3414861928983299</v>
      </c>
      <c r="F13" s="177">
        <f t="shared" si="1"/>
        <v>5.9854329327278464</v>
      </c>
      <c r="G13" s="317">
        <v>28034.413</v>
      </c>
      <c r="H13" s="322">
        <v>28665.180000000004</v>
      </c>
      <c r="I13" s="318">
        <v>33082.21</v>
      </c>
      <c r="J13" s="177">
        <f t="shared" si="2"/>
        <v>2.2499739873276638</v>
      </c>
      <c r="K13" s="177">
        <f t="shared" si="2"/>
        <v>15.409043306199351</v>
      </c>
      <c r="L13" s="317">
        <v>146252.76490504746</v>
      </c>
      <c r="M13" s="317">
        <v>154305.35851869997</v>
      </c>
      <c r="N13" s="318">
        <v>152384.30437491002</v>
      </c>
      <c r="O13" s="177">
        <f t="shared" si="3"/>
        <v>5.50594282363177</v>
      </c>
      <c r="P13" s="177">
        <f t="shared" si="3"/>
        <v>-1.244969171668231</v>
      </c>
      <c r="Q13" s="317">
        <v>40493.226339490022</v>
      </c>
      <c r="R13" s="317">
        <v>35958.240873509996</v>
      </c>
      <c r="S13" s="318">
        <v>32555.070000000003</v>
      </c>
      <c r="T13" s="177">
        <f t="shared" si="4"/>
        <v>-11.199368081859646</v>
      </c>
      <c r="U13" s="177">
        <f t="shared" si="4"/>
        <v>-9.4642307043920795</v>
      </c>
    </row>
    <row r="14" spans="1:21" s="273" customFormat="1" ht="15.75" x14ac:dyDescent="0.3">
      <c r="A14" s="325" t="s">
        <v>447</v>
      </c>
      <c r="B14" s="317">
        <v>15180.679084800002</v>
      </c>
      <c r="C14" s="317">
        <v>0</v>
      </c>
      <c r="D14" s="318">
        <v>19.391999999999999</v>
      </c>
      <c r="E14" s="177">
        <f t="shared" si="1"/>
        <v>-100</v>
      </c>
      <c r="F14" s="177">
        <f t="shared" si="1"/>
        <v>0</v>
      </c>
      <c r="G14" s="317">
        <v>9257.3121449199989</v>
      </c>
      <c r="H14" s="322">
        <v>0</v>
      </c>
      <c r="I14" s="318">
        <v>144.88999999999999</v>
      </c>
      <c r="J14" s="177">
        <f t="shared" si="2"/>
        <v>-100</v>
      </c>
      <c r="K14" s="177">
        <f t="shared" si="2"/>
        <v>0</v>
      </c>
      <c r="L14" s="317">
        <v>49929.620975480088</v>
      </c>
      <c r="M14" s="317">
        <v>6877.5714279600043</v>
      </c>
      <c r="N14" s="318">
        <v>347.89100000000002</v>
      </c>
      <c r="O14" s="177">
        <f t="shared" si="3"/>
        <v>-86.225468382110279</v>
      </c>
      <c r="P14" s="177">
        <f t="shared" si="3"/>
        <v>-94.941659223113447</v>
      </c>
      <c r="Q14" s="317">
        <v>14465.129999999997</v>
      </c>
      <c r="R14" s="317">
        <v>0</v>
      </c>
      <c r="S14" s="318">
        <v>175.59000000000003</v>
      </c>
      <c r="T14" s="177">
        <f t="shared" si="4"/>
        <v>-100</v>
      </c>
      <c r="U14" s="177">
        <f t="shared" si="4"/>
        <v>0</v>
      </c>
    </row>
    <row r="15" spans="1:21" ht="15.75" x14ac:dyDescent="0.3">
      <c r="A15" s="312" t="s">
        <v>448</v>
      </c>
      <c r="B15" s="326">
        <v>32089.950557659995</v>
      </c>
      <c r="C15" s="326">
        <v>33271.412522070001</v>
      </c>
      <c r="D15" s="316">
        <v>33161.635406350004</v>
      </c>
      <c r="E15" s="187">
        <f t="shared" si="1"/>
        <v>3.6817194912380131</v>
      </c>
      <c r="F15" s="187">
        <f t="shared" si="1"/>
        <v>-0.32994425964686513</v>
      </c>
      <c r="G15" s="317">
        <v>44681.513990500003</v>
      </c>
      <c r="H15" s="322">
        <v>11070.95</v>
      </c>
      <c r="I15" s="318">
        <v>22075.38</v>
      </c>
      <c r="J15" s="187">
        <f t="shared" si="2"/>
        <v>-75.222527145445753</v>
      </c>
      <c r="K15" s="187">
        <f t="shared" si="2"/>
        <v>99.399148221245696</v>
      </c>
      <c r="L15" s="317">
        <v>57932.25062933992</v>
      </c>
      <c r="M15" s="317">
        <v>70695.041516940051</v>
      </c>
      <c r="N15" s="318">
        <v>70244.76217889</v>
      </c>
      <c r="O15" s="187">
        <f t="shared" si="3"/>
        <v>22.030545592399946</v>
      </c>
      <c r="P15" s="187">
        <f t="shared" si="3"/>
        <v>-0.63693199464654526</v>
      </c>
      <c r="Q15" s="326">
        <v>26752.05</v>
      </c>
      <c r="R15" s="326">
        <v>27455.93</v>
      </c>
      <c r="S15" s="316">
        <v>27626.59</v>
      </c>
      <c r="T15" s="187">
        <f t="shared" si="4"/>
        <v>2.6311254651512712</v>
      </c>
      <c r="U15" s="187">
        <f t="shared" si="4"/>
        <v>0.62157792506027931</v>
      </c>
    </row>
    <row r="16" spans="1:21" ht="15.75" x14ac:dyDescent="0.3">
      <c r="A16" s="312" t="s">
        <v>449</v>
      </c>
      <c r="B16" s="315">
        <v>275133</v>
      </c>
      <c r="C16" s="315">
        <v>291448</v>
      </c>
      <c r="D16" s="326">
        <v>254495</v>
      </c>
      <c r="E16" s="187">
        <f t="shared" si="1"/>
        <v>5.9298593771012662</v>
      </c>
      <c r="F16" s="187">
        <f t="shared" si="1"/>
        <v>-12.679105706678371</v>
      </c>
      <c r="G16" s="317">
        <v>202898</v>
      </c>
      <c r="H16" s="322">
        <v>211982</v>
      </c>
      <c r="I16" s="317">
        <v>196622</v>
      </c>
      <c r="J16" s="187">
        <f t="shared" si="2"/>
        <v>4.4771264379146203</v>
      </c>
      <c r="K16" s="187">
        <f t="shared" si="2"/>
        <v>-7.2458982366427307</v>
      </c>
      <c r="L16" s="317">
        <v>423523.52928760182</v>
      </c>
      <c r="M16" s="317">
        <v>541068.03</v>
      </c>
      <c r="N16" s="317">
        <v>571518</v>
      </c>
      <c r="O16" s="187">
        <f t="shared" si="3"/>
        <v>27.753948147843602</v>
      </c>
      <c r="P16" s="187">
        <f t="shared" si="3"/>
        <v>5.6277525766953858</v>
      </c>
      <c r="Q16" s="315">
        <v>253616</v>
      </c>
      <c r="R16" s="315">
        <v>244635</v>
      </c>
      <c r="S16" s="326">
        <v>191941</v>
      </c>
      <c r="T16" s="187">
        <f t="shared" si="4"/>
        <v>-3.541180367169261</v>
      </c>
      <c r="U16" s="187">
        <f t="shared" si="4"/>
        <v>-21.539845075316293</v>
      </c>
    </row>
    <row r="17" spans="1:23" ht="15.75" x14ac:dyDescent="0.3">
      <c r="A17" s="312" t="s">
        <v>450</v>
      </c>
      <c r="B17" s="326">
        <v>549</v>
      </c>
      <c r="C17" s="326">
        <v>596</v>
      </c>
      <c r="D17" s="326">
        <v>664</v>
      </c>
      <c r="E17" s="187">
        <f t="shared" si="1"/>
        <v>8.5610200364298663</v>
      </c>
      <c r="F17" s="187">
        <f t="shared" si="1"/>
        <v>11.409395973154361</v>
      </c>
      <c r="G17" s="317">
        <v>395</v>
      </c>
      <c r="H17" s="317">
        <v>407</v>
      </c>
      <c r="I17" s="317">
        <v>485</v>
      </c>
      <c r="J17" s="187">
        <f t="shared" si="2"/>
        <v>3.0379746835442916</v>
      </c>
      <c r="K17" s="187">
        <f t="shared" si="2"/>
        <v>19.164619164619154</v>
      </c>
      <c r="L17" s="317">
        <v>192783</v>
      </c>
      <c r="M17" s="317">
        <v>84110</v>
      </c>
      <c r="N17" s="317">
        <v>2305</v>
      </c>
      <c r="O17" s="187">
        <f t="shared" si="3"/>
        <v>-56.370634340164848</v>
      </c>
      <c r="P17" s="187">
        <f t="shared" si="3"/>
        <v>-97.259541077160861</v>
      </c>
      <c r="Q17" s="326">
        <v>521</v>
      </c>
      <c r="R17" s="326">
        <v>552</v>
      </c>
      <c r="S17" s="326">
        <v>588</v>
      </c>
      <c r="T17" s="187">
        <f t="shared" si="4"/>
        <v>5.9500959692898334</v>
      </c>
      <c r="U17" s="187">
        <f t="shared" si="4"/>
        <v>6.5217391304347956</v>
      </c>
    </row>
    <row r="18" spans="1:23" ht="15.75" x14ac:dyDescent="0.3">
      <c r="A18" s="327" t="s">
        <v>451</v>
      </c>
      <c r="B18" s="328">
        <v>1816</v>
      </c>
      <c r="C18" s="328">
        <v>1866</v>
      </c>
      <c r="D18" s="328">
        <v>1860</v>
      </c>
      <c r="E18" s="187">
        <f t="shared" si="1"/>
        <v>2.7533039647577056</v>
      </c>
      <c r="F18" s="187">
        <f t="shared" si="1"/>
        <v>-0.32154340836012807</v>
      </c>
      <c r="G18" s="329">
        <v>1703</v>
      </c>
      <c r="H18" s="329">
        <v>1761</v>
      </c>
      <c r="I18" s="329">
        <v>1775</v>
      </c>
      <c r="J18" s="187">
        <f t="shared" si="2"/>
        <v>3.4057545507927216</v>
      </c>
      <c r="K18" s="187">
        <f>IFERROR(I18/H18*100-100,0)</f>
        <v>0.79500283929586146</v>
      </c>
      <c r="L18" s="329">
        <v>2281</v>
      </c>
      <c r="M18" s="329">
        <v>2836</v>
      </c>
      <c r="N18" s="329">
        <v>3030</v>
      </c>
      <c r="O18" s="187">
        <f t="shared" si="3"/>
        <v>24.331433581762369</v>
      </c>
      <c r="P18" s="187">
        <f t="shared" si="3"/>
        <v>6.8406205923836438</v>
      </c>
      <c r="Q18" s="328">
        <v>1379</v>
      </c>
      <c r="R18" s="328">
        <v>1416</v>
      </c>
      <c r="S18" s="328">
        <v>1398</v>
      </c>
      <c r="T18" s="187">
        <f t="shared" si="4"/>
        <v>2.6831036983321326</v>
      </c>
      <c r="U18" s="187">
        <f t="shared" si="4"/>
        <v>-1.2711864406779654</v>
      </c>
    </row>
    <row r="19" spans="1:23" x14ac:dyDescent="0.2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>
        <v>1379</v>
      </c>
      <c r="R19" s="46">
        <v>1416</v>
      </c>
      <c r="S19" s="46">
        <v>1398</v>
      </c>
      <c r="T19" s="46"/>
      <c r="U19" s="46"/>
    </row>
    <row r="20" spans="1:23" ht="15.75" x14ac:dyDescent="0.25">
      <c r="A20" s="619" t="s">
        <v>79</v>
      </c>
      <c r="B20" s="554" t="s">
        <v>116</v>
      </c>
      <c r="C20" s="554"/>
      <c r="D20" s="554"/>
      <c r="E20" s="554"/>
      <c r="F20" s="554"/>
      <c r="G20" s="554" t="s">
        <v>129</v>
      </c>
      <c r="H20" s="554"/>
      <c r="I20" s="554"/>
      <c r="J20" s="554"/>
      <c r="K20" s="554"/>
      <c r="L20" s="554" t="s">
        <v>130</v>
      </c>
      <c r="M20" s="554"/>
      <c r="N20" s="554"/>
      <c r="O20" s="554"/>
      <c r="P20" s="554"/>
      <c r="Q20" s="554" t="s">
        <v>35</v>
      </c>
      <c r="R20" s="554"/>
      <c r="S20" s="554"/>
      <c r="T20" s="554"/>
      <c r="U20" s="554"/>
    </row>
    <row r="21" spans="1:23" ht="45" x14ac:dyDescent="0.25">
      <c r="A21" s="618"/>
      <c r="B21" s="310" t="s">
        <v>376</v>
      </c>
      <c r="C21" s="310" t="s">
        <v>377</v>
      </c>
      <c r="D21" s="310" t="s">
        <v>378</v>
      </c>
      <c r="E21" s="311" t="s">
        <v>97</v>
      </c>
      <c r="F21" s="311" t="s">
        <v>8</v>
      </c>
      <c r="G21" s="310" t="s">
        <v>376</v>
      </c>
      <c r="H21" s="310" t="s">
        <v>377</v>
      </c>
      <c r="I21" s="310" t="s">
        <v>378</v>
      </c>
      <c r="J21" s="311" t="s">
        <v>97</v>
      </c>
      <c r="K21" s="311" t="s">
        <v>8</v>
      </c>
      <c r="L21" s="310" t="s">
        <v>376</v>
      </c>
      <c r="M21" s="310" t="s">
        <v>377</v>
      </c>
      <c r="N21" s="310" t="s">
        <v>378</v>
      </c>
      <c r="O21" s="311" t="s">
        <v>97</v>
      </c>
      <c r="P21" s="311" t="s">
        <v>8</v>
      </c>
      <c r="Q21" s="310" t="s">
        <v>376</v>
      </c>
      <c r="R21" s="310" t="s">
        <v>377</v>
      </c>
      <c r="S21" s="310" t="s">
        <v>378</v>
      </c>
      <c r="T21" s="311" t="s">
        <v>97</v>
      </c>
      <c r="U21" s="311" t="s">
        <v>8</v>
      </c>
    </row>
    <row r="22" spans="1:23" ht="15.75" x14ac:dyDescent="0.3">
      <c r="A22" s="312" t="s">
        <v>439</v>
      </c>
      <c r="B22" s="313">
        <f>SUM(B23:B26)</f>
        <v>402837.65777383995</v>
      </c>
      <c r="C22" s="314">
        <f>SUM(C23:C26)</f>
        <v>432303.69646191003</v>
      </c>
      <c r="D22" s="314">
        <f>SUM(D23:D26)</f>
        <v>529381.17000000004</v>
      </c>
      <c r="E22" s="187">
        <f>IFERROR(C22/B22*100-100,0)</f>
        <v>7.3146187104019162</v>
      </c>
      <c r="F22" s="187">
        <f>IFERROR(D22/C22*100-100,0)</f>
        <v>22.455850905878961</v>
      </c>
      <c r="G22" s="313">
        <f>SUM(G23:G26)</f>
        <v>49170.532646390006</v>
      </c>
      <c r="H22" s="314">
        <f>SUM(H23:H26)</f>
        <v>62592.475033449991</v>
      </c>
      <c r="I22" s="314">
        <f>SUM(I23:I26)</f>
        <v>65984.779424120003</v>
      </c>
      <c r="J22" s="187">
        <f>IFERROR(H22/G22*100-100,0)</f>
        <v>27.296719528307563</v>
      </c>
      <c r="K22" s="187">
        <f>IFERROR(I22/H22*100-100,0)</f>
        <v>5.4196680812783598</v>
      </c>
      <c r="L22" s="313">
        <f>SUM(L23:L26)</f>
        <v>105952.98511901</v>
      </c>
      <c r="M22" s="313">
        <f t="shared" ref="M22:N22" si="5">SUM(M23:M26)</f>
        <v>115169.32758259001</v>
      </c>
      <c r="N22" s="313">
        <f t="shared" si="5"/>
        <v>136831.67863769998</v>
      </c>
      <c r="O22" s="187">
        <f>IFERROR(M22/L22*100-100,0)</f>
        <v>8.6985208139514896</v>
      </c>
      <c r="P22" s="187">
        <f>IFERROR(N22/M22*100-100,0)</f>
        <v>18.809132179377812</v>
      </c>
      <c r="Q22" s="314">
        <f>B6+G6+L6+Q6+B22+G22+L22</f>
        <v>4883821.5569487801</v>
      </c>
      <c r="R22" s="314">
        <f>C6+H6+M6+R6+C22+H22+M22</f>
        <v>5337594.9345920701</v>
      </c>
      <c r="S22" s="314">
        <f>D6+I6+N6+S6+D22+I22+N22</f>
        <v>6129311.3403936792</v>
      </c>
      <c r="T22" s="187">
        <f>IFERROR(R22/Q22*100-100,0)</f>
        <v>9.2913586696805766</v>
      </c>
      <c r="U22" s="187">
        <f>IFERROR(S22/R22*100-100,0)</f>
        <v>14.832830432122648</v>
      </c>
      <c r="W22" s="330"/>
    </row>
    <row r="23" spans="1:23" ht="15.75" x14ac:dyDescent="0.3">
      <c r="A23" s="277" t="s">
        <v>440</v>
      </c>
      <c r="B23" s="319">
        <v>31145.62147695</v>
      </c>
      <c r="C23" s="319">
        <v>30126.857360349997</v>
      </c>
      <c r="D23" s="316">
        <v>32534.95</v>
      </c>
      <c r="E23" s="187">
        <f t="shared" ref="E23:F34" si="6">IFERROR(C23/B23*100-100,0)</f>
        <v>-3.2709705836306995</v>
      </c>
      <c r="F23" s="187">
        <f t="shared" si="6"/>
        <v>7.9931756931916027</v>
      </c>
      <c r="G23" s="319">
        <v>10062.578071800001</v>
      </c>
      <c r="H23" s="316">
        <v>18007.59889252</v>
      </c>
      <c r="I23" s="316">
        <v>9457.7522970299997</v>
      </c>
      <c r="J23" s="187">
        <f t="shared" ref="J23:K34" si="7">IFERROR(H23/G23*100-100,0)</f>
        <v>78.956116057232151</v>
      </c>
      <c r="K23" s="187">
        <f t="shared" si="7"/>
        <v>-47.47910394117806</v>
      </c>
      <c r="L23" s="319">
        <v>16273.50072615</v>
      </c>
      <c r="M23" s="319">
        <v>14665.57379038</v>
      </c>
      <c r="N23" s="316">
        <v>13640.580742379998</v>
      </c>
      <c r="O23" s="187">
        <f t="shared" ref="O23:P34" si="8">IFERROR(M23/L23*100-100,0)</f>
        <v>-9.8806456141683867</v>
      </c>
      <c r="P23" s="187">
        <f t="shared" si="8"/>
        <v>-6.9891097522031771</v>
      </c>
      <c r="Q23" s="331">
        <f t="shared" ref="Q23:S34" si="9">B7+G7+L7+Q7+B23+G23+L23</f>
        <v>423610.40444836044</v>
      </c>
      <c r="R23" s="331">
        <f t="shared" si="9"/>
        <v>431537.73484714993</v>
      </c>
      <c r="S23" s="331">
        <f t="shared" si="9"/>
        <v>418420.47838412994</v>
      </c>
      <c r="T23" s="187">
        <f t="shared" ref="T23:U34" si="10">IFERROR(R23/Q23*100-100,0)</f>
        <v>1.8713729208593719</v>
      </c>
      <c r="U23" s="187">
        <f t="shared" si="10"/>
        <v>-3.0396545663998751</v>
      </c>
    </row>
    <row r="24" spans="1:23" ht="15.75" x14ac:dyDescent="0.3">
      <c r="A24" s="277" t="s">
        <v>441</v>
      </c>
      <c r="B24" s="319">
        <v>179989.87505914</v>
      </c>
      <c r="C24" s="319">
        <v>166350.69041174001</v>
      </c>
      <c r="D24" s="316">
        <v>208986.99</v>
      </c>
      <c r="E24" s="187">
        <f t="shared" si="6"/>
        <v>-7.5777510501179677</v>
      </c>
      <c r="F24" s="187">
        <f t="shared" si="6"/>
        <v>25.630371285342719</v>
      </c>
      <c r="G24" s="319">
        <v>25147.237720559999</v>
      </c>
      <c r="H24" s="316">
        <v>25823.090358579997</v>
      </c>
      <c r="I24" s="316">
        <v>33756.438111609998</v>
      </c>
      <c r="J24" s="187">
        <f t="shared" si="7"/>
        <v>2.6875820140970461</v>
      </c>
      <c r="K24" s="187">
        <f t="shared" si="7"/>
        <v>30.721914545731579</v>
      </c>
      <c r="L24" s="319">
        <v>51185.734521689999</v>
      </c>
      <c r="M24" s="319">
        <v>51440.162307600003</v>
      </c>
      <c r="N24" s="316">
        <v>65289.364360389998</v>
      </c>
      <c r="O24" s="187">
        <f t="shared" si="8"/>
        <v>0.49706776367972338</v>
      </c>
      <c r="P24" s="187">
        <f t="shared" si="8"/>
        <v>26.922936148558477</v>
      </c>
      <c r="Q24" s="331">
        <f t="shared" si="9"/>
        <v>1465752.019750657</v>
      </c>
      <c r="R24" s="331">
        <f t="shared" si="9"/>
        <v>1368041.8391574197</v>
      </c>
      <c r="S24" s="331">
        <f t="shared" si="9"/>
        <v>1627017.5869347197</v>
      </c>
      <c r="T24" s="187">
        <f t="shared" si="10"/>
        <v>-6.6662149720154673</v>
      </c>
      <c r="U24" s="187">
        <f t="shared" si="10"/>
        <v>18.930396744064765</v>
      </c>
    </row>
    <row r="25" spans="1:23" ht="15.75" x14ac:dyDescent="0.3">
      <c r="A25" s="277" t="s">
        <v>442</v>
      </c>
      <c r="B25" s="319">
        <v>167873.61298272997</v>
      </c>
      <c r="C25" s="319">
        <v>213384.85110444998</v>
      </c>
      <c r="D25" s="316">
        <v>262608.8</v>
      </c>
      <c r="E25" s="187">
        <f t="shared" si="6"/>
        <v>27.110417958540012</v>
      </c>
      <c r="F25" s="187">
        <f t="shared" si="6"/>
        <v>23.068155326291333</v>
      </c>
      <c r="G25" s="319">
        <v>11480.36852701</v>
      </c>
      <c r="H25" s="316">
        <v>15596.667250519999</v>
      </c>
      <c r="I25" s="316">
        <v>19770.671900990001</v>
      </c>
      <c r="J25" s="187">
        <f t="shared" si="7"/>
        <v>35.855109649359548</v>
      </c>
      <c r="K25" s="187">
        <f t="shared" si="7"/>
        <v>26.762157475218544</v>
      </c>
      <c r="L25" s="319">
        <v>33795.845730829999</v>
      </c>
      <c r="M25" s="319">
        <v>43958.249866390004</v>
      </c>
      <c r="N25" s="316">
        <v>51335.201413529998</v>
      </c>
      <c r="O25" s="187">
        <f t="shared" si="8"/>
        <v>30.069980246978787</v>
      </c>
      <c r="P25" s="187">
        <f t="shared" si="8"/>
        <v>16.781722588051281</v>
      </c>
      <c r="Q25" s="331">
        <f t="shared" si="9"/>
        <v>2603928.0319968397</v>
      </c>
      <c r="R25" s="331">
        <f t="shared" si="9"/>
        <v>3157511.9838329102</v>
      </c>
      <c r="S25" s="331">
        <f t="shared" si="9"/>
        <v>3646029.5650406689</v>
      </c>
      <c r="T25" s="187">
        <f t="shared" si="10"/>
        <v>21.259571886537557</v>
      </c>
      <c r="U25" s="187">
        <f t="shared" si="10"/>
        <v>15.471598641875815</v>
      </c>
    </row>
    <row r="26" spans="1:23" ht="15.75" x14ac:dyDescent="0.3">
      <c r="A26" s="277" t="s">
        <v>443</v>
      </c>
      <c r="B26" s="319">
        <v>23828.548255019999</v>
      </c>
      <c r="C26" s="319">
        <v>22441.297585369997</v>
      </c>
      <c r="D26" s="316">
        <v>25250.43</v>
      </c>
      <c r="E26" s="187">
        <f t="shared" si="6"/>
        <v>-5.8218010379954563</v>
      </c>
      <c r="F26" s="187">
        <f t="shared" si="6"/>
        <v>12.517691563705924</v>
      </c>
      <c r="G26" s="319">
        <v>2480.3483270199995</v>
      </c>
      <c r="H26" s="316">
        <v>3165.1185318299999</v>
      </c>
      <c r="I26" s="316">
        <v>2999.9171144900001</v>
      </c>
      <c r="J26" s="187">
        <f t="shared" si="7"/>
        <v>27.607824165274138</v>
      </c>
      <c r="K26" s="187">
        <f t="shared" si="7"/>
        <v>-5.2194385669494636</v>
      </c>
      <c r="L26" s="319">
        <v>4697.9041403399997</v>
      </c>
      <c r="M26" s="319">
        <v>5105.3416182200008</v>
      </c>
      <c r="N26" s="316">
        <v>6566.5321213999996</v>
      </c>
      <c r="O26" s="187">
        <f t="shared" si="8"/>
        <v>8.67274992653455</v>
      </c>
      <c r="P26" s="187">
        <f t="shared" si="8"/>
        <v>28.620817419255275</v>
      </c>
      <c r="Q26" s="331">
        <f t="shared" si="9"/>
        <v>390531.100752923</v>
      </c>
      <c r="R26" s="331">
        <f t="shared" si="9"/>
        <v>380503.37675459002</v>
      </c>
      <c r="S26" s="331">
        <f t="shared" si="9"/>
        <v>437843.71003416006</v>
      </c>
      <c r="T26" s="187">
        <f t="shared" si="10"/>
        <v>-2.5677145761246862</v>
      </c>
      <c r="U26" s="187">
        <f t="shared" si="10"/>
        <v>15.069599058131971</v>
      </c>
    </row>
    <row r="27" spans="1:23" ht="15.75" x14ac:dyDescent="0.3">
      <c r="A27" s="312" t="s">
        <v>444</v>
      </c>
      <c r="B27" s="319">
        <v>6378604</v>
      </c>
      <c r="C27" s="319">
        <v>7316807</v>
      </c>
      <c r="D27" s="316">
        <v>8434123</v>
      </c>
      <c r="E27" s="187">
        <f t="shared" si="6"/>
        <v>14.708594545138709</v>
      </c>
      <c r="F27" s="187">
        <f t="shared" si="6"/>
        <v>15.270540824706728</v>
      </c>
      <c r="G27" s="319">
        <v>1474778</v>
      </c>
      <c r="H27" s="316">
        <v>1791227</v>
      </c>
      <c r="I27" s="316">
        <v>2085041</v>
      </c>
      <c r="J27" s="187">
        <f t="shared" si="7"/>
        <v>21.45739901191908</v>
      </c>
      <c r="K27" s="187">
        <f t="shared" si="7"/>
        <v>16.402946136921798</v>
      </c>
      <c r="L27" s="319">
        <v>2688269</v>
      </c>
      <c r="M27" s="319">
        <v>3202150</v>
      </c>
      <c r="N27" s="316">
        <v>3636511</v>
      </c>
      <c r="O27" s="187">
        <f t="shared" si="8"/>
        <v>19.115683735519013</v>
      </c>
      <c r="P27" s="187">
        <f t="shared" si="8"/>
        <v>13.564667489030796</v>
      </c>
      <c r="Q27" s="331">
        <f t="shared" si="9"/>
        <v>40739237.719999999</v>
      </c>
      <c r="R27" s="331">
        <f t="shared" si="9"/>
        <v>47836961</v>
      </c>
      <c r="S27" s="331">
        <f t="shared" si="9"/>
        <v>53762505</v>
      </c>
      <c r="T27" s="187">
        <f t="shared" si="10"/>
        <v>17.422327164741077</v>
      </c>
      <c r="U27" s="187">
        <f t="shared" si="10"/>
        <v>12.38695744071201</v>
      </c>
    </row>
    <row r="28" spans="1:23" s="35" customFormat="1" ht="15.75" x14ac:dyDescent="0.3">
      <c r="A28" s="312" t="s">
        <v>445</v>
      </c>
      <c r="B28" s="319">
        <v>534398.39924000006</v>
      </c>
      <c r="C28" s="319">
        <v>550069.41590000014</v>
      </c>
      <c r="D28" s="320">
        <v>516890.97743241006</v>
      </c>
      <c r="E28" s="321">
        <f t="shared" si="6"/>
        <v>2.9324595062947054</v>
      </c>
      <c r="F28" s="321">
        <f t="shared" si="6"/>
        <v>-6.0316820947597876</v>
      </c>
      <c r="G28" s="319">
        <v>55754.835023580003</v>
      </c>
      <c r="H28" s="320">
        <v>59501.368966049995</v>
      </c>
      <c r="I28" s="320">
        <v>47305.785410370001</v>
      </c>
      <c r="J28" s="321">
        <f t="shared" si="7"/>
        <v>6.71965748062118</v>
      </c>
      <c r="K28" s="321">
        <f t="shared" si="7"/>
        <v>-20.496307509560822</v>
      </c>
      <c r="L28" s="332">
        <v>147488.49289757002</v>
      </c>
      <c r="M28" s="332">
        <v>158836.05391392999</v>
      </c>
      <c r="N28" s="320">
        <v>140662.52370778</v>
      </c>
      <c r="O28" s="321">
        <f t="shared" si="8"/>
        <v>7.6938619369043408</v>
      </c>
      <c r="P28" s="321">
        <f t="shared" si="8"/>
        <v>-11.441690824173875</v>
      </c>
      <c r="Q28" s="314">
        <f t="shared" si="9"/>
        <v>4610143.6121802051</v>
      </c>
      <c r="R28" s="314">
        <f t="shared" si="9"/>
        <v>4820860.6089240611</v>
      </c>
      <c r="S28" s="314">
        <f t="shared" si="9"/>
        <v>4683680.5707337605</v>
      </c>
      <c r="T28" s="321">
        <f t="shared" si="10"/>
        <v>4.5707252196467891</v>
      </c>
      <c r="U28" s="321">
        <f t="shared" si="10"/>
        <v>-2.8455508117443173</v>
      </c>
      <c r="W28" s="333"/>
    </row>
    <row r="29" spans="1:23" s="273" customFormat="1" ht="15.75" x14ac:dyDescent="0.3">
      <c r="A29" s="325" t="s">
        <v>446</v>
      </c>
      <c r="B29" s="334">
        <v>47355.41</v>
      </c>
      <c r="C29" s="334">
        <v>40206.294000000002</v>
      </c>
      <c r="D29" s="318">
        <v>40968.050000000003</v>
      </c>
      <c r="E29" s="177">
        <f t="shared" si="6"/>
        <v>-15.096724957085158</v>
      </c>
      <c r="F29" s="177">
        <f t="shared" si="6"/>
        <v>1.8946187877947835</v>
      </c>
      <c r="G29" s="334">
        <v>6417.9451211599999</v>
      </c>
      <c r="H29" s="318">
        <v>4903.4909401200002</v>
      </c>
      <c r="I29" s="318">
        <v>4303.9553910899995</v>
      </c>
      <c r="J29" s="177">
        <f t="shared" si="7"/>
        <v>-23.597181846364435</v>
      </c>
      <c r="K29" s="177">
        <f t="shared" si="7"/>
        <v>-12.22670861130068</v>
      </c>
      <c r="L29" s="334">
        <v>12569.350996520001</v>
      </c>
      <c r="M29" s="334">
        <v>11441.564629199998</v>
      </c>
      <c r="N29" s="318">
        <v>11088.32607684</v>
      </c>
      <c r="O29" s="177">
        <f t="shared" si="8"/>
        <v>-8.972510733706514</v>
      </c>
      <c r="P29" s="177">
        <f t="shared" si="8"/>
        <v>-3.0873273350962762</v>
      </c>
      <c r="Q29" s="335">
        <f t="shared" si="9"/>
        <v>328861.3860372575</v>
      </c>
      <c r="R29" s="335">
        <f t="shared" si="9"/>
        <v>320668.47123266</v>
      </c>
      <c r="S29" s="335">
        <f t="shared" si="9"/>
        <v>322274.97603402002</v>
      </c>
      <c r="T29" s="177">
        <f t="shared" si="10"/>
        <v>-2.491297291944548</v>
      </c>
      <c r="U29" s="177">
        <f t="shared" si="10"/>
        <v>0.50098620397089633</v>
      </c>
    </row>
    <row r="30" spans="1:23" s="273" customFormat="1" ht="15.75" x14ac:dyDescent="0.3">
      <c r="A30" s="325" t="s">
        <v>447</v>
      </c>
      <c r="B30" s="334">
        <v>22608.270000000004</v>
      </c>
      <c r="C30" s="334">
        <v>0</v>
      </c>
      <c r="D30" s="318">
        <v>561.87</v>
      </c>
      <c r="E30" s="177">
        <f t="shared" si="6"/>
        <v>-100</v>
      </c>
      <c r="F30" s="177">
        <f t="shared" si="6"/>
        <v>0</v>
      </c>
      <c r="G30" s="334">
        <v>2872.9046446400007</v>
      </c>
      <c r="H30" s="318">
        <v>2419.2309061999999</v>
      </c>
      <c r="I30" s="318">
        <v>13.95</v>
      </c>
      <c r="J30" s="177">
        <f t="shared" si="7"/>
        <v>-15.79146524359669</v>
      </c>
      <c r="K30" s="177">
        <f t="shared" si="7"/>
        <v>-99.423370461899736</v>
      </c>
      <c r="L30" s="334">
        <v>6921.2060179199998</v>
      </c>
      <c r="M30" s="334">
        <v>1310.5999999999999</v>
      </c>
      <c r="N30" s="318">
        <v>57.963000000000001</v>
      </c>
      <c r="O30" s="177">
        <f t="shared" si="8"/>
        <v>-81.063993809652999</v>
      </c>
      <c r="P30" s="177">
        <f t="shared" si="8"/>
        <v>-95.577369143903553</v>
      </c>
      <c r="Q30" s="335">
        <f t="shared" si="9"/>
        <v>121235.12286776009</v>
      </c>
      <c r="R30" s="335">
        <f t="shared" si="9"/>
        <v>10607.402334160004</v>
      </c>
      <c r="S30" s="335">
        <f t="shared" si="9"/>
        <v>1321.546</v>
      </c>
      <c r="T30" s="177">
        <f t="shared" si="10"/>
        <v>-91.250553401318967</v>
      </c>
      <c r="U30" s="177">
        <f t="shared" si="10"/>
        <v>-87.541285242437709</v>
      </c>
    </row>
    <row r="31" spans="1:23" ht="15.75" x14ac:dyDescent="0.3">
      <c r="A31" s="312" t="s">
        <v>448</v>
      </c>
      <c r="B31" s="336">
        <v>30274.129999999997</v>
      </c>
      <c r="C31" s="336">
        <v>30812.289999999997</v>
      </c>
      <c r="D31" s="316">
        <v>30438.110000000004</v>
      </c>
      <c r="E31" s="187">
        <f t="shared" si="6"/>
        <v>1.7776233371528747</v>
      </c>
      <c r="F31" s="187">
        <f t="shared" si="6"/>
        <v>-1.2143855584897807</v>
      </c>
      <c r="G31" s="336">
        <v>2771.7244716799987</v>
      </c>
      <c r="H31" s="316">
        <v>2889.8971426199996</v>
      </c>
      <c r="I31" s="316">
        <v>3247.8654284499999</v>
      </c>
      <c r="J31" s="187">
        <f t="shared" si="7"/>
        <v>4.2635071468115342</v>
      </c>
      <c r="K31" s="187">
        <f t="shared" si="7"/>
        <v>12.386886735541864</v>
      </c>
      <c r="L31" s="336">
        <v>9225.3749325137833</v>
      </c>
      <c r="M31" s="336">
        <v>10420.81297798</v>
      </c>
      <c r="N31" s="316">
        <v>10404.888409679999</v>
      </c>
      <c r="O31" s="187">
        <f t="shared" si="8"/>
        <v>12.958151340310636</v>
      </c>
      <c r="P31" s="187">
        <f t="shared" si="8"/>
        <v>-0.1528150282866676</v>
      </c>
      <c r="Q31" s="331">
        <f t="shared" si="9"/>
        <v>203726.9945816937</v>
      </c>
      <c r="R31" s="331">
        <f t="shared" si="9"/>
        <v>186616.33415961007</v>
      </c>
      <c r="S31" s="331">
        <f t="shared" si="9"/>
        <v>197199.23142337002</v>
      </c>
      <c r="T31" s="187">
        <f t="shared" si="10"/>
        <v>-8.398818456639205</v>
      </c>
      <c r="U31" s="187">
        <f t="shared" si="10"/>
        <v>5.6709383513602489</v>
      </c>
    </row>
    <row r="32" spans="1:23" ht="15.75" x14ac:dyDescent="0.3">
      <c r="A32" s="312" t="s">
        <v>449</v>
      </c>
      <c r="B32" s="319">
        <v>288499</v>
      </c>
      <c r="C32" s="319">
        <v>291420</v>
      </c>
      <c r="D32" s="326">
        <v>245415</v>
      </c>
      <c r="E32" s="187">
        <f t="shared" si="6"/>
        <v>1.012481845690985</v>
      </c>
      <c r="F32" s="187">
        <f t="shared" si="6"/>
        <v>-15.786493720403541</v>
      </c>
      <c r="G32" s="319">
        <v>46106</v>
      </c>
      <c r="H32" s="326">
        <v>49628</v>
      </c>
      <c r="I32" s="326">
        <v>37394</v>
      </c>
      <c r="J32" s="187">
        <f t="shared" si="7"/>
        <v>7.6389190127098345</v>
      </c>
      <c r="K32" s="187">
        <f t="shared" si="7"/>
        <v>-24.651406464092844</v>
      </c>
      <c r="L32" s="319">
        <v>95679</v>
      </c>
      <c r="M32" s="319">
        <v>100374</v>
      </c>
      <c r="N32" s="326">
        <v>81679</v>
      </c>
      <c r="O32" s="187">
        <f t="shared" si="8"/>
        <v>4.9070328912300454</v>
      </c>
      <c r="P32" s="187">
        <f t="shared" si="8"/>
        <v>-18.6253412238229</v>
      </c>
      <c r="Q32" s="337">
        <f t="shared" si="9"/>
        <v>1585454.5292876018</v>
      </c>
      <c r="R32" s="337">
        <f t="shared" si="9"/>
        <v>1730555.03</v>
      </c>
      <c r="S32" s="337">
        <f t="shared" si="9"/>
        <v>1579064</v>
      </c>
      <c r="T32" s="187">
        <f t="shared" si="10"/>
        <v>9.1519812162381413</v>
      </c>
      <c r="U32" s="187">
        <f t="shared" si="10"/>
        <v>-8.7538984530298336</v>
      </c>
    </row>
    <row r="33" spans="1:21" ht="15.75" x14ac:dyDescent="0.3">
      <c r="A33" s="312" t="s">
        <v>450</v>
      </c>
      <c r="B33" s="326">
        <v>585</v>
      </c>
      <c r="C33" s="326">
        <v>622</v>
      </c>
      <c r="D33" s="326">
        <v>687</v>
      </c>
      <c r="E33" s="187">
        <f t="shared" si="6"/>
        <v>6.3247863247863307</v>
      </c>
      <c r="F33" s="187">
        <f t="shared" si="6"/>
        <v>10.450160771704176</v>
      </c>
      <c r="G33" s="326">
        <v>82</v>
      </c>
      <c r="H33" s="326">
        <v>93</v>
      </c>
      <c r="I33" s="326">
        <v>102</v>
      </c>
      <c r="J33" s="187">
        <f t="shared" si="7"/>
        <v>13.414634146341456</v>
      </c>
      <c r="K33" s="187">
        <f t="shared" si="7"/>
        <v>9.6774193548387046</v>
      </c>
      <c r="L33" s="326"/>
      <c r="M33" s="326">
        <v>219</v>
      </c>
      <c r="N33" s="326">
        <v>233</v>
      </c>
      <c r="O33" s="187">
        <f>IFERROR(M33/L33*100-100,0)</f>
        <v>0</v>
      </c>
      <c r="P33" s="187">
        <f t="shared" si="8"/>
        <v>6.3926940639269532</v>
      </c>
      <c r="Q33" s="337">
        <f t="shared" si="9"/>
        <v>194915</v>
      </c>
      <c r="R33" s="337">
        <f t="shared" si="9"/>
        <v>86599</v>
      </c>
      <c r="S33" s="337">
        <f t="shared" si="9"/>
        <v>5064</v>
      </c>
      <c r="T33" s="187">
        <f t="shared" si="10"/>
        <v>-55.570889875073746</v>
      </c>
      <c r="U33" s="187">
        <f t="shared" si="10"/>
        <v>-94.15235741752214</v>
      </c>
    </row>
    <row r="34" spans="1:21" ht="15.75" x14ac:dyDescent="0.3">
      <c r="A34" s="312" t="s">
        <v>451</v>
      </c>
      <c r="B34" s="326">
        <v>2166</v>
      </c>
      <c r="C34" s="326">
        <v>2243</v>
      </c>
      <c r="D34" s="326">
        <v>2192</v>
      </c>
      <c r="E34" s="187">
        <f>IFERROR(C34/B34*100-100,0)</f>
        <v>3.5549399815327831</v>
      </c>
      <c r="F34" s="187">
        <f t="shared" si="6"/>
        <v>-2.2737405260811414</v>
      </c>
      <c r="G34" s="326">
        <v>217</v>
      </c>
      <c r="H34" s="326">
        <v>459</v>
      </c>
      <c r="I34" s="326">
        <v>466</v>
      </c>
      <c r="J34" s="187">
        <f t="shared" si="7"/>
        <v>111.52073732718893</v>
      </c>
      <c r="K34" s="187">
        <f t="shared" si="7"/>
        <v>1.5250544662309409</v>
      </c>
      <c r="L34" s="326"/>
      <c r="M34" s="326">
        <v>842</v>
      </c>
      <c r="N34" s="326">
        <v>846</v>
      </c>
      <c r="O34" s="187">
        <f>IFERROR(M34/L34*100-100,0)</f>
        <v>0</v>
      </c>
      <c r="P34" s="187">
        <f t="shared" si="8"/>
        <v>0.4750593824227991</v>
      </c>
      <c r="Q34" s="337">
        <f t="shared" si="9"/>
        <v>9562</v>
      </c>
      <c r="R34" s="337">
        <f t="shared" si="9"/>
        <v>11423</v>
      </c>
      <c r="S34" s="337">
        <f t="shared" si="9"/>
        <v>11567</v>
      </c>
      <c r="T34" s="187">
        <f t="shared" si="10"/>
        <v>19.462455553231536</v>
      </c>
      <c r="U34" s="187">
        <f t="shared" si="10"/>
        <v>1.2606145495929155</v>
      </c>
    </row>
    <row r="35" spans="1:21" x14ac:dyDescent="0.25">
      <c r="A35" s="189" t="s">
        <v>95</v>
      </c>
    </row>
    <row r="36" spans="1:21" x14ac:dyDescent="0.25">
      <c r="A36" s="189"/>
    </row>
    <row r="39" spans="1:21" ht="15" customHeight="1" x14ac:dyDescent="0.25"/>
    <row r="41" spans="1:21" x14ac:dyDescent="0.25">
      <c r="J41" s="33"/>
    </row>
    <row r="42" spans="1:21" x14ac:dyDescent="0.25">
      <c r="J42" s="33"/>
    </row>
    <row r="43" spans="1:21" x14ac:dyDescent="0.25">
      <c r="J43" s="33"/>
    </row>
    <row r="44" spans="1:21" x14ac:dyDescent="0.25">
      <c r="J44" s="33"/>
    </row>
    <row r="45" spans="1:21" x14ac:dyDescent="0.25">
      <c r="J45" s="33"/>
    </row>
    <row r="46" spans="1:21" x14ac:dyDescent="0.25">
      <c r="J46" s="33"/>
    </row>
    <row r="47" spans="1:21" x14ac:dyDescent="0.25">
      <c r="J47" s="33"/>
    </row>
    <row r="50" spans="10:10" x14ac:dyDescent="0.25">
      <c r="J50" s="33"/>
    </row>
    <row r="51" spans="10:10" x14ac:dyDescent="0.25">
      <c r="J51" s="33"/>
    </row>
    <row r="52" spans="10:10" x14ac:dyDescent="0.25">
      <c r="J52" s="33"/>
    </row>
    <row r="53" spans="10:10" x14ac:dyDescent="0.25">
      <c r="J53" s="33"/>
    </row>
    <row r="54" spans="10:10" x14ac:dyDescent="0.25">
      <c r="J54" s="33"/>
    </row>
    <row r="55" spans="10:10" x14ac:dyDescent="0.25">
      <c r="J55" s="33"/>
    </row>
    <row r="56" spans="10:10" x14ac:dyDescent="0.25">
      <c r="J56" s="33"/>
    </row>
    <row r="59" spans="10:10" x14ac:dyDescent="0.25">
      <c r="J59" s="33"/>
    </row>
    <row r="60" spans="10:10" x14ac:dyDescent="0.25">
      <c r="J60" s="33"/>
    </row>
    <row r="61" spans="10:10" x14ac:dyDescent="0.25">
      <c r="J61" s="33"/>
    </row>
    <row r="62" spans="10:10" x14ac:dyDescent="0.25">
      <c r="J62" s="33"/>
    </row>
    <row r="63" spans="10:10" x14ac:dyDescent="0.25">
      <c r="J63" s="33"/>
    </row>
    <row r="64" spans="10:10" x14ac:dyDescent="0.25">
      <c r="J64" s="33"/>
    </row>
    <row r="65" spans="10:10" x14ac:dyDescent="0.25">
      <c r="J65" s="33"/>
    </row>
  </sheetData>
  <mergeCells count="13">
    <mergeCell ref="A1:K1"/>
    <mergeCell ref="A2:K2"/>
    <mergeCell ref="T3:U3"/>
    <mergeCell ref="A4:A5"/>
    <mergeCell ref="B4:F4"/>
    <mergeCell ref="G4:K4"/>
    <mergeCell ref="L4:P4"/>
    <mergeCell ref="Q4:U4"/>
    <mergeCell ref="A20:A21"/>
    <mergeCell ref="B20:F20"/>
    <mergeCell ref="G20:K20"/>
    <mergeCell ref="L20:P20"/>
    <mergeCell ref="Q20:U20"/>
  </mergeCells>
  <pageMargins left="0.44" right="0.17" top="0.75" bottom="0.75" header="0.3" footer="0.3"/>
  <pageSetup paperSize="9" scale="80" fitToWidth="2" orientation="landscape" r:id="rId1"/>
  <colBreaks count="1" manualBreakCount="1">
    <brk id="11" max="34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13"/>
  <sheetViews>
    <sheetView tabSelected="1" view="pageBreakPreview" zoomScaleNormal="115" zoomScaleSheetLayoutView="100" workbookViewId="0">
      <selection activeCell="K29" sqref="K29"/>
    </sheetView>
  </sheetViews>
  <sheetFormatPr defaultRowHeight="15" x14ac:dyDescent="0.25"/>
  <cols>
    <col min="2" max="2" width="8.5703125" bestFit="1" customWidth="1"/>
    <col min="3" max="3" width="10.7109375" bestFit="1" customWidth="1"/>
    <col min="4" max="4" width="11.140625" bestFit="1" customWidth="1"/>
    <col min="5" max="5" width="9.28515625" customWidth="1"/>
  </cols>
  <sheetData>
    <row r="1" spans="1:7" ht="18" x14ac:dyDescent="0.25">
      <c r="A1" s="621" t="s">
        <v>453</v>
      </c>
      <c r="B1" s="621"/>
      <c r="C1" s="621"/>
      <c r="D1" s="621"/>
      <c r="E1" s="621"/>
      <c r="F1" s="621"/>
      <c r="G1" s="621"/>
    </row>
    <row r="2" spans="1:7" ht="18" x14ac:dyDescent="0.25">
      <c r="A2" s="621" t="s">
        <v>108</v>
      </c>
      <c r="B2" s="621"/>
      <c r="C2" s="621"/>
      <c r="D2" s="621"/>
      <c r="E2" s="621"/>
      <c r="F2" s="621"/>
      <c r="G2" s="621"/>
    </row>
    <row r="3" spans="1:7" ht="22.5" x14ac:dyDescent="0.45">
      <c r="A3" s="338"/>
      <c r="B3" s="339"/>
      <c r="C3" s="339"/>
      <c r="D3" s="339"/>
      <c r="E3" s="339"/>
      <c r="F3" s="622" t="s">
        <v>423</v>
      </c>
      <c r="G3" s="623"/>
    </row>
    <row r="4" spans="1:7" x14ac:dyDescent="0.25">
      <c r="A4" s="282" t="s">
        <v>257</v>
      </c>
      <c r="B4" s="283" t="s">
        <v>454</v>
      </c>
      <c r="C4" s="283" t="s">
        <v>455</v>
      </c>
      <c r="D4" s="283" t="s">
        <v>456</v>
      </c>
      <c r="E4" s="283" t="s">
        <v>457</v>
      </c>
      <c r="F4" s="283" t="s">
        <v>98</v>
      </c>
      <c r="G4" s="283" t="s">
        <v>35</v>
      </c>
    </row>
    <row r="5" spans="1:7" ht="16.5" x14ac:dyDescent="0.3">
      <c r="A5" s="340" t="s">
        <v>408</v>
      </c>
      <c r="B5" s="341">
        <v>59</v>
      </c>
      <c r="C5" s="342">
        <v>5</v>
      </c>
      <c r="D5" s="342">
        <v>0</v>
      </c>
      <c r="E5" s="342">
        <v>1</v>
      </c>
      <c r="F5" s="342">
        <v>1</v>
      </c>
      <c r="G5" s="343">
        <f>SUM(B5:F5)</f>
        <v>66</v>
      </c>
    </row>
    <row r="6" spans="1:7" ht="16.5" x14ac:dyDescent="0.3">
      <c r="A6" s="340" t="s">
        <v>458</v>
      </c>
      <c r="B6" s="341">
        <v>19</v>
      </c>
      <c r="C6" s="342">
        <v>2</v>
      </c>
      <c r="D6" s="342">
        <v>0</v>
      </c>
      <c r="E6" s="342">
        <v>0</v>
      </c>
      <c r="F6" s="342">
        <v>0</v>
      </c>
      <c r="G6" s="343">
        <f t="shared" ref="G6:G12" si="0">SUM(B6:F6)</f>
        <v>21</v>
      </c>
    </row>
    <row r="7" spans="1:7" ht="16.5" x14ac:dyDescent="0.3">
      <c r="A7" s="340" t="s">
        <v>409</v>
      </c>
      <c r="B7" s="341">
        <v>160</v>
      </c>
      <c r="C7" s="342">
        <v>205</v>
      </c>
      <c r="D7" s="342">
        <v>1078</v>
      </c>
      <c r="E7" s="342">
        <v>1838</v>
      </c>
      <c r="F7" s="342">
        <v>40</v>
      </c>
      <c r="G7" s="343">
        <f t="shared" si="0"/>
        <v>3321</v>
      </c>
    </row>
    <row r="8" spans="1:7" ht="16.5" x14ac:dyDescent="0.3">
      <c r="A8" s="340" t="s">
        <v>410</v>
      </c>
      <c r="B8" s="341">
        <v>36</v>
      </c>
      <c r="C8" s="342">
        <v>32</v>
      </c>
      <c r="D8" s="342">
        <v>14</v>
      </c>
      <c r="E8" s="342">
        <v>25</v>
      </c>
      <c r="F8" s="342">
        <v>6</v>
      </c>
      <c r="G8" s="343">
        <f t="shared" si="0"/>
        <v>113</v>
      </c>
    </row>
    <row r="9" spans="1:7" ht="16.5" x14ac:dyDescent="0.3">
      <c r="A9" s="340" t="s">
        <v>411</v>
      </c>
      <c r="B9" s="341">
        <v>59</v>
      </c>
      <c r="C9" s="342">
        <v>11</v>
      </c>
      <c r="D9" s="342">
        <v>3</v>
      </c>
      <c r="E9" s="342">
        <v>0</v>
      </c>
      <c r="F9" s="342">
        <v>0</v>
      </c>
      <c r="G9" s="343">
        <f t="shared" si="0"/>
        <v>73</v>
      </c>
    </row>
    <row r="10" spans="1:7" ht="16.5" x14ac:dyDescent="0.3">
      <c r="A10" s="340" t="s">
        <v>412</v>
      </c>
      <c r="B10" s="341"/>
      <c r="C10" s="342"/>
      <c r="D10" s="342"/>
      <c r="E10" s="342"/>
      <c r="F10" s="342"/>
      <c r="G10" s="343">
        <f t="shared" si="0"/>
        <v>0</v>
      </c>
    </row>
    <row r="11" spans="1:7" ht="16.5" x14ac:dyDescent="0.3">
      <c r="A11" s="340" t="s">
        <v>459</v>
      </c>
      <c r="B11" s="341">
        <v>2</v>
      </c>
      <c r="C11" s="342">
        <v>0</v>
      </c>
      <c r="D11" s="342">
        <v>0</v>
      </c>
      <c r="E11" s="342">
        <v>0</v>
      </c>
      <c r="F11" s="342">
        <v>0</v>
      </c>
      <c r="G11" s="343">
        <f t="shared" si="0"/>
        <v>2</v>
      </c>
    </row>
    <row r="12" spans="1:7" ht="15.75" x14ac:dyDescent="0.3">
      <c r="A12" s="45" t="s">
        <v>3</v>
      </c>
      <c r="B12" s="343">
        <f>SUM(B5:B11)</f>
        <v>335</v>
      </c>
      <c r="C12" s="343">
        <f>SUM(C5:C11)</f>
        <v>255</v>
      </c>
      <c r="D12" s="343">
        <f>SUM(D5:D11)</f>
        <v>1095</v>
      </c>
      <c r="E12" s="343">
        <f>SUM(E5:E11)</f>
        <v>1864</v>
      </c>
      <c r="F12" s="343">
        <f>SUM(F5:F11)</f>
        <v>47</v>
      </c>
      <c r="G12" s="343">
        <f t="shared" si="0"/>
        <v>3596</v>
      </c>
    </row>
    <row r="13" spans="1:7" ht="15" customHeight="1" x14ac:dyDescent="0.25">
      <c r="A13" s="624" t="s">
        <v>460</v>
      </c>
      <c r="B13" s="624"/>
      <c r="C13" s="624"/>
    </row>
  </sheetData>
  <mergeCells count="4">
    <mergeCell ref="A1:G1"/>
    <mergeCell ref="A2:G2"/>
    <mergeCell ref="F3:G3"/>
    <mergeCell ref="A13:C13"/>
  </mergeCells>
  <pageMargins left="0.95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15"/>
  <sheetViews>
    <sheetView view="pageBreakPreview" zoomScaleSheetLayoutView="100" workbookViewId="0">
      <selection activeCell="F28" sqref="F28"/>
    </sheetView>
  </sheetViews>
  <sheetFormatPr defaultColWidth="13.7109375" defaultRowHeight="15" x14ac:dyDescent="0.25"/>
  <cols>
    <col min="6" max="6" width="15.140625" bestFit="1" customWidth="1"/>
  </cols>
  <sheetData>
    <row r="1" spans="1:6" ht="18" x14ac:dyDescent="0.25">
      <c r="A1" s="621" t="s">
        <v>461</v>
      </c>
      <c r="B1" s="621"/>
      <c r="C1" s="621"/>
      <c r="D1" s="621"/>
      <c r="E1" s="621"/>
      <c r="F1" s="621"/>
    </row>
    <row r="2" spans="1:6" ht="18" x14ac:dyDescent="0.25">
      <c r="A2" s="621" t="s">
        <v>109</v>
      </c>
      <c r="B2" s="621"/>
      <c r="C2" s="621"/>
      <c r="D2" s="621"/>
      <c r="E2" s="621"/>
      <c r="F2" s="621"/>
    </row>
    <row r="3" spans="1:6" ht="16.5" x14ac:dyDescent="0.3">
      <c r="A3" s="344"/>
      <c r="B3" s="344"/>
      <c r="C3" s="344"/>
      <c r="D3" s="344"/>
      <c r="E3" s="622" t="s">
        <v>462</v>
      </c>
      <c r="F3" s="623"/>
    </row>
    <row r="4" spans="1:6" ht="15.75" x14ac:dyDescent="0.25">
      <c r="A4" s="625" t="s">
        <v>257</v>
      </c>
      <c r="B4" s="626" t="s">
        <v>463</v>
      </c>
      <c r="C4" s="626"/>
      <c r="D4" s="627" t="s">
        <v>464</v>
      </c>
      <c r="E4" s="627"/>
      <c r="F4" s="627" t="s">
        <v>465</v>
      </c>
    </row>
    <row r="5" spans="1:6" x14ac:dyDescent="0.25">
      <c r="A5" s="625"/>
      <c r="B5" s="345" t="s">
        <v>5</v>
      </c>
      <c r="C5" s="345" t="s">
        <v>6</v>
      </c>
      <c r="D5" s="346" t="s">
        <v>5</v>
      </c>
      <c r="E5" s="346" t="s">
        <v>6</v>
      </c>
      <c r="F5" s="628"/>
    </row>
    <row r="6" spans="1:6" ht="30" x14ac:dyDescent="0.25">
      <c r="A6" s="625"/>
      <c r="B6" s="347" t="s">
        <v>377</v>
      </c>
      <c r="C6" s="347" t="s">
        <v>378</v>
      </c>
      <c r="D6" s="347" t="s">
        <v>377</v>
      </c>
      <c r="E6" s="347" t="s">
        <v>378</v>
      </c>
      <c r="F6" s="628"/>
    </row>
    <row r="7" spans="1:6" ht="16.5" x14ac:dyDescent="0.3">
      <c r="A7" s="348" t="s">
        <v>236</v>
      </c>
      <c r="B7" s="349">
        <v>715</v>
      </c>
      <c r="C7" s="350">
        <v>715</v>
      </c>
      <c r="D7" s="350">
        <v>1097</v>
      </c>
      <c r="E7" s="350">
        <v>1255.3000000000002</v>
      </c>
      <c r="F7" s="351">
        <f>IFERROR(E7/D7*100-100,0)</f>
        <v>14.430264357338203</v>
      </c>
    </row>
    <row r="8" spans="1:6" ht="16.5" x14ac:dyDescent="0.3">
      <c r="A8" s="348" t="s">
        <v>216</v>
      </c>
      <c r="B8" s="349">
        <v>190</v>
      </c>
      <c r="C8" s="350">
        <v>125</v>
      </c>
      <c r="D8" s="350">
        <v>458.95000000000005</v>
      </c>
      <c r="E8" s="350">
        <v>350</v>
      </c>
      <c r="F8" s="351">
        <f t="shared" ref="F8:F14" si="0">IFERROR(E8/D8*100-100,0)</f>
        <v>-23.738969386643433</v>
      </c>
    </row>
    <row r="9" spans="1:6" ht="16.5" x14ac:dyDescent="0.3">
      <c r="A9" s="348" t="s">
        <v>127</v>
      </c>
      <c r="B9" s="349">
        <v>475</v>
      </c>
      <c r="C9" s="350">
        <v>265</v>
      </c>
      <c r="D9" s="350">
        <v>475</v>
      </c>
      <c r="E9" s="350">
        <v>427.98500000000001</v>
      </c>
      <c r="F9" s="351">
        <f t="shared" si="0"/>
        <v>-9.8978947368421046</v>
      </c>
    </row>
    <row r="10" spans="1:6" ht="16.5" x14ac:dyDescent="0.3">
      <c r="A10" s="348" t="s">
        <v>128</v>
      </c>
      <c r="B10" s="349">
        <v>340</v>
      </c>
      <c r="C10" s="350">
        <v>340</v>
      </c>
      <c r="D10" s="350">
        <v>725</v>
      </c>
      <c r="E10" s="350">
        <v>730</v>
      </c>
      <c r="F10" s="351">
        <f t="shared" si="0"/>
        <v>0.68965517241379359</v>
      </c>
    </row>
    <row r="11" spans="1:6" ht="16.5" x14ac:dyDescent="0.3">
      <c r="A11" s="348" t="s">
        <v>116</v>
      </c>
      <c r="B11" s="349">
        <v>485</v>
      </c>
      <c r="C11" s="350">
        <v>485</v>
      </c>
      <c r="D11" s="350">
        <v>1224.155</v>
      </c>
      <c r="E11" s="350">
        <v>929.995</v>
      </c>
      <c r="F11" s="351">
        <f t="shared" si="0"/>
        <v>-24.029636769853497</v>
      </c>
    </row>
    <row r="12" spans="1:6" ht="16.5" x14ac:dyDescent="0.3">
      <c r="A12" s="348" t="s">
        <v>129</v>
      </c>
      <c r="B12" s="349">
        <v>370</v>
      </c>
      <c r="C12" s="350">
        <v>370</v>
      </c>
      <c r="D12" s="350">
        <v>283</v>
      </c>
      <c r="E12" s="350">
        <v>227.255</v>
      </c>
      <c r="F12" s="351">
        <f t="shared" si="0"/>
        <v>-19.697879858657245</v>
      </c>
    </row>
    <row r="13" spans="1:6" ht="16.5" x14ac:dyDescent="0.3">
      <c r="A13" s="348" t="s">
        <v>203</v>
      </c>
      <c r="B13" s="349">
        <v>305</v>
      </c>
      <c r="C13" s="350">
        <v>305</v>
      </c>
      <c r="D13" s="350">
        <v>295</v>
      </c>
      <c r="E13" s="350">
        <v>375</v>
      </c>
      <c r="F13" s="351">
        <f t="shared" si="0"/>
        <v>27.118644067796609</v>
      </c>
    </row>
    <row r="14" spans="1:6" x14ac:dyDescent="0.25">
      <c r="A14" s="352" t="s">
        <v>3</v>
      </c>
      <c r="B14" s="353">
        <f>SUM(B7:B13)</f>
        <v>2880</v>
      </c>
      <c r="C14" s="353">
        <f>SUM(C7:C13)</f>
        <v>2605</v>
      </c>
      <c r="D14" s="353">
        <f>SUM(D7:D13)</f>
        <v>4558.1049999999996</v>
      </c>
      <c r="E14" s="353">
        <f>SUM(E7:E13)</f>
        <v>4295.5349999999999</v>
      </c>
      <c r="F14" s="351">
        <f t="shared" si="0"/>
        <v>-5.7605079303789495</v>
      </c>
    </row>
    <row r="15" spans="1:6" x14ac:dyDescent="0.25">
      <c r="A15" s="4" t="s">
        <v>460</v>
      </c>
    </row>
  </sheetData>
  <mergeCells count="7">
    <mergeCell ref="A1:F1"/>
    <mergeCell ref="A2:F2"/>
    <mergeCell ref="E3:F3"/>
    <mergeCell ref="A4:A6"/>
    <mergeCell ref="B4:C4"/>
    <mergeCell ref="D4:E4"/>
    <mergeCell ref="F4:F6"/>
  </mergeCells>
  <pageMargins left="0.7" right="0.7" top="0.75" bottom="0.75" header="0.3" footer="0.3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F10"/>
  <sheetViews>
    <sheetView view="pageBreakPreview" zoomScaleNormal="100" zoomScaleSheetLayoutView="100" workbookViewId="0">
      <selection activeCell="J18" sqref="J18"/>
    </sheetView>
  </sheetViews>
  <sheetFormatPr defaultColWidth="13.7109375" defaultRowHeight="15" x14ac:dyDescent="0.25"/>
  <cols>
    <col min="1" max="1" width="36.5703125" customWidth="1"/>
  </cols>
  <sheetData>
    <row r="1" spans="1:6" ht="18" x14ac:dyDescent="0.25">
      <c r="A1" s="525" t="s">
        <v>466</v>
      </c>
      <c r="B1" s="525"/>
      <c r="C1" s="525"/>
      <c r="D1" s="525"/>
      <c r="E1" s="525"/>
      <c r="F1" s="525"/>
    </row>
    <row r="2" spans="1:6" ht="18" x14ac:dyDescent="0.25">
      <c r="A2" s="525" t="s">
        <v>113</v>
      </c>
      <c r="B2" s="525"/>
      <c r="C2" s="525"/>
      <c r="D2" s="525"/>
      <c r="E2" s="525"/>
      <c r="F2" s="525"/>
    </row>
    <row r="3" spans="1:6" ht="15.75" x14ac:dyDescent="0.25">
      <c r="A3" s="629" t="s">
        <v>462</v>
      </c>
      <c r="B3" s="630"/>
      <c r="C3" s="630"/>
      <c r="D3" s="630"/>
      <c r="E3" s="630"/>
      <c r="F3" s="630"/>
    </row>
    <row r="4" spans="1:6" ht="15.75" x14ac:dyDescent="0.25">
      <c r="A4" s="631" t="s">
        <v>79</v>
      </c>
      <c r="B4" s="632" t="s">
        <v>3</v>
      </c>
      <c r="C4" s="632"/>
      <c r="D4" s="632"/>
      <c r="E4" s="633" t="s">
        <v>110</v>
      </c>
      <c r="F4" s="633" t="s">
        <v>111</v>
      </c>
    </row>
    <row r="5" spans="1:6" ht="30" x14ac:dyDescent="0.25">
      <c r="A5" s="631"/>
      <c r="B5" s="354" t="s">
        <v>376</v>
      </c>
      <c r="C5" s="354" t="s">
        <v>377</v>
      </c>
      <c r="D5" s="354" t="s">
        <v>378</v>
      </c>
      <c r="E5" s="633"/>
      <c r="F5" s="633"/>
    </row>
    <row r="6" spans="1:6" ht="15.75" x14ac:dyDescent="0.3">
      <c r="A6" s="355" t="s">
        <v>467</v>
      </c>
      <c r="B6" s="23">
        <f>'Table 17b'!Q13</f>
        <v>0.66300000000000003</v>
      </c>
      <c r="C6" s="23">
        <f>'Table 17b'!R13</f>
        <v>0.50079999999999991</v>
      </c>
      <c r="D6" s="23">
        <f>'Table 17b'!S13</f>
        <v>4288.8948500000006</v>
      </c>
      <c r="E6" s="23">
        <f>C6/B6*100-100</f>
        <v>-24.464555052790359</v>
      </c>
      <c r="F6" s="23">
        <f>D6/C6*100-100</f>
        <v>856308.71605431335</v>
      </c>
    </row>
    <row r="7" spans="1:6" ht="15.75" x14ac:dyDescent="0.3">
      <c r="A7" s="355" t="s">
        <v>468</v>
      </c>
      <c r="B7" s="23">
        <f>'Table 17b'!Q14</f>
        <v>36.94</v>
      </c>
      <c r="C7" s="23">
        <f>'Table 17b'!R14</f>
        <v>35.667600000000007</v>
      </c>
      <c r="D7" s="23">
        <f>'Table 17b'!S14</f>
        <v>16143.091900000001</v>
      </c>
      <c r="E7" s="23">
        <f t="shared" ref="E7:E9" si="0">C7/B7*100-100</f>
        <v>-3.4445046020573642</v>
      </c>
      <c r="F7" s="23">
        <f t="shared" ref="F7:F9" si="1">D7/C7*100-100</f>
        <v>45159.820957956239</v>
      </c>
    </row>
    <row r="8" spans="1:6" ht="15.75" x14ac:dyDescent="0.3">
      <c r="A8" s="355" t="s">
        <v>469</v>
      </c>
      <c r="B8" s="23">
        <f>'Table 17b'!Q15</f>
        <v>16.64</v>
      </c>
      <c r="C8" s="23">
        <f>'Table 17b'!R15</f>
        <v>16.420000000000002</v>
      </c>
      <c r="D8" s="23">
        <f>'Table 17b'!S15</f>
        <v>0</v>
      </c>
      <c r="E8" s="23">
        <f t="shared" si="0"/>
        <v>-1.3221153846153726</v>
      </c>
      <c r="F8" s="23">
        <f t="shared" si="1"/>
        <v>-100</v>
      </c>
    </row>
    <row r="9" spans="1:6" ht="15.75" x14ac:dyDescent="0.3">
      <c r="A9" s="355" t="s">
        <v>470</v>
      </c>
      <c r="B9" s="23">
        <f>'Table 17b'!Q16</f>
        <v>16</v>
      </c>
      <c r="C9" s="23">
        <f>'Table 17b'!R16</f>
        <v>10</v>
      </c>
      <c r="D9" s="23">
        <f>'Table 17b'!S16</f>
        <v>8</v>
      </c>
      <c r="E9" s="23">
        <f t="shared" si="0"/>
        <v>-37.5</v>
      </c>
      <c r="F9" s="23">
        <f t="shared" si="1"/>
        <v>-20</v>
      </c>
    </row>
    <row r="10" spans="1:6" x14ac:dyDescent="0.25">
      <c r="A10" s="4" t="s">
        <v>460</v>
      </c>
    </row>
  </sheetData>
  <mergeCells count="7">
    <mergeCell ref="A1:F1"/>
    <mergeCell ref="A2:F2"/>
    <mergeCell ref="A3:F3"/>
    <mergeCell ref="A4:A5"/>
    <mergeCell ref="B4:D4"/>
    <mergeCell ref="E4:E5"/>
    <mergeCell ref="F4:F5"/>
  </mergeCells>
  <hyperlinks>
    <hyperlink ref="B5" r:id="rId1" display="cf=j=@)^&amp;÷^*                        -;fpg–kf}if_ " xr:uid="{00000000-0004-0000-1D00-000000000000}"/>
    <hyperlink ref="D5" r:id="rId2" display="cf=j=@)^^÷^&amp;                        -;fpg–kf}if_ " xr:uid="{00000000-0004-0000-1D00-000001000000}"/>
  </hyperlinks>
  <pageMargins left="0.7" right="0.7" top="0.75" bottom="0.75" header="0.3" footer="0.3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W82"/>
  <sheetViews>
    <sheetView view="pageBreakPreview" zoomScale="90" zoomScaleNormal="90" zoomScaleSheetLayoutView="90" workbookViewId="0">
      <pane xSplit="1" ySplit="6" topLeftCell="G70" activePane="bottomRight" state="frozen"/>
      <selection activeCell="J24" sqref="J24"/>
      <selection pane="topRight" activeCell="J24" sqref="J24"/>
      <selection pane="bottomLeft" activeCell="J24" sqref="J24"/>
      <selection pane="bottomRight" activeCell="J66" sqref="J66"/>
    </sheetView>
  </sheetViews>
  <sheetFormatPr defaultColWidth="13.7109375" defaultRowHeight="15" x14ac:dyDescent="0.25"/>
  <cols>
    <col min="1" max="1" width="24.7109375" style="28" customWidth="1"/>
    <col min="2" max="2" width="15.5703125" style="28" customWidth="1"/>
    <col min="3" max="3" width="17.140625" style="28" customWidth="1"/>
    <col min="4" max="4" width="17.5703125" style="28" customWidth="1"/>
    <col min="5" max="5" width="15.140625" style="28" customWidth="1"/>
    <col min="6" max="6" width="13.7109375" style="28" customWidth="1"/>
    <col min="7" max="7" width="16" style="28" customWidth="1"/>
    <col min="8" max="8" width="15.5703125" style="28" customWidth="1"/>
    <col min="9" max="9" width="15.28515625" style="28" customWidth="1"/>
    <col min="10" max="10" width="17.85546875" style="28" customWidth="1"/>
    <col min="11" max="11" width="15.5703125" style="28" customWidth="1"/>
    <col min="12" max="16384" width="13.7109375" style="28"/>
  </cols>
  <sheetData>
    <row r="1" spans="1:23" ht="18" x14ac:dyDescent="0.25">
      <c r="A1" s="515" t="s">
        <v>119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  <c r="V1" s="66"/>
      <c r="W1" s="66"/>
    </row>
    <row r="2" spans="1:23" ht="18" x14ac:dyDescent="0.25">
      <c r="A2" s="515" t="s">
        <v>135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515"/>
      <c r="S2" s="515"/>
      <c r="T2" s="515"/>
      <c r="U2" s="515"/>
      <c r="V2" s="66"/>
      <c r="W2" s="66"/>
    </row>
    <row r="3" spans="1:23" ht="18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516"/>
      <c r="O3" s="516"/>
      <c r="P3" s="516"/>
      <c r="Q3" s="29"/>
      <c r="R3" s="29"/>
      <c r="S3" s="517" t="s">
        <v>34</v>
      </c>
      <c r="T3" s="517"/>
      <c r="U3" s="517"/>
      <c r="V3" s="67"/>
    </row>
    <row r="4" spans="1:23" s="81" customFormat="1" ht="16.5" x14ac:dyDescent="0.25">
      <c r="A4" s="518" t="s">
        <v>2</v>
      </c>
      <c r="B4" s="519" t="s">
        <v>236</v>
      </c>
      <c r="C4" s="519"/>
      <c r="D4" s="519"/>
      <c r="E4" s="519"/>
      <c r="F4" s="519"/>
      <c r="G4" s="519" t="s">
        <v>216</v>
      </c>
      <c r="H4" s="519"/>
      <c r="I4" s="519"/>
      <c r="J4" s="519"/>
      <c r="K4" s="519"/>
      <c r="L4" s="519" t="s">
        <v>127</v>
      </c>
      <c r="M4" s="519"/>
      <c r="N4" s="519"/>
      <c r="O4" s="519"/>
      <c r="P4" s="519"/>
      <c r="Q4" s="519" t="s">
        <v>128</v>
      </c>
      <c r="R4" s="519"/>
      <c r="S4" s="519"/>
      <c r="T4" s="519"/>
      <c r="U4" s="519"/>
    </row>
    <row r="5" spans="1:23" s="81" customFormat="1" ht="15.75" x14ac:dyDescent="0.25">
      <c r="A5" s="518"/>
      <c r="B5" s="103" t="s">
        <v>4</v>
      </c>
      <c r="C5" s="103" t="s">
        <v>5</v>
      </c>
      <c r="D5" s="103" t="s">
        <v>6</v>
      </c>
      <c r="E5" s="512" t="s">
        <v>7</v>
      </c>
      <c r="F5" s="512" t="s">
        <v>8</v>
      </c>
      <c r="G5" s="103" t="s">
        <v>4</v>
      </c>
      <c r="H5" s="103" t="s">
        <v>5</v>
      </c>
      <c r="I5" s="103" t="s">
        <v>6</v>
      </c>
      <c r="J5" s="512" t="s">
        <v>7</v>
      </c>
      <c r="K5" s="512" t="s">
        <v>8</v>
      </c>
      <c r="L5" s="103" t="s">
        <v>4</v>
      </c>
      <c r="M5" s="103" t="s">
        <v>5</v>
      </c>
      <c r="N5" s="103" t="s">
        <v>6</v>
      </c>
      <c r="O5" s="512" t="s">
        <v>7</v>
      </c>
      <c r="P5" s="512" t="s">
        <v>8</v>
      </c>
      <c r="Q5" s="103" t="s">
        <v>4</v>
      </c>
      <c r="R5" s="103" t="s">
        <v>5</v>
      </c>
      <c r="S5" s="103" t="s">
        <v>6</v>
      </c>
      <c r="T5" s="512" t="s">
        <v>7</v>
      </c>
      <c r="U5" s="512" t="s">
        <v>8</v>
      </c>
    </row>
    <row r="6" spans="1:23" s="81" customFormat="1" ht="47.25" x14ac:dyDescent="0.25">
      <c r="A6" s="518"/>
      <c r="B6" s="158" t="s">
        <v>230</v>
      </c>
      <c r="C6" s="158" t="s">
        <v>231</v>
      </c>
      <c r="D6" s="104" t="s">
        <v>256</v>
      </c>
      <c r="E6" s="512"/>
      <c r="F6" s="512"/>
      <c r="G6" s="159" t="s">
        <v>230</v>
      </c>
      <c r="H6" s="159" t="s">
        <v>231</v>
      </c>
      <c r="I6" s="159" t="s">
        <v>256</v>
      </c>
      <c r="J6" s="512"/>
      <c r="K6" s="512"/>
      <c r="L6" s="159" t="s">
        <v>230</v>
      </c>
      <c r="M6" s="159" t="s">
        <v>231</v>
      </c>
      <c r="N6" s="159" t="s">
        <v>256</v>
      </c>
      <c r="O6" s="512"/>
      <c r="P6" s="512"/>
      <c r="Q6" s="159" t="s">
        <v>230</v>
      </c>
      <c r="R6" s="159" t="s">
        <v>231</v>
      </c>
      <c r="S6" s="159" t="s">
        <v>256</v>
      </c>
      <c r="T6" s="512"/>
      <c r="U6" s="512"/>
    </row>
    <row r="7" spans="1:23" ht="18" x14ac:dyDescent="0.35">
      <c r="A7" s="105" t="s">
        <v>9</v>
      </c>
      <c r="B7" s="88">
        <f>SUM(B8:B20)</f>
        <v>889892.99630413274</v>
      </c>
      <c r="C7" s="88">
        <f t="shared" ref="C7:D7" si="0">SUM(C8:C20)</f>
        <v>848567.0199999999</v>
      </c>
      <c r="D7" s="88">
        <f t="shared" si="0"/>
        <v>893927.64531099994</v>
      </c>
      <c r="E7" s="31">
        <f>IFERROR(C7/B7*100-100,0)</f>
        <v>-4.6439264580984627</v>
      </c>
      <c r="F7" s="31">
        <f>IFERROR(D7/C7*100-100,0)</f>
        <v>5.345556006996361</v>
      </c>
      <c r="G7" s="88">
        <f>SUM(G8:G20)</f>
        <v>838147.48754162702</v>
      </c>
      <c r="H7" s="88">
        <f>SUM(H8:H20)</f>
        <v>803795.89927842736</v>
      </c>
      <c r="I7" s="88">
        <f>SUM(I8:I20)</f>
        <v>868127</v>
      </c>
      <c r="J7" s="31">
        <f>IFERROR(H7/G7*100-100,0)</f>
        <v>-4.0985135401355706</v>
      </c>
      <c r="K7" s="31">
        <f>IFERROR(I7/H7*100-100,0)</f>
        <v>8.0034124059755811</v>
      </c>
      <c r="L7" s="88">
        <f>SUM(L8:L20)</f>
        <v>564462.605862431</v>
      </c>
      <c r="M7" s="88">
        <f>SUM(M8:M20)</f>
        <v>561953.61795575544</v>
      </c>
      <c r="N7" s="88">
        <f>SUM(N8:N20)</f>
        <v>575115.91703700006</v>
      </c>
      <c r="O7" s="31">
        <f>IFERROR(M7/L7*100-100,0)</f>
        <v>-0.44449142965673616</v>
      </c>
      <c r="P7" s="31">
        <f>IFERROR(N7/M7*100-100,0)</f>
        <v>2.3422394056516112</v>
      </c>
      <c r="Q7" s="88">
        <f>SUM(Q8:Q20)</f>
        <v>444986.74229826062</v>
      </c>
      <c r="R7" s="88">
        <f>SUM(R8:R20)</f>
        <v>429980.8</v>
      </c>
      <c r="S7" s="88">
        <f>SUM(S8:S20)</f>
        <v>389874.07000000007</v>
      </c>
      <c r="T7" s="31">
        <f>IFERROR(R7/Q7*100-100,0)</f>
        <v>-3.3722223320088602</v>
      </c>
      <c r="U7" s="31">
        <f>IFERROR(S7/R7*100-100,0)</f>
        <v>-9.3275629981617669</v>
      </c>
    </row>
    <row r="8" spans="1:23" ht="18" x14ac:dyDescent="0.35">
      <c r="A8" s="106" t="s">
        <v>10</v>
      </c>
      <c r="B8" s="90">
        <v>333185.42000000004</v>
      </c>
      <c r="C8" s="90">
        <v>332617.52</v>
      </c>
      <c r="D8" s="117">
        <v>324401</v>
      </c>
      <c r="E8" s="32">
        <f t="shared" ref="E8:F20" si="1">IFERROR(C8/B8*100-100,0)</f>
        <v>-0.17044563354544096</v>
      </c>
      <c r="F8" s="32">
        <f t="shared" si="1"/>
        <v>-2.4702607367164546</v>
      </c>
      <c r="G8" s="90">
        <v>381417.97999999992</v>
      </c>
      <c r="H8" s="90">
        <v>375340</v>
      </c>
      <c r="I8" s="90">
        <v>383183</v>
      </c>
      <c r="J8" s="32">
        <f t="shared" ref="J8:J15" si="2">IFERROR(H8/G8*100-100,0)</f>
        <v>-1.5935221512105784</v>
      </c>
      <c r="K8" s="32">
        <f t="shared" ref="K8:K39" si="3">IFERROR(I8/H8*100-100,0)</f>
        <v>2.0895721212767171</v>
      </c>
      <c r="L8" s="90">
        <v>134743</v>
      </c>
      <c r="M8" s="90">
        <v>130314</v>
      </c>
      <c r="N8" s="90">
        <v>128903</v>
      </c>
      <c r="O8" s="32">
        <f t="shared" ref="O8:O15" si="4">IFERROR(M8/L8*100-100,0)</f>
        <v>-3.2869982114098661</v>
      </c>
      <c r="P8" s="32">
        <f t="shared" ref="P8:P39" si="5">IFERROR(N8/M8*100-100,0)</f>
        <v>-1.0827693110486933</v>
      </c>
      <c r="Q8" s="471">
        <v>112227.046</v>
      </c>
      <c r="R8" s="90">
        <v>106380</v>
      </c>
      <c r="S8" s="90">
        <v>101923</v>
      </c>
      <c r="T8" s="32">
        <f t="shared" ref="T8:T15" si="6">IFERROR(R8/Q8*100-100,0)</f>
        <v>-5.2100150617882264</v>
      </c>
      <c r="U8" s="32">
        <f t="shared" ref="U8:U39" si="7">IFERROR(S8/R8*100-100,0)</f>
        <v>-4.1896973115247249</v>
      </c>
    </row>
    <row r="9" spans="1:23" ht="18" x14ac:dyDescent="0.35">
      <c r="A9" s="106" t="s">
        <v>11</v>
      </c>
      <c r="B9" s="90">
        <v>288012.2</v>
      </c>
      <c r="C9" s="90">
        <v>292805</v>
      </c>
      <c r="D9" s="426">
        <v>288861.00599999999</v>
      </c>
      <c r="E9" s="32">
        <f t="shared" si="1"/>
        <v>1.6640961737037543</v>
      </c>
      <c r="F9" s="32">
        <f t="shared" si="1"/>
        <v>-1.3469694848107139</v>
      </c>
      <c r="G9" s="90">
        <v>50421.848738799992</v>
      </c>
      <c r="H9" s="90">
        <v>55914.772275599993</v>
      </c>
      <c r="I9" s="90">
        <v>54271</v>
      </c>
      <c r="J9" s="32">
        <f t="shared" si="2"/>
        <v>10.893935216963115</v>
      </c>
      <c r="K9" s="32">
        <f t="shared" si="3"/>
        <v>-2.9397817583839014</v>
      </c>
      <c r="L9" s="90">
        <v>216338</v>
      </c>
      <c r="M9" s="90">
        <v>214384.11366626027</v>
      </c>
      <c r="N9" s="90">
        <v>214035.9074</v>
      </c>
      <c r="O9" s="32">
        <f t="shared" si="4"/>
        <v>-0.90316372238798692</v>
      </c>
      <c r="P9" s="32">
        <f t="shared" si="5"/>
        <v>-0.1624216740249409</v>
      </c>
      <c r="Q9" s="471">
        <v>153364.20000000001</v>
      </c>
      <c r="R9" s="90">
        <v>150986</v>
      </c>
      <c r="S9" s="90">
        <v>131567.16999999998</v>
      </c>
      <c r="T9" s="32">
        <f t="shared" si="6"/>
        <v>-1.5506878397957422</v>
      </c>
      <c r="U9" s="32">
        <f t="shared" si="7"/>
        <v>-12.861344760441369</v>
      </c>
    </row>
    <row r="10" spans="1:23" ht="18" x14ac:dyDescent="0.35">
      <c r="A10" s="107" t="s">
        <v>249</v>
      </c>
      <c r="B10" s="90">
        <v>57201</v>
      </c>
      <c r="C10" s="90">
        <v>57995</v>
      </c>
      <c r="D10" s="426">
        <v>58633.942251</v>
      </c>
      <c r="E10" s="32">
        <f t="shared" si="1"/>
        <v>1.3880876208457948</v>
      </c>
      <c r="F10" s="32">
        <f t="shared" si="1"/>
        <v>1.1017195465126406</v>
      </c>
      <c r="G10" s="92">
        <v>182063.76610956981</v>
      </c>
      <c r="H10" s="92">
        <v>176608.76610956999</v>
      </c>
      <c r="I10" s="92">
        <v>196791</v>
      </c>
      <c r="J10" s="32">
        <f t="shared" si="2"/>
        <v>-2.9962029878679317</v>
      </c>
      <c r="K10" s="32">
        <f t="shared" si="3"/>
        <v>11.427651262740127</v>
      </c>
      <c r="L10" s="90">
        <v>59156</v>
      </c>
      <c r="M10" s="90">
        <v>58911.498</v>
      </c>
      <c r="N10" s="90">
        <v>53391.831437000008</v>
      </c>
      <c r="O10" s="32">
        <f t="shared" si="4"/>
        <v>-0.41331733044830798</v>
      </c>
      <c r="P10" s="32">
        <f t="shared" si="5"/>
        <v>-9.3694215057983854</v>
      </c>
      <c r="Q10" s="471">
        <v>38233.298812585141</v>
      </c>
      <c r="R10" s="90">
        <v>36988</v>
      </c>
      <c r="S10" s="90">
        <v>32098.44</v>
      </c>
      <c r="T10" s="32">
        <f t="shared" si="6"/>
        <v>-3.257105327712992</v>
      </c>
      <c r="U10" s="32">
        <f t="shared" si="7"/>
        <v>-13.219314372228837</v>
      </c>
    </row>
    <row r="11" spans="1:23" ht="18" x14ac:dyDescent="0.35">
      <c r="A11" s="106" t="s">
        <v>13</v>
      </c>
      <c r="B11" s="90">
        <v>67483.277644132657</v>
      </c>
      <c r="C11" s="90">
        <v>76845</v>
      </c>
      <c r="D11" s="426">
        <v>72937.501560000004</v>
      </c>
      <c r="E11" s="32">
        <f t="shared" si="1"/>
        <v>13.872655097216224</v>
      </c>
      <c r="F11" s="32">
        <f t="shared" si="1"/>
        <v>-5.0849091547921006</v>
      </c>
      <c r="G11" s="90">
        <v>1655.9174932572698</v>
      </c>
      <c r="H11" s="90">
        <v>1655.9174932572698</v>
      </c>
      <c r="I11" s="90">
        <v>2578</v>
      </c>
      <c r="J11" s="32">
        <f t="shared" si="2"/>
        <v>0</v>
      </c>
      <c r="K11" s="32">
        <f t="shared" si="3"/>
        <v>55.684085136932111</v>
      </c>
      <c r="L11" s="90">
        <v>59759</v>
      </c>
      <c r="M11" s="90">
        <v>62482.780427064208</v>
      </c>
      <c r="N11" s="90">
        <v>66876.856199999995</v>
      </c>
      <c r="O11" s="32">
        <f t="shared" si="4"/>
        <v>4.5579417779149765</v>
      </c>
      <c r="P11" s="32">
        <f t="shared" si="5"/>
        <v>7.0324587716850573</v>
      </c>
      <c r="Q11" s="471">
        <v>89071.997109258329</v>
      </c>
      <c r="R11" s="90">
        <v>82659.3</v>
      </c>
      <c r="S11" s="90">
        <v>70678.170000000013</v>
      </c>
      <c r="T11" s="32">
        <f t="shared" si="6"/>
        <v>-7.1994536076162348</v>
      </c>
      <c r="U11" s="32">
        <f t="shared" si="7"/>
        <v>-14.494594074713902</v>
      </c>
    </row>
    <row r="12" spans="1:23" ht="18" x14ac:dyDescent="0.35">
      <c r="A12" s="106" t="s">
        <v>14</v>
      </c>
      <c r="B12" s="90">
        <v>1327.39536</v>
      </c>
      <c r="C12" s="90">
        <v>1346</v>
      </c>
      <c r="D12" s="426">
        <v>1452.864</v>
      </c>
      <c r="E12" s="32">
        <f t="shared" si="1"/>
        <v>1.4015899528230875</v>
      </c>
      <c r="F12" s="32">
        <f t="shared" si="1"/>
        <v>7.9393759286775776</v>
      </c>
      <c r="G12" s="90">
        <v>140.9752</v>
      </c>
      <c r="H12" s="90">
        <v>141.44340000000003</v>
      </c>
      <c r="I12" s="90">
        <v>162</v>
      </c>
      <c r="J12" s="32">
        <f t="shared" si="2"/>
        <v>0.33211515216862608</v>
      </c>
      <c r="K12" s="32">
        <f t="shared" si="3"/>
        <v>14.533445887188762</v>
      </c>
      <c r="L12" s="90">
        <v>1825.7258624309479</v>
      </c>
      <c r="M12" s="90">
        <v>1675.7258624309479</v>
      </c>
      <c r="N12" s="90">
        <v>1913.232</v>
      </c>
      <c r="O12" s="32">
        <f t="shared" si="4"/>
        <v>-8.2159103448463782</v>
      </c>
      <c r="P12" s="32">
        <f t="shared" si="5"/>
        <v>14.173328877582975</v>
      </c>
      <c r="Q12" s="471">
        <v>2058.5</v>
      </c>
      <c r="R12" s="90">
        <v>1457.5</v>
      </c>
      <c r="S12" s="90">
        <v>951.65</v>
      </c>
      <c r="T12" s="32">
        <f t="shared" si="6"/>
        <v>-29.19601651688123</v>
      </c>
      <c r="U12" s="32">
        <f t="shared" si="7"/>
        <v>-34.706689536878216</v>
      </c>
    </row>
    <row r="13" spans="1:23" ht="18" x14ac:dyDescent="0.35">
      <c r="A13" s="106" t="s">
        <v>15</v>
      </c>
      <c r="B13" s="90">
        <v>2950.943299999999</v>
      </c>
      <c r="C13" s="90">
        <v>3486</v>
      </c>
      <c r="D13" s="426">
        <v>3763.7315000000003</v>
      </c>
      <c r="E13" s="32">
        <f t="shared" si="1"/>
        <v>18.131717407108482</v>
      </c>
      <c r="F13" s="32">
        <f t="shared" si="1"/>
        <v>7.967053930005747</v>
      </c>
      <c r="G13" s="90">
        <v>0</v>
      </c>
      <c r="H13" s="90">
        <v>0</v>
      </c>
      <c r="I13" s="32">
        <v>0</v>
      </c>
      <c r="J13" s="32">
        <f t="shared" si="2"/>
        <v>0</v>
      </c>
      <c r="K13" s="32">
        <f t="shared" si="3"/>
        <v>0</v>
      </c>
      <c r="L13" s="90">
        <v>4605.88</v>
      </c>
      <c r="M13" s="90">
        <v>4584.5</v>
      </c>
      <c r="N13" s="90">
        <v>4211.09</v>
      </c>
      <c r="O13" s="32">
        <f t="shared" si="4"/>
        <v>-0.46418925373653508</v>
      </c>
      <c r="P13" s="32">
        <f t="shared" si="5"/>
        <v>-8.1450539862580484</v>
      </c>
      <c r="Q13" s="471">
        <v>2183.7003764171518</v>
      </c>
      <c r="R13" s="90">
        <v>2018</v>
      </c>
      <c r="S13" s="90">
        <v>1256.6399999999999</v>
      </c>
      <c r="T13" s="32">
        <f t="shared" si="6"/>
        <v>-7.5880545795857017</v>
      </c>
      <c r="U13" s="32">
        <f t="shared" si="7"/>
        <v>-37.72844400396432</v>
      </c>
    </row>
    <row r="14" spans="1:23" ht="18" x14ac:dyDescent="0.35">
      <c r="A14" s="106" t="s">
        <v>16</v>
      </c>
      <c r="B14" s="90">
        <v>54148</v>
      </c>
      <c r="C14" s="90">
        <v>39206.199999999997</v>
      </c>
      <c r="D14" s="426">
        <v>57004.6</v>
      </c>
      <c r="E14" s="32">
        <f t="shared" si="1"/>
        <v>-27.594370983231158</v>
      </c>
      <c r="F14" s="32">
        <f t="shared" si="1"/>
        <v>45.396901510475402</v>
      </c>
      <c r="G14" s="90">
        <v>52010</v>
      </c>
      <c r="H14" s="90">
        <v>27333</v>
      </c>
      <c r="I14" s="32">
        <v>28498</v>
      </c>
      <c r="J14" s="32">
        <f t="shared" si="2"/>
        <v>-47.446644875985392</v>
      </c>
      <c r="K14" s="32">
        <f t="shared" si="3"/>
        <v>4.2622471005743847</v>
      </c>
      <c r="L14" s="90">
        <v>41695</v>
      </c>
      <c r="M14" s="90">
        <v>43237</v>
      </c>
      <c r="N14" s="90">
        <v>38371</v>
      </c>
      <c r="O14" s="32">
        <f t="shared" si="4"/>
        <v>3.6982851660870608</v>
      </c>
      <c r="P14" s="32">
        <f t="shared" si="5"/>
        <v>-11.254249832319545</v>
      </c>
      <c r="Q14" s="90">
        <v>16081</v>
      </c>
      <c r="R14" s="90">
        <v>17369</v>
      </c>
      <c r="S14" s="90">
        <v>18591</v>
      </c>
      <c r="T14" s="32">
        <f t="shared" si="6"/>
        <v>8.0094521484982124</v>
      </c>
      <c r="U14" s="32">
        <f t="shared" si="7"/>
        <v>7.0355230583222976</v>
      </c>
    </row>
    <row r="15" spans="1:23" ht="18" x14ac:dyDescent="0.35">
      <c r="A15" s="106" t="s">
        <v>17</v>
      </c>
      <c r="B15" s="90">
        <v>5314.1</v>
      </c>
      <c r="C15" s="90">
        <v>3413.2</v>
      </c>
      <c r="D15" s="426">
        <v>5259</v>
      </c>
      <c r="E15" s="32">
        <f t="shared" si="1"/>
        <v>-35.770873713328697</v>
      </c>
      <c r="F15" s="32">
        <f t="shared" si="1"/>
        <v>54.078284307980795</v>
      </c>
      <c r="G15" s="90">
        <v>50821</v>
      </c>
      <c r="H15" s="90">
        <v>30753</v>
      </c>
      <c r="I15" s="32">
        <v>27291</v>
      </c>
      <c r="J15" s="32">
        <f t="shared" si="2"/>
        <v>-39.487613388166309</v>
      </c>
      <c r="K15" s="32">
        <f t="shared" si="3"/>
        <v>-11.257438298702567</v>
      </c>
      <c r="L15" s="90">
        <v>5</v>
      </c>
      <c r="M15" s="90">
        <v>5</v>
      </c>
      <c r="N15" s="90">
        <v>5</v>
      </c>
      <c r="O15" s="32">
        <f t="shared" si="4"/>
        <v>0</v>
      </c>
      <c r="P15" s="32">
        <f t="shared" si="5"/>
        <v>0</v>
      </c>
      <c r="Q15" s="90">
        <v>393</v>
      </c>
      <c r="R15" s="90">
        <v>362</v>
      </c>
      <c r="S15" s="90">
        <v>363.3</v>
      </c>
      <c r="T15" s="32">
        <f t="shared" si="6"/>
        <v>-7.8880407124681966</v>
      </c>
      <c r="U15" s="32">
        <f t="shared" si="7"/>
        <v>0.3591160220994567</v>
      </c>
    </row>
    <row r="16" spans="1:23" ht="18" x14ac:dyDescent="0.35">
      <c r="A16" s="106" t="s">
        <v>18</v>
      </c>
      <c r="B16" s="90">
        <v>6969</v>
      </c>
      <c r="C16" s="90">
        <v>2036</v>
      </c>
      <c r="D16" s="426">
        <v>7153</v>
      </c>
      <c r="E16" s="32">
        <f t="shared" si="1"/>
        <v>-70.784904577414267</v>
      </c>
      <c r="F16" s="32">
        <f t="shared" si="1"/>
        <v>251.32612966601175</v>
      </c>
      <c r="G16" s="90">
        <v>166</v>
      </c>
      <c r="H16" s="90">
        <v>175</v>
      </c>
      <c r="I16" s="32">
        <v>177</v>
      </c>
      <c r="J16" s="32"/>
      <c r="K16" s="32">
        <f t="shared" si="3"/>
        <v>1.1428571428571388</v>
      </c>
      <c r="L16" s="90">
        <v>0</v>
      </c>
      <c r="M16" s="90">
        <v>0</v>
      </c>
      <c r="N16" s="90">
        <v>0</v>
      </c>
      <c r="O16" s="32"/>
      <c r="P16" s="32">
        <f t="shared" si="5"/>
        <v>0</v>
      </c>
      <c r="Q16" s="90">
        <v>0</v>
      </c>
      <c r="R16" s="90">
        <v>0</v>
      </c>
      <c r="S16" s="90">
        <v>0</v>
      </c>
      <c r="T16" s="32"/>
      <c r="U16" s="32">
        <f t="shared" si="7"/>
        <v>0</v>
      </c>
    </row>
    <row r="17" spans="1:21" ht="18" x14ac:dyDescent="0.35">
      <c r="A17" s="106" t="s">
        <v>19</v>
      </c>
      <c r="B17" s="90">
        <v>16</v>
      </c>
      <c r="C17" s="90">
        <v>16</v>
      </c>
      <c r="D17" s="426">
        <v>14</v>
      </c>
      <c r="E17" s="32">
        <f t="shared" si="1"/>
        <v>0</v>
      </c>
      <c r="F17" s="32">
        <f t="shared" si="1"/>
        <v>-12.5</v>
      </c>
      <c r="G17" s="90">
        <v>400</v>
      </c>
      <c r="H17" s="90">
        <v>305</v>
      </c>
      <c r="I17" s="32">
        <v>680</v>
      </c>
      <c r="J17" s="32">
        <f t="shared" ref="J17:J39" si="8">IFERROR(H17/G17*100-100,0)</f>
        <v>-23.75</v>
      </c>
      <c r="K17" s="32">
        <f t="shared" si="3"/>
        <v>122.95081967213113</v>
      </c>
      <c r="L17" s="90">
        <v>0</v>
      </c>
      <c r="M17" s="90">
        <v>0</v>
      </c>
      <c r="N17" s="90">
        <v>0</v>
      </c>
      <c r="O17" s="32">
        <f t="shared" ref="O17:O39" si="9">IFERROR(M17/L17*100-100,0)</f>
        <v>0</v>
      </c>
      <c r="P17" s="32">
        <f t="shared" si="5"/>
        <v>0</v>
      </c>
      <c r="Q17" s="90">
        <v>0</v>
      </c>
      <c r="R17" s="90">
        <v>0</v>
      </c>
      <c r="S17" s="90">
        <v>0</v>
      </c>
      <c r="T17" s="32">
        <f t="shared" ref="T17:T39" si="10">IFERROR(R17/Q17*100-100,0)</f>
        <v>0</v>
      </c>
      <c r="U17" s="32">
        <f t="shared" si="7"/>
        <v>0</v>
      </c>
    </row>
    <row r="18" spans="1:21" ht="18" x14ac:dyDescent="0.35">
      <c r="A18" s="106" t="s">
        <v>20</v>
      </c>
      <c r="B18" s="90">
        <v>4350</v>
      </c>
      <c r="C18" s="90">
        <v>3413.1</v>
      </c>
      <c r="D18" s="426">
        <v>4255.3999999999996</v>
      </c>
      <c r="E18" s="32">
        <f t="shared" si="1"/>
        <v>-21.537931034482767</v>
      </c>
      <c r="F18" s="32">
        <f t="shared" si="1"/>
        <v>24.678444815563566</v>
      </c>
      <c r="G18" s="90">
        <v>0</v>
      </c>
      <c r="H18" s="90">
        <v>5</v>
      </c>
      <c r="I18" s="32">
        <v>20</v>
      </c>
      <c r="J18" s="32">
        <f t="shared" si="8"/>
        <v>0</v>
      </c>
      <c r="K18" s="32">
        <f t="shared" si="3"/>
        <v>300</v>
      </c>
      <c r="L18" s="90">
        <v>4152</v>
      </c>
      <c r="M18" s="90">
        <v>4139</v>
      </c>
      <c r="N18" s="90">
        <v>3902</v>
      </c>
      <c r="O18" s="32">
        <f t="shared" si="9"/>
        <v>-0.31310211946049549</v>
      </c>
      <c r="P18" s="32">
        <f t="shared" si="5"/>
        <v>-5.7260207779656866</v>
      </c>
      <c r="Q18" s="90">
        <v>3085</v>
      </c>
      <c r="R18" s="90">
        <v>3160</v>
      </c>
      <c r="S18" s="90">
        <v>2993.2</v>
      </c>
      <c r="T18" s="32">
        <f t="shared" si="10"/>
        <v>2.4311183144246371</v>
      </c>
      <c r="U18" s="32">
        <f t="shared" si="7"/>
        <v>-5.2784810126582329</v>
      </c>
    </row>
    <row r="19" spans="1:21" ht="18" x14ac:dyDescent="0.35">
      <c r="A19" s="106" t="s">
        <v>233</v>
      </c>
      <c r="B19" s="90">
        <v>37231.629999999997</v>
      </c>
      <c r="C19" s="90">
        <v>15880</v>
      </c>
      <c r="D19" s="426">
        <v>38429.199999999997</v>
      </c>
      <c r="E19" s="32">
        <f t="shared" si="1"/>
        <v>-57.348093543043909</v>
      </c>
      <c r="F19" s="32">
        <f t="shared" si="1"/>
        <v>141.99748110831231</v>
      </c>
      <c r="G19" s="90">
        <v>51310</v>
      </c>
      <c r="H19" s="90">
        <v>50415</v>
      </c>
      <c r="I19" s="32">
        <v>93081</v>
      </c>
      <c r="J19" s="32">
        <f t="shared" si="8"/>
        <v>-1.7442993568505187</v>
      </c>
      <c r="K19" s="32">
        <f t="shared" si="3"/>
        <v>84.629574531389466</v>
      </c>
      <c r="L19" s="472">
        <v>28395</v>
      </c>
      <c r="M19" s="472">
        <v>28436</v>
      </c>
      <c r="N19" s="472">
        <v>50827</v>
      </c>
      <c r="O19" s="32">
        <f>IFERROR(M19/L19*100-100,0)</f>
        <v>0.14439161824265057</v>
      </c>
      <c r="P19" s="32">
        <f>IFERROR(N19/M19*100-100,0)</f>
        <v>78.741735827823902</v>
      </c>
      <c r="Q19" s="90">
        <v>19564</v>
      </c>
      <c r="R19" s="90">
        <v>19779</v>
      </c>
      <c r="S19" s="90">
        <v>20773</v>
      </c>
      <c r="T19" s="32">
        <f t="shared" si="10"/>
        <v>1.098957268452267</v>
      </c>
      <c r="U19" s="32">
        <f t="shared" si="7"/>
        <v>5.0255321300369076</v>
      </c>
    </row>
    <row r="20" spans="1:21" ht="18" x14ac:dyDescent="0.35">
      <c r="A20" s="106" t="s">
        <v>21</v>
      </c>
      <c r="B20" s="90">
        <v>31704.03</v>
      </c>
      <c r="C20" s="90">
        <v>19508</v>
      </c>
      <c r="D20" s="426">
        <v>31762.400000000001</v>
      </c>
      <c r="E20" s="32">
        <f t="shared" si="1"/>
        <v>-38.468390296123232</v>
      </c>
      <c r="F20" s="32">
        <f t="shared" si="1"/>
        <v>62.817305720729962</v>
      </c>
      <c r="G20" s="90">
        <v>67740</v>
      </c>
      <c r="H20" s="90">
        <v>85149</v>
      </c>
      <c r="I20" s="32">
        <v>81395</v>
      </c>
      <c r="J20" s="32">
        <f t="shared" si="8"/>
        <v>25.699734278122222</v>
      </c>
      <c r="K20" s="32">
        <f t="shared" si="3"/>
        <v>-4.4087423222821229</v>
      </c>
      <c r="L20" s="90">
        <v>13788</v>
      </c>
      <c r="M20" s="90">
        <v>13784</v>
      </c>
      <c r="N20" s="90">
        <v>12679</v>
      </c>
      <c r="O20" s="32">
        <f>IFERROR(M20/L20*100-100,0)</f>
        <v>-2.9010733971574609E-2</v>
      </c>
      <c r="P20" s="32">
        <f>IFERROR(N20/M20*100-100,0)</f>
        <v>-8.0165409170052158</v>
      </c>
      <c r="Q20" s="90">
        <v>8725</v>
      </c>
      <c r="R20" s="90">
        <v>8822</v>
      </c>
      <c r="S20" s="90">
        <v>8678.5</v>
      </c>
      <c r="T20" s="32">
        <f t="shared" si="10"/>
        <v>1.1117478510028747</v>
      </c>
      <c r="U20" s="32">
        <f t="shared" si="7"/>
        <v>-1.6266152799818627</v>
      </c>
    </row>
    <row r="21" spans="1:21" ht="18" x14ac:dyDescent="0.35">
      <c r="A21" s="105" t="s">
        <v>23</v>
      </c>
      <c r="B21" s="88">
        <f>SUM(B22:B23)</f>
        <v>46976.97</v>
      </c>
      <c r="C21" s="88">
        <f>SUM(C22:C23)</f>
        <v>34001</v>
      </c>
      <c r="D21" s="163">
        <f>SUM(D22:D23)</f>
        <v>45294.869999999995</v>
      </c>
      <c r="E21" s="89">
        <f t="shared" ref="E21:F39" si="11">IFERROR(C21/B21*100-100,0)</f>
        <v>-27.621981579484583</v>
      </c>
      <c r="F21" s="89">
        <f t="shared" si="11"/>
        <v>33.216287756242451</v>
      </c>
      <c r="G21" s="88">
        <f>SUM(G22:G23)</f>
        <v>59305</v>
      </c>
      <c r="H21" s="88">
        <f>SUM(H22:H23)</f>
        <v>55912</v>
      </c>
      <c r="I21" s="88">
        <f>SUM(I22:I23)</f>
        <v>61680</v>
      </c>
      <c r="J21" s="89">
        <f t="shared" si="8"/>
        <v>-5.7212713936430362</v>
      </c>
      <c r="K21" s="89">
        <f t="shared" si="3"/>
        <v>10.316211189011298</v>
      </c>
      <c r="L21" s="32">
        <f>SUM(L22:L23)</f>
        <v>50279</v>
      </c>
      <c r="M21" s="88">
        <f>SUM(M22:M23)</f>
        <v>53049</v>
      </c>
      <c r="N21" s="88">
        <f>SUM(N22:N23)</f>
        <v>49757</v>
      </c>
      <c r="O21" s="89">
        <f t="shared" si="9"/>
        <v>5.5092583384713407</v>
      </c>
      <c r="P21" s="89">
        <f t="shared" si="5"/>
        <v>-6.2055835171256746</v>
      </c>
      <c r="Q21" s="88">
        <f>SUM(Q22:Q23)</f>
        <v>22468.400000000001</v>
      </c>
      <c r="R21" s="88">
        <f>SUM(R22:R23)</f>
        <v>18979.8</v>
      </c>
      <c r="S21" s="88">
        <f>SUM(S22:S23)</f>
        <v>21246.399999999998</v>
      </c>
      <c r="T21" s="89">
        <f t="shared" si="10"/>
        <v>-15.526695269801152</v>
      </c>
      <c r="U21" s="89">
        <f t="shared" si="7"/>
        <v>11.942170096629042</v>
      </c>
    </row>
    <row r="22" spans="1:21" ht="18" x14ac:dyDescent="0.35">
      <c r="A22" s="106" t="s">
        <v>24</v>
      </c>
      <c r="B22" s="90">
        <v>46976.97</v>
      </c>
      <c r="C22" s="90">
        <v>34001</v>
      </c>
      <c r="D22" s="164">
        <v>45294.869999999995</v>
      </c>
      <c r="E22" s="31">
        <f t="shared" si="11"/>
        <v>-27.621981579484583</v>
      </c>
      <c r="F22" s="31">
        <f t="shared" si="11"/>
        <v>33.216287756242451</v>
      </c>
      <c r="G22" s="90">
        <v>59305</v>
      </c>
      <c r="H22" s="90">
        <v>55912</v>
      </c>
      <c r="I22" s="167">
        <v>61680</v>
      </c>
      <c r="J22" s="31">
        <f t="shared" si="8"/>
        <v>-5.7212713936430362</v>
      </c>
      <c r="K22" s="31">
        <f t="shared" si="3"/>
        <v>10.316211189011298</v>
      </c>
      <c r="L22" s="90">
        <v>43481</v>
      </c>
      <c r="M22" s="90">
        <v>45591</v>
      </c>
      <c r="N22" s="90">
        <v>41504</v>
      </c>
      <c r="O22" s="31">
        <f t="shared" si="9"/>
        <v>4.8526942802603372</v>
      </c>
      <c r="P22" s="31">
        <f t="shared" si="5"/>
        <v>-8.9644886052071655</v>
      </c>
      <c r="Q22" s="90">
        <v>22468.400000000001</v>
      </c>
      <c r="R22" s="90">
        <v>18979.8</v>
      </c>
      <c r="S22" s="90">
        <v>21246.399999999998</v>
      </c>
      <c r="T22" s="31">
        <f t="shared" si="10"/>
        <v>-15.526695269801152</v>
      </c>
      <c r="U22" s="31">
        <f t="shared" si="7"/>
        <v>11.942170096629042</v>
      </c>
    </row>
    <row r="23" spans="1:21" ht="18" x14ac:dyDescent="0.35">
      <c r="A23" s="106" t="s">
        <v>25</v>
      </c>
      <c r="B23" s="90">
        <v>0</v>
      </c>
      <c r="C23" s="90">
        <v>0</v>
      </c>
      <c r="D23" s="164">
        <v>0</v>
      </c>
      <c r="E23" s="32">
        <f t="shared" si="11"/>
        <v>0</v>
      </c>
      <c r="F23" s="32">
        <f t="shared" si="11"/>
        <v>0</v>
      </c>
      <c r="G23" s="90"/>
      <c r="H23" s="90"/>
      <c r="I23" s="161"/>
      <c r="J23" s="32">
        <f t="shared" si="8"/>
        <v>0</v>
      </c>
      <c r="K23" s="32">
        <f t="shared" si="3"/>
        <v>0</v>
      </c>
      <c r="L23" s="90">
        <v>6798</v>
      </c>
      <c r="M23" s="90">
        <v>7458</v>
      </c>
      <c r="N23" s="90">
        <v>8253</v>
      </c>
      <c r="O23" s="32">
        <f t="shared" si="9"/>
        <v>9.708737864077662</v>
      </c>
      <c r="P23" s="32">
        <f t="shared" si="5"/>
        <v>10.659694288012872</v>
      </c>
      <c r="Q23" s="90">
        <v>0</v>
      </c>
      <c r="R23" s="90">
        <v>0</v>
      </c>
      <c r="S23" s="90">
        <v>0</v>
      </c>
      <c r="T23" s="32">
        <f t="shared" si="10"/>
        <v>0</v>
      </c>
      <c r="U23" s="32">
        <f t="shared" si="7"/>
        <v>0</v>
      </c>
    </row>
    <row r="24" spans="1:21" s="35" customFormat="1" ht="17.25" x14ac:dyDescent="0.25">
      <c r="A24" s="105" t="s">
        <v>173</v>
      </c>
      <c r="B24" s="93">
        <f>SUM(B25:B29)</f>
        <v>30128.7</v>
      </c>
      <c r="C24" s="93">
        <f t="shared" ref="C24:D24" si="12">SUM(C25:C29)</f>
        <v>22853.100000000002</v>
      </c>
      <c r="D24" s="165">
        <f t="shared" si="12"/>
        <v>24262.800000000003</v>
      </c>
      <c r="E24" s="32">
        <f t="shared" si="11"/>
        <v>-24.148403349630073</v>
      </c>
      <c r="F24" s="32">
        <f t="shared" si="11"/>
        <v>6.1685285584887879</v>
      </c>
      <c r="G24" s="93">
        <f>SUM(G25:G29)</f>
        <v>39108</v>
      </c>
      <c r="H24" s="93">
        <f>SUM(H25:H29)</f>
        <v>42041</v>
      </c>
      <c r="I24" s="93">
        <f>SUM(I25:I29)</f>
        <v>41363</v>
      </c>
      <c r="J24" s="32">
        <f t="shared" si="8"/>
        <v>7.499744297841886</v>
      </c>
      <c r="K24" s="32">
        <f t="shared" si="3"/>
        <v>-1.6127114007754386</v>
      </c>
      <c r="L24" s="93">
        <f>SUM(L25:L29)</f>
        <v>15926</v>
      </c>
      <c r="M24" s="93">
        <f>SUM(M25:M29)</f>
        <v>16105</v>
      </c>
      <c r="N24" s="93">
        <f>SUM(N25:N29)</f>
        <v>18384</v>
      </c>
      <c r="O24" s="32">
        <f t="shared" si="9"/>
        <v>1.1239482607057596</v>
      </c>
      <c r="P24" s="32">
        <f t="shared" si="5"/>
        <v>14.150884818379382</v>
      </c>
      <c r="Q24" s="93">
        <f>SUM(Q25:Q29)</f>
        <v>17932.5</v>
      </c>
      <c r="R24" s="93">
        <f>SUM(R25:R29)</f>
        <v>17449</v>
      </c>
      <c r="S24" s="93">
        <f>SUM(S25:S29)</f>
        <v>17857.25</v>
      </c>
      <c r="T24" s="32">
        <f t="shared" si="10"/>
        <v>-2.6962219433988537</v>
      </c>
      <c r="U24" s="32">
        <f t="shared" si="7"/>
        <v>2.3396756261103775</v>
      </c>
    </row>
    <row r="25" spans="1:21" ht="18" x14ac:dyDescent="0.35">
      <c r="A25" s="106" t="s">
        <v>26</v>
      </c>
      <c r="B25" s="90">
        <v>7153</v>
      </c>
      <c r="C25" s="90">
        <v>6746.1</v>
      </c>
      <c r="D25" s="426">
        <v>6868</v>
      </c>
      <c r="E25" s="31">
        <f t="shared" si="11"/>
        <v>-5.6885222983363661</v>
      </c>
      <c r="F25" s="31">
        <f t="shared" si="11"/>
        <v>1.8069699530098831</v>
      </c>
      <c r="G25" s="90">
        <v>0</v>
      </c>
      <c r="H25" s="90">
        <v>0</v>
      </c>
      <c r="I25" s="161">
        <v>0</v>
      </c>
      <c r="J25" s="31">
        <f t="shared" si="8"/>
        <v>0</v>
      </c>
      <c r="K25" s="31">
        <f t="shared" si="3"/>
        <v>0</v>
      </c>
      <c r="L25" s="90">
        <v>6012</v>
      </c>
      <c r="M25" s="90">
        <v>6058</v>
      </c>
      <c r="N25" s="90">
        <v>8070</v>
      </c>
      <c r="O25" s="31">
        <f t="shared" si="9"/>
        <v>0.76513639387891885</v>
      </c>
      <c r="P25" s="31">
        <f t="shared" si="5"/>
        <v>33.212281280950805</v>
      </c>
      <c r="Q25" s="90">
        <v>7843</v>
      </c>
      <c r="R25" s="90">
        <v>8135</v>
      </c>
      <c r="S25" s="90">
        <v>8291.5</v>
      </c>
      <c r="T25" s="31">
        <f t="shared" si="10"/>
        <v>3.723065153640178</v>
      </c>
      <c r="U25" s="31">
        <f t="shared" si="7"/>
        <v>1.9237861094038067</v>
      </c>
    </row>
    <row r="26" spans="1:21" ht="18" x14ac:dyDescent="0.35">
      <c r="A26" s="106" t="s">
        <v>27</v>
      </c>
      <c r="B26" s="90">
        <v>5092.5</v>
      </c>
      <c r="C26" s="90">
        <v>3935.5</v>
      </c>
      <c r="D26" s="426">
        <v>4755.6000000000004</v>
      </c>
      <c r="E26" s="32">
        <f t="shared" si="11"/>
        <v>-22.719685812469308</v>
      </c>
      <c r="F26" s="32">
        <f t="shared" si="11"/>
        <v>20.838521153601832</v>
      </c>
      <c r="G26" s="90">
        <v>34725</v>
      </c>
      <c r="H26" s="90">
        <v>33635</v>
      </c>
      <c r="I26" s="161">
        <v>33570</v>
      </c>
      <c r="J26" s="32">
        <f t="shared" si="8"/>
        <v>-3.1389488840892739</v>
      </c>
      <c r="K26" s="32">
        <f t="shared" si="3"/>
        <v>-0.19325107774639605</v>
      </c>
      <c r="L26" s="90">
        <v>1383</v>
      </c>
      <c r="M26" s="90">
        <v>1408</v>
      </c>
      <c r="N26" s="90">
        <v>1430</v>
      </c>
      <c r="O26" s="32">
        <f t="shared" si="9"/>
        <v>1.8076644974692755</v>
      </c>
      <c r="P26" s="32">
        <f t="shared" si="5"/>
        <v>1.5625</v>
      </c>
      <c r="Q26" s="90">
        <v>1235</v>
      </c>
      <c r="R26" s="90">
        <v>1232</v>
      </c>
      <c r="S26" s="90">
        <v>1023</v>
      </c>
      <c r="T26" s="32">
        <f t="shared" si="10"/>
        <v>-0.24291497975707443</v>
      </c>
      <c r="U26" s="32">
        <f t="shared" si="7"/>
        <v>-16.964285714285708</v>
      </c>
    </row>
    <row r="27" spans="1:21" ht="18" x14ac:dyDescent="0.35">
      <c r="A27" s="106" t="s">
        <v>28</v>
      </c>
      <c r="B27" s="90">
        <v>5705.5</v>
      </c>
      <c r="C27" s="90">
        <v>5696.3</v>
      </c>
      <c r="D27" s="426">
        <v>6127.8</v>
      </c>
      <c r="E27" s="91">
        <f t="shared" si="11"/>
        <v>-0.16124791867495958</v>
      </c>
      <c r="F27" s="91">
        <f t="shared" si="11"/>
        <v>7.5750926039710009</v>
      </c>
      <c r="G27" s="90">
        <v>3361</v>
      </c>
      <c r="H27" s="90">
        <v>3905</v>
      </c>
      <c r="I27" s="161">
        <v>4255</v>
      </c>
      <c r="J27" s="91">
        <f t="shared" si="8"/>
        <v>16.185659030050587</v>
      </c>
      <c r="K27" s="91">
        <f t="shared" si="3"/>
        <v>8.9628681177976972</v>
      </c>
      <c r="L27" s="90">
        <v>3378</v>
      </c>
      <c r="M27" s="90">
        <v>3434</v>
      </c>
      <c r="N27" s="90">
        <v>3460</v>
      </c>
      <c r="O27" s="91">
        <f t="shared" si="9"/>
        <v>1.6577856719952564</v>
      </c>
      <c r="P27" s="91">
        <f t="shared" si="5"/>
        <v>0.75713453698311639</v>
      </c>
      <c r="Q27" s="90">
        <v>2333</v>
      </c>
      <c r="R27" s="90">
        <v>2296</v>
      </c>
      <c r="S27" s="90">
        <v>2610</v>
      </c>
      <c r="T27" s="90">
        <f t="shared" si="10"/>
        <v>-1.5859408486926725</v>
      </c>
      <c r="U27" s="90">
        <f t="shared" si="7"/>
        <v>13.675958188153302</v>
      </c>
    </row>
    <row r="28" spans="1:21" ht="18" x14ac:dyDescent="0.35">
      <c r="A28" s="106" t="s">
        <v>29</v>
      </c>
      <c r="B28" s="90">
        <v>501.2</v>
      </c>
      <c r="C28" s="90">
        <v>497.2</v>
      </c>
      <c r="D28" s="426">
        <v>478</v>
      </c>
      <c r="E28" s="91">
        <f t="shared" si="11"/>
        <v>-0.79808459696727141</v>
      </c>
      <c r="F28" s="91">
        <f t="shared" si="11"/>
        <v>-3.8616251005631455</v>
      </c>
      <c r="G28" s="90">
        <v>0</v>
      </c>
      <c r="H28" s="90">
        <v>0</v>
      </c>
      <c r="I28" s="161">
        <v>0</v>
      </c>
      <c r="J28" s="91">
        <f t="shared" si="8"/>
        <v>0</v>
      </c>
      <c r="K28" s="91">
        <f t="shared" si="3"/>
        <v>0</v>
      </c>
      <c r="L28" s="90">
        <v>263</v>
      </c>
      <c r="M28" s="90">
        <v>262</v>
      </c>
      <c r="N28" s="90">
        <v>270</v>
      </c>
      <c r="O28" s="91">
        <f t="shared" si="9"/>
        <v>-0.3802281368821383</v>
      </c>
      <c r="P28" s="91">
        <f t="shared" si="5"/>
        <v>3.0534351145038272</v>
      </c>
      <c r="Q28" s="90">
        <v>1980</v>
      </c>
      <c r="R28" s="90">
        <v>1968</v>
      </c>
      <c r="S28" s="90">
        <v>1912.25</v>
      </c>
      <c r="T28" s="90">
        <f t="shared" si="10"/>
        <v>-0.60606060606060908</v>
      </c>
      <c r="U28" s="90">
        <f t="shared" si="7"/>
        <v>-2.8328252032520282</v>
      </c>
    </row>
    <row r="29" spans="1:21" ht="18" x14ac:dyDescent="0.35">
      <c r="A29" s="106" t="s">
        <v>30</v>
      </c>
      <c r="B29" s="90">
        <v>11676.5</v>
      </c>
      <c r="C29" s="90">
        <v>5978</v>
      </c>
      <c r="D29" s="426">
        <v>6033.4</v>
      </c>
      <c r="E29" s="91">
        <f t="shared" si="11"/>
        <v>-48.803151629340981</v>
      </c>
      <c r="F29" s="91">
        <f t="shared" si="11"/>
        <v>0.92673134827701631</v>
      </c>
      <c r="G29" s="90">
        <v>1022</v>
      </c>
      <c r="H29" s="90">
        <v>4501</v>
      </c>
      <c r="I29" s="161">
        <v>3538</v>
      </c>
      <c r="J29" s="91">
        <f t="shared" si="8"/>
        <v>340.41095890410958</v>
      </c>
      <c r="K29" s="91">
        <f t="shared" si="3"/>
        <v>-21.395245500999778</v>
      </c>
      <c r="L29" s="90">
        <v>4890</v>
      </c>
      <c r="M29" s="90">
        <v>4943</v>
      </c>
      <c r="N29" s="90">
        <v>5154</v>
      </c>
      <c r="O29" s="91">
        <f t="shared" si="9"/>
        <v>1.0838445807771109</v>
      </c>
      <c r="P29" s="91">
        <f t="shared" si="5"/>
        <v>4.2686627554116967</v>
      </c>
      <c r="Q29" s="90">
        <v>4541.5</v>
      </c>
      <c r="R29" s="90">
        <v>3818</v>
      </c>
      <c r="S29" s="90">
        <v>4020.5</v>
      </c>
      <c r="T29" s="91">
        <f t="shared" si="10"/>
        <v>-15.930859848067826</v>
      </c>
      <c r="U29" s="91">
        <f t="shared" si="7"/>
        <v>5.3038239916186427</v>
      </c>
    </row>
    <row r="30" spans="1:21" s="35" customFormat="1" ht="18" x14ac:dyDescent="0.35">
      <c r="A30" s="105" t="s">
        <v>182</v>
      </c>
      <c r="B30" s="94">
        <f>SUM(B31:B36)</f>
        <v>23631.920000000002</v>
      </c>
      <c r="C30" s="94">
        <f>SUM(C31:C36)</f>
        <v>21647.3</v>
      </c>
      <c r="D30" s="166">
        <f>SUM(D31:D36)</f>
        <v>28395.65</v>
      </c>
      <c r="E30" s="91">
        <f t="shared" si="11"/>
        <v>-8.3980480638052484</v>
      </c>
      <c r="F30" s="91">
        <f t="shared" si="11"/>
        <v>31.174095614695631</v>
      </c>
      <c r="G30" s="94">
        <f>SUM(G31:G36)</f>
        <v>8737.66</v>
      </c>
      <c r="H30" s="94">
        <f>SUM(H31:H36)</f>
        <v>8182</v>
      </c>
      <c r="I30" s="94">
        <f>SUM(I31:I36)</f>
        <v>12008</v>
      </c>
      <c r="J30" s="91">
        <f t="shared" si="8"/>
        <v>-6.359368526584916</v>
      </c>
      <c r="K30" s="91">
        <f t="shared" si="3"/>
        <v>46.761183084820345</v>
      </c>
      <c r="L30" s="94">
        <v>6984</v>
      </c>
      <c r="M30" s="94">
        <v>7012</v>
      </c>
      <c r="N30" s="94">
        <v>6205</v>
      </c>
      <c r="O30" s="91">
        <f t="shared" si="9"/>
        <v>0.40091638029781507</v>
      </c>
      <c r="P30" s="91">
        <f t="shared" si="5"/>
        <v>-11.508841985168289</v>
      </c>
      <c r="Q30" s="94">
        <f>SUM(Q31:Q36)</f>
        <v>7386.55</v>
      </c>
      <c r="R30" s="94">
        <v>8121.55</v>
      </c>
      <c r="S30" s="35">
        <v>7930.6</v>
      </c>
      <c r="T30" s="91">
        <f t="shared" si="10"/>
        <v>9.9505181715415176</v>
      </c>
      <c r="U30" s="91">
        <f t="shared" si="7"/>
        <v>-2.3511521815416927</v>
      </c>
    </row>
    <row r="31" spans="1:21" ht="18" x14ac:dyDescent="0.35">
      <c r="A31" s="106" t="s">
        <v>174</v>
      </c>
      <c r="B31" s="90">
        <v>938.5</v>
      </c>
      <c r="C31" s="90">
        <v>265.3</v>
      </c>
      <c r="D31" s="426">
        <v>936.1</v>
      </c>
      <c r="E31" s="89">
        <f t="shared" si="11"/>
        <v>-71.731486414491201</v>
      </c>
      <c r="F31" s="89">
        <f t="shared" si="11"/>
        <v>252.84583490388235</v>
      </c>
      <c r="G31" s="90"/>
      <c r="H31" s="90">
        <v>2002</v>
      </c>
      <c r="I31" s="161">
        <v>2361</v>
      </c>
      <c r="J31" s="89">
        <f t="shared" si="8"/>
        <v>0</v>
      </c>
      <c r="K31" s="89">
        <f t="shared" si="3"/>
        <v>17.932067932067937</v>
      </c>
      <c r="L31" s="90">
        <v>1057</v>
      </c>
      <c r="M31" s="90">
        <v>1057</v>
      </c>
      <c r="N31" s="90">
        <v>480</v>
      </c>
      <c r="O31" s="89">
        <f t="shared" si="9"/>
        <v>0</v>
      </c>
      <c r="P31" s="91">
        <f>IFERROR(N31/M31*100-100,0)</f>
        <v>-54.588457899716175</v>
      </c>
      <c r="Q31" s="90"/>
      <c r="R31" s="90">
        <v>316</v>
      </c>
      <c r="S31" s="90">
        <v>496</v>
      </c>
      <c r="T31" s="89">
        <f t="shared" si="10"/>
        <v>0</v>
      </c>
      <c r="U31" s="89">
        <f t="shared" si="7"/>
        <v>56.96202531645568</v>
      </c>
    </row>
    <row r="32" spans="1:21" ht="18" x14ac:dyDescent="0.35">
      <c r="A32" s="106" t="s">
        <v>175</v>
      </c>
      <c r="B32" s="90">
        <v>1234.02</v>
      </c>
      <c r="C32" s="90">
        <v>991.5</v>
      </c>
      <c r="D32" s="426">
        <v>1317.5</v>
      </c>
      <c r="E32" s="91">
        <f t="shared" si="11"/>
        <v>-19.652841931249085</v>
      </c>
      <c r="F32" s="91">
        <f t="shared" si="11"/>
        <v>32.87947554210794</v>
      </c>
      <c r="G32" s="90"/>
      <c r="H32" s="90">
        <v>2338</v>
      </c>
      <c r="I32" s="161">
        <v>4968</v>
      </c>
      <c r="J32" s="91">
        <f t="shared" si="8"/>
        <v>0</v>
      </c>
      <c r="K32" s="91">
        <f t="shared" si="3"/>
        <v>112.48930710008557</v>
      </c>
      <c r="L32" s="90">
        <v>120</v>
      </c>
      <c r="M32" s="90">
        <v>118</v>
      </c>
      <c r="N32" s="90">
        <v>118</v>
      </c>
      <c r="O32" s="91">
        <f t="shared" si="9"/>
        <v>-1.6666666666666714</v>
      </c>
      <c r="P32" s="91">
        <f t="shared" si="5"/>
        <v>0</v>
      </c>
      <c r="Q32" s="90">
        <v>90</v>
      </c>
      <c r="R32" s="90">
        <v>414</v>
      </c>
      <c r="S32" s="90">
        <v>507</v>
      </c>
      <c r="T32" s="91">
        <f t="shared" si="10"/>
        <v>359.99999999999994</v>
      </c>
      <c r="U32" s="91">
        <f t="shared" si="7"/>
        <v>22.463768115942045</v>
      </c>
    </row>
    <row r="33" spans="1:23" ht="18" x14ac:dyDescent="0.35">
      <c r="A33" s="106" t="s">
        <v>176</v>
      </c>
      <c r="B33" s="90">
        <v>7735</v>
      </c>
      <c r="C33" s="90">
        <v>3319</v>
      </c>
      <c r="D33" s="426">
        <v>8042.3</v>
      </c>
      <c r="E33" s="91">
        <f t="shared" si="11"/>
        <v>-57.091144149967683</v>
      </c>
      <c r="F33" s="91">
        <f t="shared" si="11"/>
        <v>142.31093702922567</v>
      </c>
      <c r="G33" s="90"/>
      <c r="H33" s="90">
        <v>1795</v>
      </c>
      <c r="I33" s="161">
        <v>1922</v>
      </c>
      <c r="J33" s="91">
        <f t="shared" si="8"/>
        <v>0</v>
      </c>
      <c r="K33" s="91">
        <f t="shared" si="3"/>
        <v>7.0752089136490355</v>
      </c>
      <c r="L33" s="90">
        <v>1009</v>
      </c>
      <c r="M33" s="90">
        <v>1009</v>
      </c>
      <c r="N33" s="90">
        <v>1434</v>
      </c>
      <c r="O33" s="91">
        <f t="shared" si="9"/>
        <v>0</v>
      </c>
      <c r="P33" s="91">
        <f t="shared" si="5"/>
        <v>42.120911793855299</v>
      </c>
      <c r="Q33" s="90"/>
      <c r="R33" s="90">
        <v>1640</v>
      </c>
      <c r="S33" s="90">
        <v>2741.5</v>
      </c>
      <c r="T33" s="91">
        <f t="shared" si="10"/>
        <v>0</v>
      </c>
      <c r="U33" s="91">
        <f t="shared" si="7"/>
        <v>67.164634146341456</v>
      </c>
    </row>
    <row r="34" spans="1:23" ht="18" x14ac:dyDescent="0.35">
      <c r="A34" s="106" t="s">
        <v>177</v>
      </c>
      <c r="B34" s="90">
        <v>10443.5</v>
      </c>
      <c r="C34" s="90">
        <v>14632.5</v>
      </c>
      <c r="D34" s="426">
        <v>15227</v>
      </c>
      <c r="E34" s="91">
        <f t="shared" si="11"/>
        <v>40.111073873701343</v>
      </c>
      <c r="F34" s="91">
        <f t="shared" si="11"/>
        <v>4.0628737399624129</v>
      </c>
      <c r="G34" s="90"/>
      <c r="H34" s="90">
        <v>0</v>
      </c>
      <c r="I34" s="161">
        <v>0</v>
      </c>
      <c r="J34" s="91">
        <f t="shared" si="8"/>
        <v>0</v>
      </c>
      <c r="K34" s="91">
        <f t="shared" si="3"/>
        <v>0</v>
      </c>
      <c r="L34" s="90">
        <v>814</v>
      </c>
      <c r="M34" s="90">
        <v>814</v>
      </c>
      <c r="N34" s="90">
        <v>814</v>
      </c>
      <c r="O34" s="91">
        <f t="shared" si="9"/>
        <v>0</v>
      </c>
      <c r="P34" s="91">
        <f t="shared" si="5"/>
        <v>0</v>
      </c>
      <c r="Q34" s="90"/>
      <c r="R34" s="90">
        <v>1779</v>
      </c>
      <c r="S34" s="90">
        <v>1771.5</v>
      </c>
      <c r="T34" s="91">
        <f t="shared" si="10"/>
        <v>0</v>
      </c>
      <c r="U34" s="91">
        <f t="shared" si="7"/>
        <v>-0.42158516020236902</v>
      </c>
    </row>
    <row r="35" spans="1:23" ht="18" x14ac:dyDescent="0.35">
      <c r="A35" s="106" t="s">
        <v>178</v>
      </c>
      <c r="B35" s="90">
        <v>2350.4</v>
      </c>
      <c r="C35" s="90">
        <v>1502.8</v>
      </c>
      <c r="D35" s="426">
        <v>2066.75</v>
      </c>
      <c r="E35" s="91">
        <f t="shared" si="11"/>
        <v>-36.061946902654874</v>
      </c>
      <c r="F35" s="91">
        <f t="shared" si="11"/>
        <v>37.526616981634277</v>
      </c>
      <c r="G35" s="90"/>
      <c r="H35" s="90">
        <v>1764</v>
      </c>
      <c r="I35" s="161">
        <v>1687</v>
      </c>
      <c r="J35" s="91">
        <f t="shared" si="8"/>
        <v>0</v>
      </c>
      <c r="K35" s="91">
        <f t="shared" si="3"/>
        <v>-4.3650793650793673</v>
      </c>
      <c r="L35" s="90">
        <v>68</v>
      </c>
      <c r="M35" s="90">
        <v>68</v>
      </c>
      <c r="N35" s="90">
        <v>93</v>
      </c>
      <c r="O35" s="91">
        <f t="shared" si="9"/>
        <v>0</v>
      </c>
      <c r="P35" s="91">
        <f t="shared" si="5"/>
        <v>36.764705882352956</v>
      </c>
      <c r="Q35" s="90"/>
      <c r="R35" s="90">
        <v>542</v>
      </c>
      <c r="S35" s="90">
        <v>438.5</v>
      </c>
      <c r="T35" s="91">
        <f t="shared" si="10"/>
        <v>0</v>
      </c>
      <c r="U35" s="91">
        <f t="shared" si="7"/>
        <v>-19.095940959409603</v>
      </c>
    </row>
    <row r="36" spans="1:23" ht="18" x14ac:dyDescent="0.35">
      <c r="A36" s="106" t="s">
        <v>179</v>
      </c>
      <c r="B36" s="90">
        <v>930.5</v>
      </c>
      <c r="C36" s="90">
        <v>936.2</v>
      </c>
      <c r="D36" s="426">
        <v>806</v>
      </c>
      <c r="E36" s="91">
        <f t="shared" si="11"/>
        <v>0.61257388500806087</v>
      </c>
      <c r="F36" s="91">
        <f t="shared" si="11"/>
        <v>-13.907284768211923</v>
      </c>
      <c r="G36" s="90">
        <v>8737.66</v>
      </c>
      <c r="H36" s="90">
        <v>283</v>
      </c>
      <c r="I36" s="161">
        <v>1070</v>
      </c>
      <c r="J36" s="91">
        <f t="shared" si="8"/>
        <v>-96.76114657700117</v>
      </c>
      <c r="K36" s="91">
        <f t="shared" si="3"/>
        <v>278.09187279151945</v>
      </c>
      <c r="L36" s="90">
        <v>1610</v>
      </c>
      <c r="M36" s="90">
        <v>1610</v>
      </c>
      <c r="N36" s="90">
        <v>196</v>
      </c>
      <c r="O36" s="91">
        <f t="shared" si="9"/>
        <v>0</v>
      </c>
      <c r="P36" s="91">
        <f t="shared" si="5"/>
        <v>-87.826086956521735</v>
      </c>
      <c r="Q36" s="90">
        <v>7296.55</v>
      </c>
      <c r="R36" s="90">
        <v>103</v>
      </c>
      <c r="S36" s="90">
        <v>148</v>
      </c>
      <c r="T36" s="91">
        <f t="shared" si="10"/>
        <v>-98.588373957555277</v>
      </c>
      <c r="U36" s="91">
        <f t="shared" si="7"/>
        <v>43.689320388349529</v>
      </c>
    </row>
    <row r="37" spans="1:23" ht="18" x14ac:dyDescent="0.35">
      <c r="A37" s="105" t="s">
        <v>31</v>
      </c>
      <c r="B37" s="90">
        <v>105302.2</v>
      </c>
      <c r="C37" s="94">
        <v>105013</v>
      </c>
      <c r="D37" s="426">
        <v>16500.599999999999</v>
      </c>
      <c r="E37" s="91">
        <f t="shared" si="11"/>
        <v>-0.27463813671508319</v>
      </c>
      <c r="F37" s="91">
        <f t="shared" si="11"/>
        <v>-84.287088265262398</v>
      </c>
      <c r="G37" s="96"/>
      <c r="H37" s="97"/>
      <c r="I37" s="161">
        <v>0</v>
      </c>
      <c r="J37" s="91">
        <f t="shared" si="8"/>
        <v>0</v>
      </c>
      <c r="K37" s="91">
        <f t="shared" si="3"/>
        <v>0</v>
      </c>
      <c r="L37" s="90">
        <v>97</v>
      </c>
      <c r="M37" s="90">
        <v>184</v>
      </c>
      <c r="N37" s="90">
        <v>186</v>
      </c>
      <c r="O37" s="91">
        <f t="shared" si="9"/>
        <v>89.690721649484516</v>
      </c>
      <c r="P37" s="91">
        <f t="shared" si="5"/>
        <v>1.0869565217391397</v>
      </c>
      <c r="Q37" s="90">
        <v>111</v>
      </c>
      <c r="R37" s="90">
        <v>55</v>
      </c>
      <c r="S37" s="90">
        <v>64</v>
      </c>
      <c r="T37" s="91">
        <f t="shared" si="10"/>
        <v>-50.450450450450454</v>
      </c>
      <c r="U37" s="91">
        <f t="shared" si="7"/>
        <v>16.36363636363636</v>
      </c>
    </row>
    <row r="38" spans="1:23" ht="18" x14ac:dyDescent="0.35">
      <c r="A38" s="108" t="s">
        <v>32</v>
      </c>
      <c r="B38" s="99">
        <v>220</v>
      </c>
      <c r="C38" s="100">
        <v>165</v>
      </c>
      <c r="D38" s="426">
        <v>394</v>
      </c>
      <c r="E38" s="89">
        <f t="shared" si="11"/>
        <v>-25</v>
      </c>
      <c r="F38" s="89">
        <f t="shared" si="11"/>
        <v>138.78787878787878</v>
      </c>
      <c r="G38" s="101"/>
      <c r="H38" s="102"/>
      <c r="I38" s="161">
        <v>0</v>
      </c>
      <c r="J38" s="89">
        <f t="shared" si="8"/>
        <v>0</v>
      </c>
      <c r="K38" s="89">
        <f t="shared" si="3"/>
        <v>0</v>
      </c>
      <c r="L38" s="101">
        <v>762</v>
      </c>
      <c r="M38" s="102">
        <v>755</v>
      </c>
      <c r="N38" s="90">
        <v>798</v>
      </c>
      <c r="O38" s="89">
        <f t="shared" si="9"/>
        <v>-0.91863517060367883</v>
      </c>
      <c r="P38" s="89">
        <f t="shared" si="5"/>
        <v>5.6953642384105905</v>
      </c>
      <c r="Q38" s="90">
        <v>790.5</v>
      </c>
      <c r="R38" s="90">
        <v>761</v>
      </c>
      <c r="S38" s="90">
        <v>728.1</v>
      </c>
      <c r="T38" s="89">
        <f t="shared" si="10"/>
        <v>-3.7318153067678708</v>
      </c>
      <c r="U38" s="89">
        <f t="shared" si="7"/>
        <v>-4.3232588699080026</v>
      </c>
    </row>
    <row r="39" spans="1:23" ht="19.5" x14ac:dyDescent="0.35">
      <c r="A39" s="109"/>
      <c r="B39" s="94">
        <f>B7+B21+B24+B30+B37+B38</f>
        <v>1096152.7863041328</v>
      </c>
      <c r="C39" s="94">
        <f t="shared" ref="C39:D39" si="13">C7+C21+C24+C30+C37+C38</f>
        <v>1032246.4199999999</v>
      </c>
      <c r="D39" s="166">
        <f t="shared" si="13"/>
        <v>1008775.565311</v>
      </c>
      <c r="E39" s="89">
        <f t="shared" si="11"/>
        <v>-5.8300601068218043</v>
      </c>
      <c r="F39" s="89">
        <f t="shared" si="11"/>
        <v>-2.273764697483756</v>
      </c>
      <c r="G39" s="94">
        <f>G7+G21+G24+G30+G37+G38</f>
        <v>945298.14754162706</v>
      </c>
      <c r="H39" s="94">
        <f>H7+H21+H24+H30+H37+H38</f>
        <v>909930.89927842736</v>
      </c>
      <c r="I39" s="94">
        <f>I7+I21+I24+I30+I37+I38</f>
        <v>983178</v>
      </c>
      <c r="J39" s="89">
        <f t="shared" si="8"/>
        <v>-3.7413855464730261</v>
      </c>
      <c r="K39" s="89">
        <f t="shared" si="3"/>
        <v>8.049743203539677</v>
      </c>
      <c r="L39" s="94">
        <f>L7+L21+L24+L30+L37+L38</f>
        <v>638510.605862431</v>
      </c>
      <c r="M39" s="94">
        <f>M7+M21+M24+M30+M37+M38</f>
        <v>639058.61795575544</v>
      </c>
      <c r="N39" s="94">
        <f>N7+N21+N24+N30+N37+N38</f>
        <v>650445.91703700006</v>
      </c>
      <c r="O39" s="89">
        <f t="shared" si="9"/>
        <v>8.582662344100811E-2</v>
      </c>
      <c r="P39" s="89">
        <f t="shared" si="5"/>
        <v>1.7818864750890526</v>
      </c>
      <c r="Q39" s="94">
        <f>Q7+Q21+Q24+Q30+Q37+Q38</f>
        <v>493675.69229826063</v>
      </c>
      <c r="R39" s="94">
        <f>R7+R21+R24+R30+R37+R38</f>
        <v>475347.14999999997</v>
      </c>
      <c r="S39" s="94">
        <f>S7+S21+S24+S30+S37+S38</f>
        <v>437700.42000000004</v>
      </c>
      <c r="T39" s="89">
        <f t="shared" si="10"/>
        <v>-3.7126685765981051</v>
      </c>
      <c r="U39" s="89">
        <f t="shared" si="7"/>
        <v>-7.9198392164547329</v>
      </c>
      <c r="V39" s="67"/>
      <c r="W39" s="67"/>
    </row>
    <row r="40" spans="1:23" ht="18" x14ac:dyDescent="0.25">
      <c r="A40" s="513" t="s">
        <v>2</v>
      </c>
      <c r="B40" s="511" t="s">
        <v>116</v>
      </c>
      <c r="C40" s="511"/>
      <c r="D40" s="511"/>
      <c r="E40" s="511"/>
      <c r="F40" s="511"/>
      <c r="G40" s="511" t="s">
        <v>129</v>
      </c>
      <c r="H40" s="511"/>
      <c r="I40" s="511"/>
      <c r="J40" s="511"/>
      <c r="K40" s="511"/>
      <c r="L40" s="511" t="s">
        <v>130</v>
      </c>
      <c r="M40" s="511"/>
      <c r="N40" s="511"/>
      <c r="O40" s="511"/>
      <c r="P40" s="511"/>
      <c r="Q40" s="511" t="s">
        <v>35</v>
      </c>
      <c r="R40" s="511"/>
      <c r="S40" s="511"/>
      <c r="T40" s="511"/>
      <c r="U40" s="511"/>
      <c r="V40" s="67"/>
      <c r="W40" s="67"/>
    </row>
    <row r="41" spans="1:23" ht="18" x14ac:dyDescent="0.25">
      <c r="A41" s="514"/>
      <c r="B41" s="111" t="s">
        <v>4</v>
      </c>
      <c r="C41" s="111" t="s">
        <v>5</v>
      </c>
      <c r="D41" s="111" t="s">
        <v>6</v>
      </c>
      <c r="E41" s="510" t="s">
        <v>7</v>
      </c>
      <c r="F41" s="510" t="s">
        <v>8</v>
      </c>
      <c r="G41" s="111" t="s">
        <v>4</v>
      </c>
      <c r="H41" s="111" t="s">
        <v>5</v>
      </c>
      <c r="I41" s="111" t="s">
        <v>6</v>
      </c>
      <c r="J41" s="510" t="s">
        <v>7</v>
      </c>
      <c r="K41" s="510" t="s">
        <v>8</v>
      </c>
      <c r="L41" s="111" t="s">
        <v>4</v>
      </c>
      <c r="M41" s="111" t="s">
        <v>5</v>
      </c>
      <c r="N41" s="111" t="s">
        <v>6</v>
      </c>
      <c r="O41" s="510" t="s">
        <v>7</v>
      </c>
      <c r="P41" s="510" t="s">
        <v>8</v>
      </c>
      <c r="Q41" s="111" t="s">
        <v>4</v>
      </c>
      <c r="R41" s="111" t="s">
        <v>5</v>
      </c>
      <c r="S41" s="111" t="s">
        <v>6</v>
      </c>
      <c r="T41" s="510" t="s">
        <v>7</v>
      </c>
      <c r="U41" s="510" t="s">
        <v>8</v>
      </c>
      <c r="V41" s="67"/>
      <c r="W41" s="67"/>
    </row>
    <row r="42" spans="1:23" ht="47.25" x14ac:dyDescent="0.25">
      <c r="A42" s="514"/>
      <c r="B42" s="159" t="s">
        <v>230</v>
      </c>
      <c r="C42" s="159" t="s">
        <v>231</v>
      </c>
      <c r="D42" s="159" t="s">
        <v>256</v>
      </c>
      <c r="E42" s="510"/>
      <c r="F42" s="510"/>
      <c r="G42" s="159" t="s">
        <v>230</v>
      </c>
      <c r="H42" s="159" t="s">
        <v>231</v>
      </c>
      <c r="I42" s="159" t="s">
        <v>256</v>
      </c>
      <c r="J42" s="510"/>
      <c r="K42" s="510"/>
      <c r="L42" s="159" t="s">
        <v>230</v>
      </c>
      <c r="M42" s="159" t="s">
        <v>231</v>
      </c>
      <c r="N42" s="159" t="s">
        <v>256</v>
      </c>
      <c r="O42" s="510"/>
      <c r="P42" s="510"/>
      <c r="Q42" s="159" t="s">
        <v>230</v>
      </c>
      <c r="R42" s="159" t="s">
        <v>231</v>
      </c>
      <c r="S42" s="159" t="s">
        <v>256</v>
      </c>
      <c r="T42" s="510"/>
      <c r="U42" s="510"/>
      <c r="V42" s="34"/>
      <c r="W42" s="34"/>
    </row>
    <row r="43" spans="1:23" ht="18" x14ac:dyDescent="0.35">
      <c r="A43" s="105" t="s">
        <v>9</v>
      </c>
      <c r="B43" s="88">
        <f>SUM(B44:B56)</f>
        <v>803746</v>
      </c>
      <c r="C43" s="88">
        <f>SUM(C44:C56)</f>
        <v>780162</v>
      </c>
      <c r="D43" s="88">
        <f>SUM(D44:D56)</f>
        <v>772283.6</v>
      </c>
      <c r="E43" s="31">
        <f>IFERROR(C43/B43*100-100,0)</f>
        <v>-2.9342603260233915</v>
      </c>
      <c r="F43" s="31">
        <f>IFERROR(D43/C43*100-100,0)</f>
        <v>-1.0098415457302536</v>
      </c>
      <c r="G43" s="88">
        <f>SUM(G44:G56)</f>
        <v>272210.04925308761</v>
      </c>
      <c r="H43" s="88">
        <f>SUM(H44:H56)</f>
        <v>277417.24977130035</v>
      </c>
      <c r="I43" s="88">
        <f>SUM(I44:I56)</f>
        <v>278155.15000000002</v>
      </c>
      <c r="J43" s="31">
        <f>IFERROR(H43/G43*100-100,0)</f>
        <v>1.912934710713543</v>
      </c>
      <c r="K43" s="31">
        <f>IFERROR(I43/H43*100-100,0)</f>
        <v>0.26598931007642079</v>
      </c>
      <c r="L43" s="88">
        <f>SUM(L44:L56)</f>
        <v>479037.78904484049</v>
      </c>
      <c r="M43" s="88">
        <f>SUM(M44:M56)</f>
        <v>467459.62902552617</v>
      </c>
      <c r="N43" s="88">
        <f>SUM(N44:N56)</f>
        <v>438661</v>
      </c>
      <c r="O43" s="31">
        <f>IFERROR(M43/L43*100-100,0)</f>
        <v>-2.4169617270487436</v>
      </c>
      <c r="P43" s="31">
        <f>IFERROR(N43/M43*100-100,0)</f>
        <v>-6.1606665554328686</v>
      </c>
      <c r="Q43" s="88">
        <f t="shared" ref="Q43:S58" si="14">B7+G7+L7+Q7+B43+G43+L43</f>
        <v>4292483.6703043794</v>
      </c>
      <c r="R43" s="88">
        <f>C7+H7+M7+R7+C43+H43+M43</f>
        <v>4169336.2160310089</v>
      </c>
      <c r="S43" s="88">
        <f>D7+I7+N7+S7+D43+I43+N43</f>
        <v>4216144.3823480001</v>
      </c>
      <c r="T43" s="89">
        <f>IFERROR(R43/Q43*100-100,0)</f>
        <v>-2.8689090916131192</v>
      </c>
      <c r="U43" s="89">
        <f>IFERROR(S43/R43*100-100,0)</f>
        <v>1.1226767017976442</v>
      </c>
      <c r="V43" s="71"/>
      <c r="W43" s="72"/>
    </row>
    <row r="44" spans="1:23" ht="18" x14ac:dyDescent="0.35">
      <c r="A44" s="106" t="s">
        <v>10</v>
      </c>
      <c r="B44" s="90">
        <v>304106</v>
      </c>
      <c r="C44" s="90">
        <v>301990</v>
      </c>
      <c r="D44" s="90">
        <v>302386</v>
      </c>
      <c r="E44" s="32">
        <f t="shared" ref="E44:E51" si="15">IFERROR(C44/B44*100-100,0)</f>
        <v>-0.69581001361368067</v>
      </c>
      <c r="F44" s="32">
        <f t="shared" ref="F44:F75" si="16">IFERROR(D44/C44*100-100,0)</f>
        <v>0.13113016987318815</v>
      </c>
      <c r="G44" s="90">
        <v>38912</v>
      </c>
      <c r="H44" s="90">
        <v>38627</v>
      </c>
      <c r="I44" s="90">
        <v>41904</v>
      </c>
      <c r="J44" s="32">
        <f t="shared" ref="J44:J51" si="17">IFERROR(H44/G44*100-100,0)</f>
        <v>-0.732421875</v>
      </c>
      <c r="K44" s="32">
        <f t="shared" ref="K44:K75" si="18">IFERROR(I44/H44*100-100,0)</f>
        <v>8.4837031092241233</v>
      </c>
      <c r="L44" s="90">
        <v>172787</v>
      </c>
      <c r="M44" s="90">
        <v>162520</v>
      </c>
      <c r="N44" s="90">
        <v>156289</v>
      </c>
      <c r="O44" s="32">
        <f t="shared" ref="O44:O51" si="19">IFERROR(M44/L44*100-100,0)</f>
        <v>-5.9419979512347538</v>
      </c>
      <c r="P44" s="32">
        <f t="shared" ref="P44:P75" si="20">IFERROR(N44/M44*100-100,0)</f>
        <v>-3.8339896628107368</v>
      </c>
      <c r="Q44" s="88">
        <f t="shared" si="14"/>
        <v>1477378.446</v>
      </c>
      <c r="R44" s="88">
        <f t="shared" si="14"/>
        <v>1447788.52</v>
      </c>
      <c r="S44" s="88">
        <f t="shared" si="14"/>
        <v>1438989</v>
      </c>
      <c r="T44" s="91">
        <f t="shared" ref="T44:U75" si="21">IFERROR(R44/Q44*100-100,0)</f>
        <v>-2.0028670433167974</v>
      </c>
      <c r="U44" s="91">
        <f t="shared" si="21"/>
        <v>-0.607790425082257</v>
      </c>
      <c r="V44" s="34"/>
      <c r="W44" s="34"/>
    </row>
    <row r="45" spans="1:23" ht="18" x14ac:dyDescent="0.35">
      <c r="A45" s="106" t="s">
        <v>11</v>
      </c>
      <c r="B45" s="90">
        <v>148919</v>
      </c>
      <c r="C45" s="90">
        <v>149830</v>
      </c>
      <c r="D45" s="90">
        <v>139193</v>
      </c>
      <c r="E45" s="32">
        <f t="shared" si="15"/>
        <v>0.61174195367952677</v>
      </c>
      <c r="F45" s="32">
        <f t="shared" si="16"/>
        <v>-7.0993792965360853</v>
      </c>
      <c r="G45" s="90">
        <v>80896.474741829355</v>
      </c>
      <c r="H45" s="90">
        <v>85402.474741829355</v>
      </c>
      <c r="I45" s="90">
        <v>87213</v>
      </c>
      <c r="J45" s="32">
        <f t="shared" si="17"/>
        <v>5.5700820269119333</v>
      </c>
      <c r="K45" s="32">
        <f t="shared" si="18"/>
        <v>2.1199915618883836</v>
      </c>
      <c r="L45" s="90">
        <v>47613</v>
      </c>
      <c r="M45" s="90">
        <v>48542</v>
      </c>
      <c r="N45" s="90">
        <v>40062</v>
      </c>
      <c r="O45" s="32">
        <f t="shared" si="19"/>
        <v>1.9511477957700549</v>
      </c>
      <c r="P45" s="32">
        <f t="shared" si="20"/>
        <v>-17.469407935396148</v>
      </c>
      <c r="Q45" s="88">
        <f t="shared" si="14"/>
        <v>985564.72348062927</v>
      </c>
      <c r="R45" s="88">
        <f t="shared" si="14"/>
        <v>997864.36068368959</v>
      </c>
      <c r="S45" s="88">
        <f t="shared" si="14"/>
        <v>955203.08339999989</v>
      </c>
      <c r="T45" s="91">
        <f t="shared" si="21"/>
        <v>1.2479786370217028</v>
      </c>
      <c r="U45" s="91">
        <f t="shared" si="21"/>
        <v>-4.2752581377352925</v>
      </c>
      <c r="V45" s="34"/>
      <c r="W45" s="34"/>
    </row>
    <row r="46" spans="1:23" ht="18" x14ac:dyDescent="0.35">
      <c r="A46" s="107" t="s">
        <v>249</v>
      </c>
      <c r="B46" s="90">
        <v>159940</v>
      </c>
      <c r="C46" s="90">
        <v>160394</v>
      </c>
      <c r="D46" s="90">
        <v>164194</v>
      </c>
      <c r="E46" s="32">
        <f t="shared" si="15"/>
        <v>0.28385644616730588</v>
      </c>
      <c r="F46" s="32">
        <f t="shared" si="16"/>
        <v>2.3691659289000881</v>
      </c>
      <c r="G46" s="90">
        <v>73570</v>
      </c>
      <c r="H46" s="90">
        <v>73919</v>
      </c>
      <c r="I46" s="90">
        <v>73204</v>
      </c>
      <c r="J46" s="32">
        <f t="shared" si="17"/>
        <v>0.47437814326491434</v>
      </c>
      <c r="K46" s="32">
        <f t="shared" si="18"/>
        <v>-0.96727499019196728</v>
      </c>
      <c r="L46" s="90">
        <v>146814</v>
      </c>
      <c r="M46" s="90">
        <v>146561</v>
      </c>
      <c r="N46" s="90">
        <v>136928</v>
      </c>
      <c r="O46" s="32">
        <f t="shared" si="19"/>
        <v>-0.17232688980615762</v>
      </c>
      <c r="P46" s="32">
        <f t="shared" si="20"/>
        <v>-6.5726898697470659</v>
      </c>
      <c r="Q46" s="88">
        <f t="shared" si="14"/>
        <v>716978.06492215488</v>
      </c>
      <c r="R46" s="88">
        <f t="shared" si="14"/>
        <v>711377.26410957007</v>
      </c>
      <c r="S46" s="88">
        <f t="shared" si="14"/>
        <v>715241.21368799999</v>
      </c>
      <c r="T46" s="91">
        <f t="shared" si="21"/>
        <v>-0.78116766559558926</v>
      </c>
      <c r="U46" s="91">
        <f t="shared" si="21"/>
        <v>0.54316461508878433</v>
      </c>
      <c r="V46" s="34"/>
      <c r="W46" s="34"/>
    </row>
    <row r="47" spans="1:23" ht="18" x14ac:dyDescent="0.35">
      <c r="A47" s="106" t="s">
        <v>13</v>
      </c>
      <c r="B47" s="90">
        <v>10382</v>
      </c>
      <c r="C47" s="90">
        <v>9905</v>
      </c>
      <c r="D47" s="90">
        <v>10759</v>
      </c>
      <c r="E47" s="32">
        <f t="shared" si="15"/>
        <v>-4.5944904642650783</v>
      </c>
      <c r="F47" s="32">
        <f t="shared" si="16"/>
        <v>8.621908127208485</v>
      </c>
      <c r="G47" s="90">
        <v>19915.349901364061</v>
      </c>
      <c r="H47" s="90">
        <v>22998.850578467667</v>
      </c>
      <c r="I47" s="90">
        <v>16523</v>
      </c>
      <c r="J47" s="32">
        <f t="shared" si="17"/>
        <v>15.483035409246853</v>
      </c>
      <c r="K47" s="32">
        <f t="shared" si="18"/>
        <v>-28.157279236078807</v>
      </c>
      <c r="L47" s="90">
        <v>18803.311545398206</v>
      </c>
      <c r="M47" s="90">
        <v>19398</v>
      </c>
      <c r="N47" s="90">
        <v>13959</v>
      </c>
      <c r="O47" s="32">
        <f t="shared" si="19"/>
        <v>3.1626793672273834</v>
      </c>
      <c r="P47" s="32">
        <f t="shared" si="20"/>
        <v>-28.038973090009279</v>
      </c>
      <c r="Q47" s="88">
        <f t="shared" si="14"/>
        <v>267070.85369341052</v>
      </c>
      <c r="R47" s="88">
        <f t="shared" si="14"/>
        <v>275944.84849878913</v>
      </c>
      <c r="S47" s="88">
        <f t="shared" si="14"/>
        <v>254311.52776</v>
      </c>
      <c r="T47" s="91">
        <f t="shared" si="21"/>
        <v>3.3227118132350313</v>
      </c>
      <c r="U47" s="91">
        <f t="shared" si="21"/>
        <v>-7.8397262556195386</v>
      </c>
      <c r="V47" s="34"/>
      <c r="W47" s="34"/>
    </row>
    <row r="48" spans="1:23" ht="18" x14ac:dyDescent="0.35">
      <c r="A48" s="106" t="s">
        <v>14</v>
      </c>
      <c r="B48" s="90">
        <v>2566</v>
      </c>
      <c r="C48" s="90">
        <v>2564</v>
      </c>
      <c r="D48" s="90">
        <v>2896</v>
      </c>
      <c r="E48" s="32">
        <f t="shared" si="15"/>
        <v>-7.794232268120993E-2</v>
      </c>
      <c r="F48" s="32">
        <f t="shared" si="16"/>
        <v>12.948517940717636</v>
      </c>
      <c r="G48" s="90">
        <v>9385.6600203031376</v>
      </c>
      <c r="H48" s="90">
        <v>9385.6600203031394</v>
      </c>
      <c r="I48" s="90">
        <v>6260</v>
      </c>
      <c r="J48" s="32">
        <f t="shared" si="17"/>
        <v>2.8421709430404007E-14</v>
      </c>
      <c r="K48" s="32">
        <f t="shared" si="18"/>
        <v>-33.302506307938756</v>
      </c>
      <c r="L48" s="90">
        <v>5830</v>
      </c>
      <c r="M48" s="90">
        <v>5775</v>
      </c>
      <c r="N48" s="90">
        <v>5725</v>
      </c>
      <c r="O48" s="32">
        <f t="shared" si="19"/>
        <v>-0.94339622641508925</v>
      </c>
      <c r="P48" s="32">
        <f t="shared" si="20"/>
        <v>-0.86580086580086402</v>
      </c>
      <c r="Q48" s="88">
        <f t="shared" si="14"/>
        <v>23134.256442734084</v>
      </c>
      <c r="R48" s="88">
        <f t="shared" si="14"/>
        <v>22345.329282734088</v>
      </c>
      <c r="S48" s="88">
        <f t="shared" si="14"/>
        <v>19360.745999999999</v>
      </c>
      <c r="T48" s="91">
        <f t="shared" si="21"/>
        <v>-3.4102118732576798</v>
      </c>
      <c r="U48" s="91">
        <f t="shared" si="21"/>
        <v>-13.356631468573767</v>
      </c>
      <c r="V48" s="34"/>
      <c r="W48" s="34"/>
    </row>
    <row r="49" spans="1:23" ht="18" x14ac:dyDescent="0.35">
      <c r="A49" s="106" t="s">
        <v>15</v>
      </c>
      <c r="B49" s="90">
        <v>3523</v>
      </c>
      <c r="C49" s="90">
        <v>3591</v>
      </c>
      <c r="D49" s="90">
        <v>960</v>
      </c>
      <c r="E49" s="32">
        <f t="shared" si="15"/>
        <v>1.930173147885327</v>
      </c>
      <c r="F49" s="32">
        <f t="shared" si="16"/>
        <v>-73.266499582289057</v>
      </c>
      <c r="G49" s="90">
        <v>2693.0645895910807</v>
      </c>
      <c r="H49" s="90">
        <v>3843.2644307001792</v>
      </c>
      <c r="I49" s="90">
        <v>2958</v>
      </c>
      <c r="J49" s="32">
        <f t="shared" si="17"/>
        <v>42.70970126578905</v>
      </c>
      <c r="K49" s="32">
        <f t="shared" si="18"/>
        <v>-23.034179579959286</v>
      </c>
      <c r="L49" s="90">
        <v>166.47749944226422</v>
      </c>
      <c r="M49" s="90">
        <v>354.62902552616674</v>
      </c>
      <c r="N49" s="90">
        <v>96</v>
      </c>
      <c r="O49" s="32">
        <f t="shared" si="19"/>
        <v>113.01919281239265</v>
      </c>
      <c r="P49" s="32">
        <f t="shared" si="20"/>
        <v>-72.929457802399611</v>
      </c>
      <c r="Q49" s="88">
        <f t="shared" si="14"/>
        <v>16123.065765450496</v>
      </c>
      <c r="R49" s="88">
        <f t="shared" si="14"/>
        <v>17877.393456226346</v>
      </c>
      <c r="S49" s="88">
        <f t="shared" si="14"/>
        <v>13245.461499999999</v>
      </c>
      <c r="T49" s="91">
        <f t="shared" si="21"/>
        <v>10.880856757001723</v>
      </c>
      <c r="U49" s="91">
        <f t="shared" si="21"/>
        <v>-25.909436784326829</v>
      </c>
      <c r="V49" s="34"/>
      <c r="W49" s="34"/>
    </row>
    <row r="50" spans="1:23" ht="18" x14ac:dyDescent="0.35">
      <c r="A50" s="106" t="s">
        <v>16</v>
      </c>
      <c r="B50" s="90">
        <v>25644</v>
      </c>
      <c r="C50" s="90">
        <v>20634</v>
      </c>
      <c r="D50" s="90">
        <v>20866</v>
      </c>
      <c r="E50" s="32">
        <f t="shared" si="15"/>
        <v>-19.536733738886298</v>
      </c>
      <c r="F50" s="32">
        <f t="shared" si="16"/>
        <v>1.1243578559658687</v>
      </c>
      <c r="G50" s="90">
        <v>14084</v>
      </c>
      <c r="H50" s="90">
        <v>12558</v>
      </c>
      <c r="I50" s="90">
        <v>12307</v>
      </c>
      <c r="J50" s="32">
        <f t="shared" si="17"/>
        <v>-10.834990059642152</v>
      </c>
      <c r="K50" s="32">
        <f t="shared" si="18"/>
        <v>-1.9987259117693981</v>
      </c>
      <c r="L50" s="90">
        <v>15638</v>
      </c>
      <c r="M50" s="90">
        <v>18976</v>
      </c>
      <c r="N50" s="90">
        <v>16331</v>
      </c>
      <c r="O50" s="32">
        <f t="shared" si="19"/>
        <v>21.345440593426275</v>
      </c>
      <c r="P50" s="32">
        <f t="shared" si="20"/>
        <v>-13.938659359190552</v>
      </c>
      <c r="Q50" s="88">
        <f t="shared" si="14"/>
        <v>219300</v>
      </c>
      <c r="R50" s="88">
        <f t="shared" si="14"/>
        <v>179313.2</v>
      </c>
      <c r="S50" s="88">
        <f t="shared" si="14"/>
        <v>191968.6</v>
      </c>
      <c r="T50" s="91">
        <f t="shared" si="21"/>
        <v>-18.233834929320551</v>
      </c>
      <c r="U50" s="91">
        <f t="shared" si="21"/>
        <v>7.0577068503601623</v>
      </c>
      <c r="V50" s="34"/>
      <c r="W50" s="34"/>
    </row>
    <row r="51" spans="1:23" ht="18" x14ac:dyDescent="0.35">
      <c r="A51" s="106" t="s">
        <v>17</v>
      </c>
      <c r="B51" s="90">
        <v>7581</v>
      </c>
      <c r="C51" s="90">
        <v>7553</v>
      </c>
      <c r="D51" s="90">
        <v>7380</v>
      </c>
      <c r="E51" s="32">
        <f t="shared" si="15"/>
        <v>-0.36934441366574333</v>
      </c>
      <c r="F51" s="32">
        <f t="shared" si="16"/>
        <v>-2.290480603733613</v>
      </c>
      <c r="G51" s="90">
        <v>11</v>
      </c>
      <c r="H51" s="90">
        <v>11</v>
      </c>
      <c r="I51" s="90">
        <v>16</v>
      </c>
      <c r="J51" s="32">
        <f t="shared" si="17"/>
        <v>0</v>
      </c>
      <c r="K51" s="32">
        <f t="shared" si="18"/>
        <v>45.454545454545467</v>
      </c>
      <c r="L51" s="90">
        <v>5765</v>
      </c>
      <c r="M51" s="90">
        <v>6240</v>
      </c>
      <c r="N51" s="90">
        <v>6275</v>
      </c>
      <c r="O51" s="32">
        <f t="shared" si="19"/>
        <v>8.239375542064181</v>
      </c>
      <c r="P51" s="32">
        <f t="shared" si="20"/>
        <v>0.56089743589744501</v>
      </c>
      <c r="Q51" s="88">
        <f t="shared" si="14"/>
        <v>69890.100000000006</v>
      </c>
      <c r="R51" s="88">
        <f t="shared" si="14"/>
        <v>48337.2</v>
      </c>
      <c r="S51" s="88">
        <f t="shared" si="14"/>
        <v>46589.3</v>
      </c>
      <c r="T51" s="91">
        <f t="shared" si="21"/>
        <v>-30.838273231831124</v>
      </c>
      <c r="U51" s="91">
        <f t="shared" si="21"/>
        <v>-3.6160555431427497</v>
      </c>
      <c r="V51" s="34"/>
      <c r="W51" s="34"/>
    </row>
    <row r="52" spans="1:23" ht="18" x14ac:dyDescent="0.35">
      <c r="A52" s="106" t="s">
        <v>18</v>
      </c>
      <c r="B52" s="90">
        <v>0</v>
      </c>
      <c r="C52" s="90">
        <v>0</v>
      </c>
      <c r="D52" s="90">
        <v>0</v>
      </c>
      <c r="E52" s="32"/>
      <c r="F52" s="32">
        <f t="shared" si="16"/>
        <v>0</v>
      </c>
      <c r="G52" s="90">
        <v>0</v>
      </c>
      <c r="H52" s="90">
        <v>0</v>
      </c>
      <c r="I52" s="90">
        <v>0</v>
      </c>
      <c r="J52" s="32"/>
      <c r="K52" s="32">
        <f t="shared" si="18"/>
        <v>0</v>
      </c>
      <c r="L52" s="90">
        <v>0</v>
      </c>
      <c r="M52" s="90">
        <v>0</v>
      </c>
      <c r="N52" s="90">
        <v>0</v>
      </c>
      <c r="O52" s="32"/>
      <c r="P52" s="32">
        <f t="shared" si="20"/>
        <v>0</v>
      </c>
      <c r="Q52" s="88">
        <f t="shared" si="14"/>
        <v>7135</v>
      </c>
      <c r="R52" s="88">
        <f t="shared" si="14"/>
        <v>2211</v>
      </c>
      <c r="S52" s="88">
        <f>N52+I52+D52+S16+N16+I16+D16</f>
        <v>7330</v>
      </c>
      <c r="T52" s="91">
        <f t="shared" si="21"/>
        <v>-69.011913104414859</v>
      </c>
      <c r="U52" s="91">
        <f t="shared" si="21"/>
        <v>231.52419719583895</v>
      </c>
      <c r="V52" s="34"/>
      <c r="W52" s="34"/>
    </row>
    <row r="53" spans="1:23" ht="18" x14ac:dyDescent="0.35">
      <c r="A53" s="106" t="s">
        <v>19</v>
      </c>
      <c r="B53" s="90">
        <v>0</v>
      </c>
      <c r="C53" s="90">
        <v>0</v>
      </c>
      <c r="D53" s="90">
        <v>0</v>
      </c>
      <c r="E53" s="32">
        <f t="shared" ref="E53:E75" si="22">IFERROR(C53/B53*100-100,0)</f>
        <v>0</v>
      </c>
      <c r="F53" s="32">
        <f t="shared" si="16"/>
        <v>0</v>
      </c>
      <c r="G53" s="90">
        <v>0</v>
      </c>
      <c r="H53" s="90">
        <v>2</v>
      </c>
      <c r="I53" s="90">
        <v>2</v>
      </c>
      <c r="J53" s="32">
        <f t="shared" ref="J53:J75" si="23">IFERROR(H53/G53*100-100,0)</f>
        <v>0</v>
      </c>
      <c r="K53" s="32">
        <f t="shared" si="18"/>
        <v>0</v>
      </c>
      <c r="L53" s="90">
        <v>0</v>
      </c>
      <c r="M53" s="90">
        <v>0</v>
      </c>
      <c r="N53" s="90">
        <v>0</v>
      </c>
      <c r="O53" s="32">
        <f t="shared" ref="O53:O75" si="24">IFERROR(M53/L53*100-100,0)</f>
        <v>0</v>
      </c>
      <c r="P53" s="32">
        <f t="shared" si="20"/>
        <v>0</v>
      </c>
      <c r="Q53" s="88">
        <f t="shared" si="14"/>
        <v>416</v>
      </c>
      <c r="R53" s="88">
        <f t="shared" si="14"/>
        <v>323</v>
      </c>
      <c r="S53" s="88">
        <f t="shared" si="14"/>
        <v>696</v>
      </c>
      <c r="T53" s="91">
        <f t="shared" si="21"/>
        <v>-22.355769230769226</v>
      </c>
      <c r="U53" s="91">
        <f>IFERROR(S53/R53*100-100,0)</f>
        <v>115.47987616099073</v>
      </c>
      <c r="V53" s="34"/>
      <c r="W53" s="34"/>
    </row>
    <row r="54" spans="1:23" ht="18" x14ac:dyDescent="0.35">
      <c r="A54" s="106" t="s">
        <v>20</v>
      </c>
      <c r="B54" s="90">
        <v>1853</v>
      </c>
      <c r="C54" s="90">
        <v>1442</v>
      </c>
      <c r="D54" s="90">
        <v>1551.6</v>
      </c>
      <c r="E54" s="32">
        <f t="shared" si="22"/>
        <v>-22.18024824608743</v>
      </c>
      <c r="F54" s="32">
        <f t="shared" si="16"/>
        <v>7.6005547850207904</v>
      </c>
      <c r="G54" s="90">
        <v>4685</v>
      </c>
      <c r="H54" s="90">
        <v>4793</v>
      </c>
      <c r="I54" s="90">
        <v>5248</v>
      </c>
      <c r="J54" s="32">
        <f t="shared" si="23"/>
        <v>2.3052294557097071</v>
      </c>
      <c r="K54" s="32">
        <f t="shared" si="18"/>
        <v>9.4930106405174115</v>
      </c>
      <c r="L54" s="90">
        <v>6111</v>
      </c>
      <c r="M54" s="90">
        <v>8881</v>
      </c>
      <c r="N54" s="90">
        <v>9020</v>
      </c>
      <c r="O54" s="32">
        <f t="shared" si="24"/>
        <v>45.328096874488608</v>
      </c>
      <c r="P54" s="32">
        <f t="shared" si="20"/>
        <v>1.5651390609165503</v>
      </c>
      <c r="Q54" s="88">
        <f t="shared" si="14"/>
        <v>24236</v>
      </c>
      <c r="R54" s="88">
        <f t="shared" si="14"/>
        <v>25833.1</v>
      </c>
      <c r="S54" s="88">
        <f t="shared" si="14"/>
        <v>26990.199999999997</v>
      </c>
      <c r="T54" s="91">
        <f t="shared" si="21"/>
        <v>6.5897837927050489</v>
      </c>
      <c r="U54" s="91">
        <f t="shared" si="21"/>
        <v>4.4791372309169333</v>
      </c>
      <c r="V54" s="34"/>
      <c r="W54" s="34"/>
    </row>
    <row r="55" spans="1:23" ht="18" x14ac:dyDescent="0.35">
      <c r="A55" s="106" t="s">
        <v>233</v>
      </c>
      <c r="B55" s="90">
        <v>60796</v>
      </c>
      <c r="C55" s="90">
        <v>60567</v>
      </c>
      <c r="D55" s="90">
        <v>61166</v>
      </c>
      <c r="E55" s="32">
        <f t="shared" si="22"/>
        <v>-0.37666951773142898</v>
      </c>
      <c r="F55" s="32">
        <f t="shared" si="16"/>
        <v>0.98898740238082894</v>
      </c>
      <c r="G55" s="90">
        <v>19103.5</v>
      </c>
      <c r="H55" s="90">
        <v>17102</v>
      </c>
      <c r="I55" s="90">
        <v>16885</v>
      </c>
      <c r="J55" s="32">
        <f t="shared" si="23"/>
        <v>-10.477137697280597</v>
      </c>
      <c r="K55" s="32">
        <f t="shared" si="18"/>
        <v>-1.2688574435738502</v>
      </c>
      <c r="L55" s="90">
        <v>33842</v>
      </c>
      <c r="M55" s="90">
        <v>26145</v>
      </c>
      <c r="N55" s="90">
        <v>27675</v>
      </c>
      <c r="O55" s="32">
        <f t="shared" si="24"/>
        <v>-22.743927663849647</v>
      </c>
      <c r="P55" s="32">
        <f t="shared" si="20"/>
        <v>5.8519793459552432</v>
      </c>
      <c r="Q55" s="88">
        <f t="shared" ref="Q55:S56" si="25">B19+G19+L19+Q19+B55+G55+L55</f>
        <v>250242.13</v>
      </c>
      <c r="R55" s="88">
        <f t="shared" si="25"/>
        <v>218324</v>
      </c>
      <c r="S55" s="88">
        <f t="shared" si="25"/>
        <v>308836.2</v>
      </c>
      <c r="T55" s="91">
        <f t="shared" si="21"/>
        <v>-12.754898625583152</v>
      </c>
      <c r="U55" s="91">
        <f t="shared" si="21"/>
        <v>41.457741704988933</v>
      </c>
      <c r="V55" s="34"/>
      <c r="W55" s="34"/>
    </row>
    <row r="56" spans="1:23" ht="18" x14ac:dyDescent="0.35">
      <c r="A56" s="106" t="s">
        <v>21</v>
      </c>
      <c r="B56" s="90">
        <v>78436</v>
      </c>
      <c r="C56" s="90">
        <v>61692</v>
      </c>
      <c r="D56" s="90">
        <v>60932</v>
      </c>
      <c r="E56" s="32">
        <f t="shared" si="22"/>
        <v>-21.347340506910101</v>
      </c>
      <c r="F56" s="32">
        <f t="shared" si="16"/>
        <v>-1.2319263437722867</v>
      </c>
      <c r="G56" s="90">
        <v>8954</v>
      </c>
      <c r="H56" s="90">
        <v>8775</v>
      </c>
      <c r="I56" s="90">
        <v>15635.15</v>
      </c>
      <c r="J56" s="32">
        <f t="shared" si="23"/>
        <v>-1.9991065445610872</v>
      </c>
      <c r="K56" s="32">
        <f t="shared" si="18"/>
        <v>78.178347578347598</v>
      </c>
      <c r="L56" s="90">
        <v>25668</v>
      </c>
      <c r="M56" s="90">
        <v>24067</v>
      </c>
      <c r="N56" s="90">
        <v>26301</v>
      </c>
      <c r="O56" s="32">
        <f t="shared" si="24"/>
        <v>-6.2373383200872752</v>
      </c>
      <c r="P56" s="32">
        <f t="shared" si="20"/>
        <v>9.2824199110815613</v>
      </c>
      <c r="Q56" s="88">
        <f t="shared" si="25"/>
        <v>235015.03</v>
      </c>
      <c r="R56" s="88">
        <f t="shared" si="25"/>
        <v>221797</v>
      </c>
      <c r="S56" s="88">
        <f t="shared" si="25"/>
        <v>237383.05</v>
      </c>
      <c r="T56" s="91">
        <f t="shared" si="21"/>
        <v>-5.6243338989850997</v>
      </c>
      <c r="U56" s="91">
        <f t="shared" si="21"/>
        <v>7.0271689878582606</v>
      </c>
      <c r="V56" s="34"/>
      <c r="W56" s="34"/>
    </row>
    <row r="57" spans="1:23" ht="18" x14ac:dyDescent="0.35">
      <c r="A57" s="105" t="s">
        <v>23</v>
      </c>
      <c r="B57" s="88">
        <f>SUM(B58:B59)</f>
        <v>35406</v>
      </c>
      <c r="C57" s="88">
        <f>SUM(C58:C59)</f>
        <v>37253.58</v>
      </c>
      <c r="D57" s="88">
        <f>SUM(D58:D59)</f>
        <v>38042.300000000003</v>
      </c>
      <c r="E57" s="89">
        <f t="shared" si="22"/>
        <v>5.2182680901542255</v>
      </c>
      <c r="F57" s="89">
        <f t="shared" si="16"/>
        <v>2.1171656522675164</v>
      </c>
      <c r="G57" s="88">
        <f>SUM(G58:G59)</f>
        <v>21347</v>
      </c>
      <c r="H57" s="88">
        <f>SUM(H58:H59)</f>
        <v>20275</v>
      </c>
      <c r="I57" s="88">
        <f>SUM(I58:I59)</f>
        <v>18986</v>
      </c>
      <c r="J57" s="89">
        <f t="shared" si="23"/>
        <v>-5.0217829203166815</v>
      </c>
      <c r="K57" s="89">
        <f t="shared" si="18"/>
        <v>-6.3575832305795359</v>
      </c>
      <c r="L57" s="88">
        <f>SUM(L58:L59)</f>
        <v>21481</v>
      </c>
      <c r="M57" s="88">
        <f>SUM(M58:M59)</f>
        <v>23769.5</v>
      </c>
      <c r="N57" s="88">
        <f>SUM(N58:N59)</f>
        <v>25169</v>
      </c>
      <c r="O57" s="90">
        <f t="shared" si="24"/>
        <v>10.653600856570918</v>
      </c>
      <c r="P57" s="90">
        <f t="shared" si="20"/>
        <v>5.8877973874082272</v>
      </c>
      <c r="Q57" s="88">
        <f t="shared" si="14"/>
        <v>257263.37</v>
      </c>
      <c r="R57" s="88">
        <f t="shared" si="14"/>
        <v>243239.88</v>
      </c>
      <c r="S57" s="88">
        <f t="shared" si="14"/>
        <v>260175.57</v>
      </c>
      <c r="T57" s="89">
        <f t="shared" si="21"/>
        <v>-5.4510247611232074</v>
      </c>
      <c r="U57" s="89">
        <f t="shared" si="21"/>
        <v>6.962546602144343</v>
      </c>
      <c r="V57" s="71"/>
      <c r="W57" s="71"/>
    </row>
    <row r="58" spans="1:23" ht="18" x14ac:dyDescent="0.35">
      <c r="A58" s="106" t="s">
        <v>24</v>
      </c>
      <c r="B58" s="90">
        <v>35406</v>
      </c>
      <c r="C58" s="90">
        <v>37253.58</v>
      </c>
      <c r="D58" s="90">
        <v>38042.300000000003</v>
      </c>
      <c r="E58" s="31">
        <f t="shared" si="22"/>
        <v>5.2182680901542255</v>
      </c>
      <c r="F58" s="31">
        <f t="shared" si="16"/>
        <v>2.1171656522675164</v>
      </c>
      <c r="G58" s="90">
        <v>13690</v>
      </c>
      <c r="H58" s="90">
        <v>12574</v>
      </c>
      <c r="I58" s="90">
        <v>10978</v>
      </c>
      <c r="J58" s="31">
        <f t="shared" si="23"/>
        <v>-8.1519357195032853</v>
      </c>
      <c r="K58" s="31">
        <f t="shared" si="18"/>
        <v>-12.692858278988382</v>
      </c>
      <c r="L58" s="90">
        <v>21481</v>
      </c>
      <c r="M58" s="90">
        <v>23769.5</v>
      </c>
      <c r="N58" s="90">
        <v>25169</v>
      </c>
      <c r="O58" s="90">
        <f t="shared" si="24"/>
        <v>10.653600856570918</v>
      </c>
      <c r="P58" s="90">
        <f t="shared" si="20"/>
        <v>5.8877973874082272</v>
      </c>
      <c r="Q58" s="88">
        <f t="shared" si="14"/>
        <v>242808.37</v>
      </c>
      <c r="R58" s="88">
        <f t="shared" si="14"/>
        <v>228080.88</v>
      </c>
      <c r="S58" s="88">
        <f t="shared" si="14"/>
        <v>243914.57</v>
      </c>
      <c r="T58" s="91">
        <f t="shared" si="21"/>
        <v>-6.0654787147576457</v>
      </c>
      <c r="U58" s="91">
        <f t="shared" si="21"/>
        <v>6.9421382449944957</v>
      </c>
      <c r="V58" s="34"/>
      <c r="W58" s="34"/>
    </row>
    <row r="59" spans="1:23" ht="18" x14ac:dyDescent="0.35">
      <c r="A59" s="106" t="s">
        <v>25</v>
      </c>
      <c r="B59" s="90"/>
      <c r="C59" s="90"/>
      <c r="D59" s="90"/>
      <c r="E59" s="32">
        <f t="shared" si="22"/>
        <v>0</v>
      </c>
      <c r="F59" s="32">
        <f t="shared" si="16"/>
        <v>0</v>
      </c>
      <c r="G59" s="90">
        <v>7657</v>
      </c>
      <c r="H59" s="90">
        <v>7701</v>
      </c>
      <c r="I59" s="90">
        <v>8008</v>
      </c>
      <c r="J59" s="32">
        <f t="shared" si="23"/>
        <v>0.57463758652214381</v>
      </c>
      <c r="K59" s="32">
        <f t="shared" si="18"/>
        <v>3.9864952603557953</v>
      </c>
      <c r="L59" s="90"/>
      <c r="M59" s="90"/>
      <c r="N59" s="90"/>
      <c r="O59" s="90">
        <f t="shared" si="24"/>
        <v>0</v>
      </c>
      <c r="P59" s="90">
        <f t="shared" si="20"/>
        <v>0</v>
      </c>
      <c r="Q59" s="88">
        <f t="shared" ref="Q59:S74" si="26">B23+G23+L23+Q23+B59+G59+L59</f>
        <v>14455</v>
      </c>
      <c r="R59" s="88">
        <f>C23+H23+M23+R23+C59+H59+M59</f>
        <v>15159</v>
      </c>
      <c r="S59" s="88">
        <f>D23+I23+N23+S23+D59+I59+N59</f>
        <v>16261</v>
      </c>
      <c r="T59" s="91">
        <f t="shared" si="21"/>
        <v>4.8702870978900137</v>
      </c>
      <c r="U59" s="91">
        <f t="shared" si="21"/>
        <v>7.2696088132462506</v>
      </c>
      <c r="V59" s="34"/>
      <c r="W59" s="34"/>
    </row>
    <row r="60" spans="1:23" s="35" customFormat="1" ht="18" x14ac:dyDescent="0.35">
      <c r="A60" s="105" t="s">
        <v>173</v>
      </c>
      <c r="B60" s="93">
        <f>SUM(B61:B65)</f>
        <v>18163</v>
      </c>
      <c r="C60" s="93">
        <f>SUM(C61:C65)</f>
        <v>18954.5</v>
      </c>
      <c r="D60" s="94">
        <f>SUM(D61:D65)</f>
        <v>17444</v>
      </c>
      <c r="E60" s="32">
        <f t="shared" si="22"/>
        <v>4.3577602818917711</v>
      </c>
      <c r="F60" s="32">
        <f t="shared" si="16"/>
        <v>-7.9690838587142849</v>
      </c>
      <c r="G60" s="93">
        <f>SUM(G61:G66)</f>
        <v>23388</v>
      </c>
      <c r="H60" s="93">
        <f>SUM(H61:H66)</f>
        <v>23388</v>
      </c>
      <c r="I60" s="93">
        <f>SUM(I61:I66)</f>
        <v>23381</v>
      </c>
      <c r="J60" s="32">
        <f t="shared" si="23"/>
        <v>0</v>
      </c>
      <c r="K60" s="32">
        <f t="shared" si="18"/>
        <v>-2.9929878570214896E-2</v>
      </c>
      <c r="L60" s="183">
        <v>17321.63</v>
      </c>
      <c r="M60" s="183">
        <v>18125.13</v>
      </c>
      <c r="N60" s="183">
        <v>18131.5</v>
      </c>
      <c r="O60" s="32">
        <f t="shared" si="24"/>
        <v>4.6387089436733078</v>
      </c>
      <c r="P60" s="32">
        <f t="shared" si="20"/>
        <v>3.5144575514763687E-2</v>
      </c>
      <c r="Q60" s="88">
        <f t="shared" si="26"/>
        <v>161967.83000000002</v>
      </c>
      <c r="R60" s="88">
        <f t="shared" si="26"/>
        <v>158915.73000000001</v>
      </c>
      <c r="S60" s="88">
        <f t="shared" si="26"/>
        <v>160823.54999999999</v>
      </c>
      <c r="T60" s="89">
        <f t="shared" si="21"/>
        <v>-1.8843865476249277</v>
      </c>
      <c r="U60" s="89">
        <f t="shared" si="21"/>
        <v>1.2005230696797469</v>
      </c>
      <c r="V60" s="71"/>
      <c r="W60" s="71"/>
    </row>
    <row r="61" spans="1:23" ht="18" x14ac:dyDescent="0.35">
      <c r="A61" s="106" t="s">
        <v>26</v>
      </c>
      <c r="B61" s="90">
        <v>3476.5</v>
      </c>
      <c r="C61" s="90">
        <v>3244</v>
      </c>
      <c r="D61" s="90">
        <v>3311</v>
      </c>
      <c r="E61" s="31">
        <f t="shared" si="22"/>
        <v>-6.6877606788436736</v>
      </c>
      <c r="F61" s="31">
        <f t="shared" si="16"/>
        <v>2.0653514180024644</v>
      </c>
      <c r="G61" s="90">
        <v>3919</v>
      </c>
      <c r="H61" s="90">
        <v>4068</v>
      </c>
      <c r="I61" s="90">
        <v>4138</v>
      </c>
      <c r="J61" s="31">
        <f t="shared" si="23"/>
        <v>3.8019903036488927</v>
      </c>
      <c r="K61" s="31">
        <f t="shared" si="18"/>
        <v>1.7207472959685362</v>
      </c>
      <c r="L61" s="90">
        <v>2453</v>
      </c>
      <c r="M61" s="90">
        <v>2782</v>
      </c>
      <c r="N61" s="90">
        <v>2900</v>
      </c>
      <c r="O61" s="31">
        <f t="shared" si="24"/>
        <v>13.412148389726866</v>
      </c>
      <c r="P61" s="31">
        <f t="shared" si="20"/>
        <v>4.2415528396836777</v>
      </c>
      <c r="Q61" s="88">
        <f t="shared" si="26"/>
        <v>30856.5</v>
      </c>
      <c r="R61" s="88">
        <f t="shared" si="26"/>
        <v>31033.1</v>
      </c>
      <c r="S61" s="88">
        <f t="shared" si="26"/>
        <v>33578.5</v>
      </c>
      <c r="T61" s="91">
        <f t="shared" si="21"/>
        <v>0.57232673828852398</v>
      </c>
      <c r="U61" s="91">
        <f t="shared" si="21"/>
        <v>8.2022098984632521</v>
      </c>
      <c r="V61" s="34"/>
      <c r="W61" s="34"/>
    </row>
    <row r="62" spans="1:23" ht="18" x14ac:dyDescent="0.35">
      <c r="A62" s="106" t="s">
        <v>27</v>
      </c>
      <c r="B62" s="90">
        <v>4973</v>
      </c>
      <c r="C62" s="90">
        <v>4963</v>
      </c>
      <c r="D62" s="90">
        <v>4390</v>
      </c>
      <c r="E62" s="32">
        <f t="shared" si="22"/>
        <v>-0.201085863663792</v>
      </c>
      <c r="F62" s="32">
        <f t="shared" si="16"/>
        <v>-11.545436228087851</v>
      </c>
      <c r="G62" s="90">
        <v>2194</v>
      </c>
      <c r="H62" s="90">
        <v>2328</v>
      </c>
      <c r="I62" s="90">
        <v>2209</v>
      </c>
      <c r="J62" s="32">
        <f t="shared" si="23"/>
        <v>6.1075660893345542</v>
      </c>
      <c r="K62" s="32">
        <f t="shared" si="18"/>
        <v>-5.1116838487972558</v>
      </c>
      <c r="L62" s="90">
        <v>1734.06</v>
      </c>
      <c r="M62" s="90">
        <v>1676.06</v>
      </c>
      <c r="N62" s="90">
        <v>1615</v>
      </c>
      <c r="O62" s="32">
        <f t="shared" si="24"/>
        <v>-3.3447516233578938</v>
      </c>
      <c r="P62" s="32">
        <f t="shared" si="20"/>
        <v>-3.6430676706084455</v>
      </c>
      <c r="Q62" s="88">
        <f t="shared" si="26"/>
        <v>51336.56</v>
      </c>
      <c r="R62" s="88">
        <f t="shared" si="26"/>
        <v>49177.56</v>
      </c>
      <c r="S62" s="88">
        <f t="shared" si="26"/>
        <v>48992.6</v>
      </c>
      <c r="T62" s="91">
        <f t="shared" si="21"/>
        <v>-4.205579805113544</v>
      </c>
      <c r="U62" s="91">
        <f t="shared" si="21"/>
        <v>-0.37610650060719308</v>
      </c>
      <c r="V62" s="34"/>
      <c r="W62" s="34"/>
    </row>
    <row r="63" spans="1:23" ht="18" x14ac:dyDescent="0.35">
      <c r="A63" s="106" t="s">
        <v>28</v>
      </c>
      <c r="B63" s="90">
        <v>5391</v>
      </c>
      <c r="C63" s="90">
        <v>6191.5</v>
      </c>
      <c r="D63" s="90">
        <v>5555</v>
      </c>
      <c r="E63" s="91">
        <f t="shared" si="22"/>
        <v>14.848822110925624</v>
      </c>
      <c r="F63" s="91">
        <f t="shared" si="16"/>
        <v>-10.280222886214972</v>
      </c>
      <c r="G63" s="90">
        <v>449</v>
      </c>
      <c r="H63" s="90">
        <v>568</v>
      </c>
      <c r="I63" s="90">
        <v>427</v>
      </c>
      <c r="J63" s="91">
        <f t="shared" si="23"/>
        <v>26.503340757238306</v>
      </c>
      <c r="K63" s="91">
        <f t="shared" si="18"/>
        <v>-24.823943661971825</v>
      </c>
      <c r="L63" s="90">
        <v>1928.07</v>
      </c>
      <c r="M63" s="90">
        <v>2111.0699999999997</v>
      </c>
      <c r="N63" s="90">
        <v>2221.5</v>
      </c>
      <c r="O63" s="91">
        <f t="shared" si="24"/>
        <v>9.4913566416156954</v>
      </c>
      <c r="P63" s="91">
        <f t="shared" si="20"/>
        <v>5.2309966036180811</v>
      </c>
      <c r="Q63" s="88">
        <f t="shared" si="26"/>
        <v>22545.57</v>
      </c>
      <c r="R63" s="88">
        <f t="shared" si="26"/>
        <v>24201.87</v>
      </c>
      <c r="S63" s="88">
        <f t="shared" si="26"/>
        <v>24656.3</v>
      </c>
      <c r="T63" s="91">
        <f t="shared" si="21"/>
        <v>7.3464543145283017</v>
      </c>
      <c r="U63" s="91">
        <f t="shared" si="21"/>
        <v>1.8776648250734382</v>
      </c>
      <c r="V63" s="34"/>
      <c r="W63" s="34"/>
    </row>
    <row r="64" spans="1:23" ht="18" x14ac:dyDescent="0.35">
      <c r="A64" s="106" t="s">
        <v>29</v>
      </c>
      <c r="B64" s="90">
        <v>771.5</v>
      </c>
      <c r="C64" s="90">
        <v>803</v>
      </c>
      <c r="D64" s="90">
        <v>676</v>
      </c>
      <c r="E64" s="91">
        <f t="shared" si="22"/>
        <v>4.0829552819183306</v>
      </c>
      <c r="F64" s="91">
        <f t="shared" si="16"/>
        <v>-15.815691158156909</v>
      </c>
      <c r="G64" s="90">
        <v>9712</v>
      </c>
      <c r="H64" s="90">
        <v>9056</v>
      </c>
      <c r="I64" s="90">
        <v>9936</v>
      </c>
      <c r="J64" s="91">
        <f t="shared" si="23"/>
        <v>-6.7545304777594737</v>
      </c>
      <c r="K64" s="91">
        <f t="shared" si="18"/>
        <v>9.7173144876325068</v>
      </c>
      <c r="L64" s="90">
        <v>981</v>
      </c>
      <c r="M64" s="90">
        <v>535</v>
      </c>
      <c r="N64" s="90">
        <v>522</v>
      </c>
      <c r="O64" s="91">
        <f t="shared" si="24"/>
        <v>-45.463812436289494</v>
      </c>
      <c r="P64" s="91">
        <f t="shared" si="20"/>
        <v>-2.4299065420560737</v>
      </c>
      <c r="Q64" s="88">
        <f t="shared" si="26"/>
        <v>14208.7</v>
      </c>
      <c r="R64" s="88">
        <f t="shared" si="26"/>
        <v>13121.2</v>
      </c>
      <c r="S64" s="88">
        <f t="shared" si="26"/>
        <v>13794.25</v>
      </c>
      <c r="T64" s="91">
        <f t="shared" si="21"/>
        <v>-7.6537614278575745</v>
      </c>
      <c r="U64" s="91">
        <f t="shared" si="21"/>
        <v>5.1294851080693888</v>
      </c>
      <c r="V64" s="34"/>
      <c r="W64" s="34"/>
    </row>
    <row r="65" spans="1:23" ht="18" x14ac:dyDescent="0.35">
      <c r="A65" s="106" t="s">
        <v>30</v>
      </c>
      <c r="B65" s="90">
        <v>3551</v>
      </c>
      <c r="C65" s="90">
        <v>3753</v>
      </c>
      <c r="D65" s="90">
        <v>3512</v>
      </c>
      <c r="E65" s="91">
        <f t="shared" si="22"/>
        <v>5.6885384398760834</v>
      </c>
      <c r="F65" s="91">
        <f t="shared" si="16"/>
        <v>-6.4215294431121777</v>
      </c>
      <c r="G65" s="90">
        <v>815</v>
      </c>
      <c r="H65" s="90">
        <v>653</v>
      </c>
      <c r="I65" s="90">
        <v>988</v>
      </c>
      <c r="J65" s="91">
        <f t="shared" si="23"/>
        <v>-19.877300613496928</v>
      </c>
      <c r="K65" s="91">
        <f t="shared" si="18"/>
        <v>51.301684532924952</v>
      </c>
      <c r="L65" s="90">
        <v>3539.5</v>
      </c>
      <c r="M65" s="90">
        <v>3168.5</v>
      </c>
      <c r="N65" s="90">
        <v>2844</v>
      </c>
      <c r="O65" s="91">
        <f t="shared" si="24"/>
        <v>-10.481706455714075</v>
      </c>
      <c r="P65" s="91">
        <f t="shared" si="20"/>
        <v>-10.241439166798173</v>
      </c>
      <c r="Q65" s="88">
        <f t="shared" si="26"/>
        <v>30035.5</v>
      </c>
      <c r="R65" s="88">
        <f t="shared" si="26"/>
        <v>26814.5</v>
      </c>
      <c r="S65" s="88">
        <f t="shared" si="26"/>
        <v>26089.9</v>
      </c>
      <c r="T65" s="91">
        <f t="shared" si="21"/>
        <v>-10.723976627657265</v>
      </c>
      <c r="U65" s="91">
        <f t="shared" si="21"/>
        <v>-2.702269294598068</v>
      </c>
      <c r="V65" s="34"/>
      <c r="W65" s="34"/>
    </row>
    <row r="66" spans="1:23" s="35" customFormat="1" ht="18" x14ac:dyDescent="0.35">
      <c r="A66" s="105" t="s">
        <v>183</v>
      </c>
      <c r="B66" s="94">
        <v>7845</v>
      </c>
      <c r="C66" s="94">
        <v>9841.32</v>
      </c>
      <c r="D66" s="94">
        <v>10274.4</v>
      </c>
      <c r="E66" s="91">
        <f t="shared" si="22"/>
        <v>25.447036328871889</v>
      </c>
      <c r="F66" s="91">
        <f t="shared" si="16"/>
        <v>4.4006291838899756</v>
      </c>
      <c r="G66" s="94">
        <v>6299</v>
      </c>
      <c r="H66" s="94">
        <v>6715</v>
      </c>
      <c r="I66" s="94">
        <v>5683</v>
      </c>
      <c r="J66" s="91">
        <f t="shared" si="23"/>
        <v>6.6042228925226283</v>
      </c>
      <c r="K66" s="91">
        <f t="shared" si="18"/>
        <v>-15.368577810871187</v>
      </c>
      <c r="L66" s="183">
        <v>6686</v>
      </c>
      <c r="M66" s="183">
        <v>7852.5</v>
      </c>
      <c r="N66" s="183">
        <v>8029</v>
      </c>
      <c r="O66" s="91">
        <f t="shared" si="24"/>
        <v>17.446903978462473</v>
      </c>
      <c r="P66" s="91">
        <f t="shared" si="20"/>
        <v>2.2476918178923881</v>
      </c>
      <c r="Q66" s="88">
        <f>B30+G30+L30+Q30+B66+H66+L66</f>
        <v>67986.13</v>
      </c>
      <c r="R66" s="88">
        <f>C30+H30+M30+R30+C66+I66+M66</f>
        <v>68339.670000000013</v>
      </c>
      <c r="S66" s="88">
        <f>D30+I30+N30+S30+D66+I66+N66</f>
        <v>78525.649999999994</v>
      </c>
      <c r="T66" s="89">
        <f t="shared" si="21"/>
        <v>0.52001783304919513</v>
      </c>
      <c r="U66" s="89">
        <f t="shared" si="21"/>
        <v>14.90493003551228</v>
      </c>
      <c r="V66" s="71"/>
      <c r="W66" s="71"/>
    </row>
    <row r="67" spans="1:23" ht="18" x14ac:dyDescent="0.35">
      <c r="A67" s="106" t="s">
        <v>174</v>
      </c>
      <c r="B67" s="90">
        <v>1585</v>
      </c>
      <c r="C67" s="90">
        <v>2534</v>
      </c>
      <c r="D67" s="90">
        <v>2553</v>
      </c>
      <c r="E67" s="89">
        <f t="shared" si="22"/>
        <v>59.873817034700323</v>
      </c>
      <c r="F67" s="89">
        <f t="shared" si="16"/>
        <v>0.74980268350432766</v>
      </c>
      <c r="G67" s="90"/>
      <c r="H67" s="90"/>
      <c r="I67" s="90"/>
      <c r="J67" s="89">
        <f t="shared" si="23"/>
        <v>0</v>
      </c>
      <c r="K67" s="89">
        <f t="shared" si="18"/>
        <v>0</v>
      </c>
      <c r="L67" s="183">
        <v>0</v>
      </c>
      <c r="M67" s="183">
        <v>0</v>
      </c>
      <c r="N67" s="90">
        <v>0</v>
      </c>
      <c r="O67" s="89">
        <f t="shared" si="24"/>
        <v>0</v>
      </c>
      <c r="P67" s="89">
        <f t="shared" si="20"/>
        <v>0</v>
      </c>
      <c r="Q67" s="88">
        <f t="shared" si="26"/>
        <v>3580.5</v>
      </c>
      <c r="R67" s="88">
        <f t="shared" si="26"/>
        <v>6174.3</v>
      </c>
      <c r="S67" s="88">
        <f t="shared" si="26"/>
        <v>6826.1</v>
      </c>
      <c r="T67" s="91">
        <f t="shared" si="21"/>
        <v>72.442396313364071</v>
      </c>
      <c r="U67" s="91">
        <f t="shared" si="21"/>
        <v>10.556662293701308</v>
      </c>
      <c r="V67" s="34"/>
      <c r="W67" s="34"/>
    </row>
    <row r="68" spans="1:23" ht="18" x14ac:dyDescent="0.35">
      <c r="A68" s="106" t="s">
        <v>175</v>
      </c>
      <c r="B68" s="90">
        <v>1058</v>
      </c>
      <c r="C68" s="90">
        <v>1105.1199999999999</v>
      </c>
      <c r="D68" s="90">
        <v>1025</v>
      </c>
      <c r="E68" s="91">
        <f t="shared" si="22"/>
        <v>4.4536862003780726</v>
      </c>
      <c r="F68" s="91">
        <f t="shared" si="16"/>
        <v>-7.2498914145070188</v>
      </c>
      <c r="G68" s="90"/>
      <c r="H68" s="90"/>
      <c r="I68" s="90"/>
      <c r="J68" s="91">
        <f t="shared" si="23"/>
        <v>0</v>
      </c>
      <c r="K68" s="91">
        <f t="shared" si="18"/>
        <v>0</v>
      </c>
      <c r="L68" s="90"/>
      <c r="M68" s="90"/>
      <c r="N68" s="90"/>
      <c r="O68" s="90">
        <f t="shared" si="24"/>
        <v>0</v>
      </c>
      <c r="P68" s="91">
        <f t="shared" si="20"/>
        <v>0</v>
      </c>
      <c r="Q68" s="88">
        <f t="shared" si="26"/>
        <v>2502.02</v>
      </c>
      <c r="R68" s="88">
        <f t="shared" si="26"/>
        <v>4966.62</v>
      </c>
      <c r="S68" s="88">
        <f t="shared" si="26"/>
        <v>7935.5</v>
      </c>
      <c r="T68" s="91">
        <f t="shared" si="21"/>
        <v>98.504408437982107</v>
      </c>
      <c r="U68" s="91">
        <f t="shared" si="21"/>
        <v>59.776669042527914</v>
      </c>
      <c r="V68" s="34"/>
      <c r="W68" s="34"/>
    </row>
    <row r="69" spans="1:23" ht="18" x14ac:dyDescent="0.35">
      <c r="A69" s="106" t="s">
        <v>176</v>
      </c>
      <c r="B69" s="90">
        <v>2773</v>
      </c>
      <c r="C69" s="90">
        <v>3979</v>
      </c>
      <c r="D69" s="90">
        <v>3873</v>
      </c>
      <c r="E69" s="91">
        <f t="shared" si="22"/>
        <v>43.490804183195081</v>
      </c>
      <c r="F69" s="91">
        <f t="shared" si="16"/>
        <v>-2.6639859261120904</v>
      </c>
      <c r="G69" s="90"/>
      <c r="H69" s="90"/>
      <c r="I69" s="90"/>
      <c r="J69" s="91">
        <f t="shared" si="23"/>
        <v>0</v>
      </c>
      <c r="K69" s="91">
        <f t="shared" si="18"/>
        <v>0</v>
      </c>
      <c r="L69" s="90"/>
      <c r="M69" s="90"/>
      <c r="N69" s="90"/>
      <c r="O69" s="91">
        <f t="shared" si="24"/>
        <v>0</v>
      </c>
      <c r="P69" s="91">
        <f t="shared" si="20"/>
        <v>0</v>
      </c>
      <c r="Q69" s="88">
        <f t="shared" si="26"/>
        <v>11517</v>
      </c>
      <c r="R69" s="88">
        <f t="shared" si="26"/>
        <v>11742</v>
      </c>
      <c r="S69" s="88">
        <f t="shared" si="26"/>
        <v>18012.8</v>
      </c>
      <c r="T69" s="91">
        <f t="shared" si="21"/>
        <v>1.9536337587913692</v>
      </c>
      <c r="U69" s="91">
        <f t="shared" si="21"/>
        <v>53.40487140180548</v>
      </c>
      <c r="V69" s="34"/>
      <c r="W69" s="34"/>
    </row>
    <row r="70" spans="1:23" ht="18" x14ac:dyDescent="0.35">
      <c r="A70" s="106" t="s">
        <v>177</v>
      </c>
      <c r="B70" s="90">
        <v>99</v>
      </c>
      <c r="C70" s="90">
        <v>117.2</v>
      </c>
      <c r="D70" s="90">
        <v>141</v>
      </c>
      <c r="E70" s="91">
        <f t="shared" si="22"/>
        <v>18.383838383838395</v>
      </c>
      <c r="F70" s="91">
        <f t="shared" si="16"/>
        <v>20.307167235494887</v>
      </c>
      <c r="G70" s="90"/>
      <c r="H70" s="90"/>
      <c r="I70" s="90"/>
      <c r="J70" s="91">
        <f t="shared" si="23"/>
        <v>0</v>
      </c>
      <c r="K70" s="91">
        <f t="shared" si="18"/>
        <v>0</v>
      </c>
      <c r="L70" s="90"/>
      <c r="M70" s="90"/>
      <c r="N70" s="90"/>
      <c r="O70" s="91">
        <f t="shared" si="24"/>
        <v>0</v>
      </c>
      <c r="P70" s="91">
        <f t="shared" si="20"/>
        <v>0</v>
      </c>
      <c r="Q70" s="88">
        <f t="shared" si="26"/>
        <v>11356.5</v>
      </c>
      <c r="R70" s="88">
        <f t="shared" si="26"/>
        <v>17342.7</v>
      </c>
      <c r="S70" s="88">
        <f t="shared" si="26"/>
        <v>17953.5</v>
      </c>
      <c r="T70" s="91">
        <f t="shared" si="21"/>
        <v>52.711662924316471</v>
      </c>
      <c r="U70" s="91">
        <f t="shared" si="21"/>
        <v>3.5219429500596817</v>
      </c>
      <c r="V70" s="34"/>
      <c r="W70" s="34"/>
    </row>
    <row r="71" spans="1:23" ht="18" x14ac:dyDescent="0.35">
      <c r="A71" s="106" t="s">
        <v>178</v>
      </c>
      <c r="B71" s="90">
        <v>844</v>
      </c>
      <c r="C71" s="90">
        <v>941</v>
      </c>
      <c r="D71" s="90">
        <v>1543.4</v>
      </c>
      <c r="E71" s="91">
        <f t="shared" si="22"/>
        <v>11.49289099526068</v>
      </c>
      <c r="F71" s="91">
        <f t="shared" si="16"/>
        <v>64.017003188097789</v>
      </c>
      <c r="G71" s="90"/>
      <c r="H71" s="90"/>
      <c r="I71" s="90"/>
      <c r="J71" s="91">
        <f t="shared" si="23"/>
        <v>0</v>
      </c>
      <c r="K71" s="91">
        <f t="shared" si="18"/>
        <v>0</v>
      </c>
      <c r="L71" s="90"/>
      <c r="M71" s="90"/>
      <c r="N71" s="90"/>
      <c r="O71" s="91">
        <f t="shared" si="24"/>
        <v>0</v>
      </c>
      <c r="P71" s="91">
        <f t="shared" si="20"/>
        <v>0</v>
      </c>
      <c r="Q71" s="88">
        <f t="shared" si="26"/>
        <v>3262.4</v>
      </c>
      <c r="R71" s="88">
        <f t="shared" si="26"/>
        <v>4817.8</v>
      </c>
      <c r="S71" s="88">
        <f t="shared" si="26"/>
        <v>5828.65</v>
      </c>
      <c r="T71" s="91">
        <f t="shared" si="21"/>
        <v>47.676557135850913</v>
      </c>
      <c r="U71" s="91">
        <f t="shared" si="21"/>
        <v>20.98156835069949</v>
      </c>
      <c r="V71" s="34"/>
      <c r="W71" s="34"/>
    </row>
    <row r="72" spans="1:23" ht="18" x14ac:dyDescent="0.35">
      <c r="A72" s="106" t="s">
        <v>179</v>
      </c>
      <c r="B72" s="90">
        <v>1486</v>
      </c>
      <c r="C72" s="90">
        <v>1208</v>
      </c>
      <c r="D72" s="90">
        <v>1139</v>
      </c>
      <c r="E72" s="91">
        <f t="shared" si="22"/>
        <v>-18.707940780619111</v>
      </c>
      <c r="F72" s="91">
        <f t="shared" si="16"/>
        <v>-5.7119205298013327</v>
      </c>
      <c r="G72" s="90"/>
      <c r="H72" s="90"/>
      <c r="I72" s="90"/>
      <c r="J72" s="91">
        <f t="shared" si="23"/>
        <v>0</v>
      </c>
      <c r="K72" s="91">
        <f t="shared" si="18"/>
        <v>0</v>
      </c>
      <c r="L72" s="90">
        <v>6686</v>
      </c>
      <c r="M72" s="90">
        <v>7852.5</v>
      </c>
      <c r="N72" s="90"/>
      <c r="O72" s="91">
        <f t="shared" si="24"/>
        <v>17.446903978462473</v>
      </c>
      <c r="P72" s="91">
        <f t="shared" si="20"/>
        <v>-100</v>
      </c>
      <c r="Q72" s="88">
        <f t="shared" si="26"/>
        <v>26746.71</v>
      </c>
      <c r="R72" s="88">
        <f t="shared" si="26"/>
        <v>11992.7</v>
      </c>
      <c r="S72" s="88">
        <f t="shared" si="26"/>
        <v>3359</v>
      </c>
      <c r="T72" s="91">
        <f t="shared" si="21"/>
        <v>-55.161961975884132</v>
      </c>
      <c r="U72" s="91">
        <f t="shared" si="21"/>
        <v>-71.991294704278431</v>
      </c>
      <c r="V72" s="34"/>
      <c r="W72" s="34"/>
    </row>
    <row r="73" spans="1:23" ht="18" x14ac:dyDescent="0.35">
      <c r="A73" s="105" t="s">
        <v>184</v>
      </c>
      <c r="B73" s="95">
        <v>0</v>
      </c>
      <c r="C73" s="90">
        <v>0</v>
      </c>
      <c r="D73" s="90">
        <v>0</v>
      </c>
      <c r="E73" s="91">
        <f t="shared" si="22"/>
        <v>0</v>
      </c>
      <c r="F73" s="91">
        <f t="shared" si="16"/>
        <v>0</v>
      </c>
      <c r="G73" s="96">
        <v>0</v>
      </c>
      <c r="H73" s="97">
        <v>0</v>
      </c>
      <c r="I73" s="90">
        <v>0</v>
      </c>
      <c r="J73" s="91">
        <f t="shared" si="23"/>
        <v>0</v>
      </c>
      <c r="K73" s="91">
        <f t="shared" si="18"/>
        <v>0</v>
      </c>
      <c r="L73" s="96">
        <v>97</v>
      </c>
      <c r="M73" s="97">
        <v>184</v>
      </c>
      <c r="N73" s="90"/>
      <c r="O73" s="91">
        <f t="shared" si="24"/>
        <v>89.690721649484516</v>
      </c>
      <c r="P73" s="91">
        <f t="shared" si="20"/>
        <v>-100</v>
      </c>
      <c r="Q73" s="88">
        <f t="shared" si="26"/>
        <v>105607.2</v>
      </c>
      <c r="R73" s="88">
        <f t="shared" si="26"/>
        <v>105436</v>
      </c>
      <c r="S73" s="88">
        <f>N73+I73+D73+S37+N37+I37+D37</f>
        <v>16750.599999999999</v>
      </c>
      <c r="T73" s="91">
        <f t="shared" si="21"/>
        <v>-0.16211015915581584</v>
      </c>
      <c r="U73" s="89">
        <f t="shared" si="21"/>
        <v>-84.113016427026821</v>
      </c>
      <c r="V73" s="34"/>
      <c r="W73" s="34"/>
    </row>
    <row r="74" spans="1:23" ht="18" x14ac:dyDescent="0.35">
      <c r="A74" s="105" t="s">
        <v>185</v>
      </c>
      <c r="B74" s="90">
        <v>337</v>
      </c>
      <c r="C74" s="99">
        <v>322</v>
      </c>
      <c r="D74" s="90">
        <v>270</v>
      </c>
      <c r="E74" s="89">
        <f t="shared" si="22"/>
        <v>-4.4510385756676527</v>
      </c>
      <c r="F74" s="89">
        <f t="shared" si="16"/>
        <v>-16.149068322981364</v>
      </c>
      <c r="G74" s="98">
        <v>2</v>
      </c>
      <c r="H74" s="99">
        <v>4</v>
      </c>
      <c r="I74" s="90">
        <v>2</v>
      </c>
      <c r="J74" s="89">
        <f t="shared" si="23"/>
        <v>100</v>
      </c>
      <c r="K74" s="89">
        <f t="shared" si="18"/>
        <v>-50</v>
      </c>
      <c r="L74" s="98">
        <v>753</v>
      </c>
      <c r="M74" s="99">
        <v>720</v>
      </c>
      <c r="N74" s="90"/>
      <c r="O74" s="89">
        <f t="shared" si="24"/>
        <v>-4.382470119521912</v>
      </c>
      <c r="P74" s="89">
        <f t="shared" si="20"/>
        <v>-100</v>
      </c>
      <c r="Q74" s="88">
        <f t="shared" si="26"/>
        <v>2864.5</v>
      </c>
      <c r="R74" s="88">
        <f t="shared" si="26"/>
        <v>2727</v>
      </c>
      <c r="S74" s="88">
        <f>D38+I38+N38+S38+D74+I74+N74</f>
        <v>2192.1</v>
      </c>
      <c r="T74" s="89">
        <f t="shared" si="21"/>
        <v>-4.8001396404259111</v>
      </c>
      <c r="U74" s="89">
        <f t="shared" si="21"/>
        <v>-19.614961496149618</v>
      </c>
      <c r="V74" s="34"/>
      <c r="W74" s="34"/>
    </row>
    <row r="75" spans="1:23" ht="19.5" x14ac:dyDescent="0.35">
      <c r="A75" s="109"/>
      <c r="B75" s="94">
        <f>B43+B57+B60+B66+B73+B74</f>
        <v>865497</v>
      </c>
      <c r="C75" s="94">
        <f>C43+C57+C60+C66+C73+C74</f>
        <v>846533.39999999991</v>
      </c>
      <c r="D75" s="94">
        <f>D43+D57+D60+D66+D73+D74</f>
        <v>838314.3</v>
      </c>
      <c r="E75" s="89">
        <f t="shared" si="22"/>
        <v>-2.1910647870529942</v>
      </c>
      <c r="F75" s="89">
        <f t="shared" si="16"/>
        <v>-0.97091266570224377</v>
      </c>
      <c r="G75" s="94">
        <f>G43+G57+G60+G66+G73+G74</f>
        <v>323246.04925308761</v>
      </c>
      <c r="H75" s="94">
        <f>H43+H57+H60+H66+H73+H74</f>
        <v>327799.24977130035</v>
      </c>
      <c r="I75" s="94">
        <f>I43+I57+I60+I66+I73+I74</f>
        <v>326207.15000000002</v>
      </c>
      <c r="J75" s="89">
        <f t="shared" si="23"/>
        <v>1.4085865948659375</v>
      </c>
      <c r="K75" s="89">
        <f t="shared" si="18"/>
        <v>-0.48569353725217468</v>
      </c>
      <c r="L75" s="94">
        <f>L43+L57+L60+L66+L73+L74</f>
        <v>525376.4190448405</v>
      </c>
      <c r="M75" s="94">
        <f>M43+M57+M60+M66+M73+M74</f>
        <v>518110.75902552617</v>
      </c>
      <c r="N75" s="94">
        <f>N43+N57+N60+N66+N73+N74</f>
        <v>489990.5</v>
      </c>
      <c r="O75" s="89">
        <f t="shared" si="24"/>
        <v>-1.382943686837649</v>
      </c>
      <c r="P75" s="89">
        <f t="shared" si="20"/>
        <v>-5.4274609310208746</v>
      </c>
      <c r="Q75" s="94">
        <f>Q43+Q57+Q60+Q66+Q73+Q74</f>
        <v>4888172.7003043797</v>
      </c>
      <c r="R75" s="94">
        <f>R43+R57+R60+R66+R73+R74</f>
        <v>4747994.4960310096</v>
      </c>
      <c r="S75" s="94">
        <f>S43+S57+S60+S66+S73+S74</f>
        <v>4734611.8523479998</v>
      </c>
      <c r="T75" s="89">
        <f t="shared" si="21"/>
        <v>-2.8677015495921694</v>
      </c>
      <c r="U75" s="89">
        <f t="shared" si="21"/>
        <v>-0.28185887102853258</v>
      </c>
      <c r="V75" s="67"/>
      <c r="W75" s="67"/>
    </row>
    <row r="76" spans="1:23" ht="18" x14ac:dyDescent="0.35">
      <c r="A76" s="110" t="s">
        <v>33</v>
      </c>
      <c r="I76" s="90"/>
    </row>
    <row r="81" ht="15" customHeight="1" x14ac:dyDescent="0.25"/>
    <row r="82" ht="15.75" customHeight="1" x14ac:dyDescent="0.25"/>
  </sheetData>
  <customSheetViews>
    <customSheetView guid="{57D09834-7566-4B23-A236-55447A728EAF}">
      <pane xSplit="1" ySplit="2" topLeftCell="G39" activePane="bottomRight" state="frozen"/>
      <selection pane="bottomRight" activeCell="G54" sqref="G54"/>
      <pageMargins left="0.7" right="0.7" top="0.75" bottom="0.75" header="0.3" footer="0.3"/>
    </customSheetView>
    <customSheetView guid="{5D933180-90A2-4635-8406-162CDBA83F77}">
      <pane xSplit="1" ySplit="2" topLeftCell="G39" activePane="bottomRight" state="frozen"/>
      <selection pane="bottomRight" activeCell="G54" sqref="G54"/>
      <pageMargins left="0.7" right="0.7" top="0.75" bottom="0.75" header="0.3" footer="0.3"/>
    </customSheetView>
    <customSheetView guid="{62EA56A0-18BB-45A4-9B93-8F9305D00B2F}">
      <pane xSplit="1" ySplit="2" topLeftCell="K9" activePane="bottomRight" state="frozen"/>
      <selection pane="bottomRight" activeCell="N26" sqref="N26"/>
      <pageMargins left="0.7" right="0.7" top="0.75" bottom="0.75" header="0.3" footer="0.3"/>
    </customSheetView>
  </customSheetViews>
  <mergeCells count="30"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U5:U6"/>
    <mergeCell ref="F5:F6"/>
    <mergeCell ref="J5:J6"/>
    <mergeCell ref="K5:K6"/>
    <mergeCell ref="T5:T6"/>
    <mergeCell ref="A40:A42"/>
    <mergeCell ref="B40:F40"/>
    <mergeCell ref="G40:K40"/>
    <mergeCell ref="L40:P40"/>
    <mergeCell ref="E41:E42"/>
    <mergeCell ref="F41:F42"/>
    <mergeCell ref="J41:J42"/>
    <mergeCell ref="K41:K42"/>
    <mergeCell ref="O41:O42"/>
    <mergeCell ref="P41:P42"/>
    <mergeCell ref="T41:T42"/>
    <mergeCell ref="U41:U42"/>
    <mergeCell ref="Q40:U40"/>
    <mergeCell ref="O5:O6"/>
    <mergeCell ref="P5:P6"/>
  </mergeCells>
  <hyperlinks>
    <hyperlink ref="D6" r:id="rId1" display="cf=j=@)^^÷^&amp;                        -;fpg–kf}if_ " xr:uid="{00000000-0004-0000-0200-000000000000}"/>
    <hyperlink ref="C6" r:id="rId2" display="cf=j=@)^^÷^&amp;                        -;fpg–kf}if_ " xr:uid="{00000000-0004-0000-0200-000001000000}"/>
    <hyperlink ref="B6" r:id="rId3" display="cf=j=@)^^÷^&amp;                        -;fpg–kf}if_ " xr:uid="{00000000-0004-0000-0200-000002000000}"/>
    <hyperlink ref="I6" r:id="rId4" display="cf=j=@)^^÷^&amp;                        -;fpg–kf}if_ " xr:uid="{00000000-0004-0000-0200-000003000000}"/>
    <hyperlink ref="H6" r:id="rId5" display="cf=j=@)^^÷^&amp;                        -;fpg–kf}if_ " xr:uid="{00000000-0004-0000-0200-000004000000}"/>
    <hyperlink ref="G6" r:id="rId6" display="cf=j=@)^^÷^&amp;                        -;fpg–kf}if_ " xr:uid="{00000000-0004-0000-0200-000005000000}"/>
    <hyperlink ref="N6" r:id="rId7" display="cf=j=@)^^÷^&amp;                        -;fpg–kf}if_ " xr:uid="{00000000-0004-0000-0200-000006000000}"/>
    <hyperlink ref="M6" r:id="rId8" display="cf=j=@)^^÷^&amp;                        -;fpg–kf}if_ " xr:uid="{00000000-0004-0000-0200-000007000000}"/>
    <hyperlink ref="L6" r:id="rId9" display="cf=j=@)^^÷^&amp;                        -;fpg–kf}if_ " xr:uid="{00000000-0004-0000-0200-000008000000}"/>
    <hyperlink ref="S6" r:id="rId10" display="cf=j=@)^^÷^&amp;                        -;fpg–kf}if_ " xr:uid="{00000000-0004-0000-0200-000009000000}"/>
    <hyperlink ref="R6" r:id="rId11" display="cf=j=@)^^÷^&amp;                        -;fpg–kf}if_ " xr:uid="{00000000-0004-0000-0200-00000A000000}"/>
    <hyperlink ref="Q6" r:id="rId12" display="cf=j=@)^^÷^&amp;                        -;fpg–kf}if_ " xr:uid="{00000000-0004-0000-0200-00000B000000}"/>
    <hyperlink ref="D42" r:id="rId13" display="cf=j=@)^^÷^&amp;                        -;fpg–kf}if_ " xr:uid="{00000000-0004-0000-0200-00000C000000}"/>
    <hyperlink ref="C42" r:id="rId14" display="cf=j=@)^^÷^&amp;                        -;fpg–kf}if_ " xr:uid="{00000000-0004-0000-0200-00000D000000}"/>
    <hyperlink ref="B42" r:id="rId15" display="cf=j=@)^^÷^&amp;                        -;fpg–kf}if_ " xr:uid="{00000000-0004-0000-0200-00000E000000}"/>
    <hyperlink ref="I42" r:id="rId16" display="cf=j=@)^^÷^&amp;                        -;fpg–kf}if_ " xr:uid="{00000000-0004-0000-0200-00000F000000}"/>
    <hyperlink ref="H42" r:id="rId17" display="cf=j=@)^^÷^&amp;                        -;fpg–kf}if_ " xr:uid="{00000000-0004-0000-0200-000010000000}"/>
    <hyperlink ref="G42" r:id="rId18" display="cf=j=@)^^÷^&amp;                        -;fpg–kf}if_ " xr:uid="{00000000-0004-0000-0200-000011000000}"/>
    <hyperlink ref="N42" r:id="rId19" display="cf=j=@)^^÷^&amp;                        -;fpg–kf}if_ " xr:uid="{00000000-0004-0000-0200-000012000000}"/>
    <hyperlink ref="M42" r:id="rId20" display="cf=j=@)^^÷^&amp;                        -;fpg–kf}if_ " xr:uid="{00000000-0004-0000-0200-000013000000}"/>
    <hyperlink ref="L42" r:id="rId21" display="cf=j=@)^^÷^&amp;                        -;fpg–kf}if_ " xr:uid="{00000000-0004-0000-0200-000014000000}"/>
    <hyperlink ref="S42" r:id="rId22" display="cf=j=@)^^÷^&amp;                        -;fpg–kf}if_ " xr:uid="{00000000-0004-0000-0200-000015000000}"/>
    <hyperlink ref="R42" r:id="rId23" display="cf=j=@)^^÷^&amp;                        -;fpg–kf}if_ " xr:uid="{00000000-0004-0000-0200-000016000000}"/>
    <hyperlink ref="Q42" r:id="rId24" display="cf=j=@)^^÷^&amp;                        -;fpg–kf}if_ " xr:uid="{00000000-0004-0000-0200-000017000000}"/>
  </hyperlinks>
  <printOptions horizontalCentered="1"/>
  <pageMargins left="0.7" right="0.7" top="0.75" bottom="0.75" header="0.3" footer="0.3"/>
  <pageSetup paperSize="9" scale="46" fitToWidth="2" orientation="portrait" r:id="rId2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17"/>
  <sheetViews>
    <sheetView view="pageBreakPreview" zoomScale="90" zoomScaleNormal="100" zoomScaleSheetLayoutView="90" workbookViewId="0">
      <selection activeCell="B6" sqref="B6:U9"/>
    </sheetView>
  </sheetViews>
  <sheetFormatPr defaultColWidth="13.7109375" defaultRowHeight="15" x14ac:dyDescent="0.25"/>
  <cols>
    <col min="1" max="1" width="32" customWidth="1"/>
  </cols>
  <sheetData>
    <row r="1" spans="1:21" ht="18" x14ac:dyDescent="0.25">
      <c r="A1" s="621" t="s">
        <v>471</v>
      </c>
      <c r="B1" s="621"/>
      <c r="C1" s="621"/>
      <c r="D1" s="621"/>
      <c r="E1" s="621"/>
      <c r="F1" s="621"/>
      <c r="G1" s="621"/>
      <c r="H1" s="621"/>
      <c r="I1" s="621"/>
      <c r="J1" s="621"/>
      <c r="K1" s="621"/>
      <c r="L1" s="356"/>
      <c r="M1" s="356"/>
      <c r="N1" s="356"/>
      <c r="O1" s="356"/>
      <c r="P1" s="356"/>
      <c r="Q1" s="356"/>
      <c r="R1" s="356"/>
      <c r="S1" s="356"/>
      <c r="T1" s="356"/>
      <c r="U1" s="356"/>
    </row>
    <row r="2" spans="1:21" ht="18" x14ac:dyDescent="0.25">
      <c r="A2" s="621" t="s">
        <v>472</v>
      </c>
      <c r="B2" s="621"/>
      <c r="C2" s="621"/>
      <c r="D2" s="621"/>
      <c r="E2" s="621"/>
      <c r="F2" s="621"/>
      <c r="G2" s="621"/>
      <c r="H2" s="621"/>
      <c r="I2" s="621"/>
      <c r="J2" s="621"/>
      <c r="K2" s="621"/>
      <c r="L2" s="356"/>
      <c r="M2" s="356"/>
      <c r="N2" s="356"/>
      <c r="O2" s="356"/>
      <c r="P2" s="356"/>
      <c r="Q2" s="356"/>
      <c r="R2" s="356"/>
      <c r="S2" s="356"/>
      <c r="T2" s="356"/>
      <c r="U2" s="356"/>
    </row>
    <row r="3" spans="1:21" ht="15.75" x14ac:dyDescent="0.25">
      <c r="A3" s="634" t="s">
        <v>462</v>
      </c>
      <c r="B3" s="634"/>
      <c r="C3" s="634"/>
      <c r="D3" s="634"/>
      <c r="E3" s="634"/>
      <c r="F3" s="634"/>
      <c r="G3" s="634"/>
      <c r="H3" s="634"/>
      <c r="I3" s="634"/>
      <c r="J3" s="634"/>
      <c r="K3" s="634"/>
      <c r="L3" s="634"/>
      <c r="M3" s="634"/>
      <c r="N3" s="634"/>
      <c r="O3" s="634"/>
      <c r="P3" s="634"/>
      <c r="Q3" s="634"/>
      <c r="R3" s="634"/>
      <c r="S3" s="634"/>
      <c r="T3" s="634"/>
      <c r="U3" s="634"/>
    </row>
    <row r="4" spans="1:21" ht="15.75" x14ac:dyDescent="0.25">
      <c r="A4" s="631" t="s">
        <v>79</v>
      </c>
      <c r="B4" s="632" t="s">
        <v>473</v>
      </c>
      <c r="C4" s="632"/>
      <c r="D4" s="632"/>
      <c r="E4" s="633" t="s">
        <v>110</v>
      </c>
      <c r="F4" s="633" t="s">
        <v>111</v>
      </c>
      <c r="G4" s="632" t="s">
        <v>216</v>
      </c>
      <c r="H4" s="632"/>
      <c r="I4" s="632"/>
      <c r="J4" s="633" t="s">
        <v>110</v>
      </c>
      <c r="K4" s="633" t="s">
        <v>111</v>
      </c>
      <c r="L4" s="632" t="s">
        <v>474</v>
      </c>
      <c r="M4" s="632"/>
      <c r="N4" s="632"/>
      <c r="O4" s="633" t="s">
        <v>110</v>
      </c>
      <c r="P4" s="633" t="s">
        <v>111</v>
      </c>
      <c r="Q4" s="632" t="s">
        <v>128</v>
      </c>
      <c r="R4" s="632"/>
      <c r="S4" s="632"/>
      <c r="T4" s="633" t="s">
        <v>110</v>
      </c>
      <c r="U4" s="633" t="s">
        <v>111</v>
      </c>
    </row>
    <row r="5" spans="1:21" ht="30" x14ac:dyDescent="0.25">
      <c r="A5" s="631"/>
      <c r="B5" s="354" t="s">
        <v>376</v>
      </c>
      <c r="C5" s="354" t="s">
        <v>377</v>
      </c>
      <c r="D5" s="354" t="s">
        <v>378</v>
      </c>
      <c r="E5" s="633"/>
      <c r="F5" s="633"/>
      <c r="G5" s="354" t="s">
        <v>376</v>
      </c>
      <c r="H5" s="354" t="s">
        <v>377</v>
      </c>
      <c r="I5" s="354" t="s">
        <v>378</v>
      </c>
      <c r="J5" s="633"/>
      <c r="K5" s="633"/>
      <c r="L5" s="354" t="s">
        <v>376</v>
      </c>
      <c r="M5" s="354" t="s">
        <v>377</v>
      </c>
      <c r="N5" s="354" t="s">
        <v>378</v>
      </c>
      <c r="O5" s="633"/>
      <c r="P5" s="633"/>
      <c r="Q5" s="354" t="s">
        <v>376</v>
      </c>
      <c r="R5" s="354" t="s">
        <v>377</v>
      </c>
      <c r="S5" s="354" t="s">
        <v>378</v>
      </c>
      <c r="T5" s="633"/>
      <c r="U5" s="633"/>
    </row>
    <row r="6" spans="1:21" ht="15.75" x14ac:dyDescent="0.3">
      <c r="A6" s="355" t="s">
        <v>467</v>
      </c>
      <c r="B6" s="367">
        <v>0</v>
      </c>
      <c r="C6" s="367">
        <v>0</v>
      </c>
      <c r="D6" s="367">
        <v>2.0329999999999999</v>
      </c>
      <c r="E6" s="187">
        <f t="shared" ref="E6:F9" si="0">IFERROR(C6/B6*100-100,0)</f>
        <v>0</v>
      </c>
      <c r="F6" s="187">
        <f t="shared" si="0"/>
        <v>0</v>
      </c>
      <c r="G6" s="366">
        <v>0</v>
      </c>
      <c r="H6" s="366">
        <v>0</v>
      </c>
      <c r="I6" s="366">
        <v>8.8699999999999992</v>
      </c>
      <c r="J6" s="187">
        <f t="shared" ref="J6:K9" si="1">IFERROR(H6/G6*100-100,0)</f>
        <v>0</v>
      </c>
      <c r="K6" s="187">
        <f t="shared" si="1"/>
        <v>0</v>
      </c>
      <c r="L6" s="367">
        <v>0</v>
      </c>
      <c r="M6" s="367">
        <v>0</v>
      </c>
      <c r="N6" s="372">
        <v>4270</v>
      </c>
      <c r="O6" s="187">
        <f t="shared" ref="O6:P9" si="2">IFERROR(M6/L6*100-100,0)</f>
        <v>0</v>
      </c>
      <c r="P6" s="187">
        <f t="shared" si="2"/>
        <v>0</v>
      </c>
      <c r="Q6" s="366">
        <v>3.0000000000000001E-3</v>
      </c>
      <c r="R6" s="366">
        <v>8.8000000000000005E-3</v>
      </c>
      <c r="S6" s="366">
        <v>1.7216899999999999</v>
      </c>
      <c r="T6" s="187">
        <f t="shared" ref="T6:U9" si="3">IFERROR(R6/Q6*100-100,0)</f>
        <v>193.33333333333337</v>
      </c>
      <c r="U6" s="187">
        <f t="shared" si="3"/>
        <v>19464.659090909088</v>
      </c>
    </row>
    <row r="7" spans="1:21" ht="15.75" x14ac:dyDescent="0.3">
      <c r="A7" s="355" t="s">
        <v>468</v>
      </c>
      <c r="B7" s="367">
        <v>0</v>
      </c>
      <c r="C7" s="367"/>
      <c r="D7" s="367">
        <v>0.71399999999999997</v>
      </c>
      <c r="E7" s="187">
        <f t="shared" si="0"/>
        <v>0</v>
      </c>
      <c r="F7" s="187">
        <f t="shared" si="0"/>
        <v>0</v>
      </c>
      <c r="G7" s="367">
        <v>3.81</v>
      </c>
      <c r="H7" s="367">
        <v>9.6270000000000007</v>
      </c>
      <c r="I7" s="367">
        <v>12.79</v>
      </c>
      <c r="J7" s="187">
        <f t="shared" si="1"/>
        <v>152.67716535433073</v>
      </c>
      <c r="K7" s="187">
        <f t="shared" si="1"/>
        <v>32.855510543263733</v>
      </c>
      <c r="L7" s="367">
        <v>11.71</v>
      </c>
      <c r="M7" s="367">
        <v>14.96</v>
      </c>
      <c r="N7" s="372">
        <v>16125.45</v>
      </c>
      <c r="O7" s="187">
        <f t="shared" si="2"/>
        <v>27.754056362083674</v>
      </c>
      <c r="P7" s="187">
        <f t="shared" si="2"/>
        <v>107690.44117647059</v>
      </c>
      <c r="Q7" s="366">
        <v>4.7300000000000004</v>
      </c>
      <c r="R7" s="366">
        <v>4.3986000000000001</v>
      </c>
      <c r="S7" s="366">
        <v>1.2528999999999999</v>
      </c>
      <c r="T7" s="187">
        <f t="shared" si="3"/>
        <v>-7.0063424947145876</v>
      </c>
      <c r="U7" s="187">
        <f t="shared" si="3"/>
        <v>-71.515936889010135</v>
      </c>
    </row>
    <row r="8" spans="1:21" ht="15.75" x14ac:dyDescent="0.3">
      <c r="A8" s="355" t="s">
        <v>469</v>
      </c>
      <c r="B8" s="367">
        <v>0</v>
      </c>
      <c r="C8" s="367"/>
      <c r="D8" s="367"/>
      <c r="E8" s="187">
        <f t="shared" si="0"/>
        <v>0</v>
      </c>
      <c r="F8" s="187">
        <f t="shared" si="0"/>
        <v>0</v>
      </c>
      <c r="G8" s="367">
        <v>0.64</v>
      </c>
      <c r="H8" s="367">
        <v>0</v>
      </c>
      <c r="I8" s="367"/>
      <c r="J8" s="187">
        <f t="shared" si="1"/>
        <v>-100</v>
      </c>
      <c r="K8" s="187">
        <f t="shared" si="1"/>
        <v>0</v>
      </c>
      <c r="L8" s="367">
        <v>16</v>
      </c>
      <c r="M8" s="367">
        <v>16.420000000000002</v>
      </c>
      <c r="N8" s="372"/>
      <c r="O8" s="187">
        <f t="shared" si="2"/>
        <v>2.6250000000000142</v>
      </c>
      <c r="P8" s="187">
        <f t="shared" si="2"/>
        <v>-100</v>
      </c>
      <c r="Q8" s="366">
        <v>0</v>
      </c>
      <c r="R8" s="366"/>
      <c r="S8" s="366"/>
      <c r="T8" s="187">
        <f t="shared" si="3"/>
        <v>0</v>
      </c>
      <c r="U8" s="187">
        <f t="shared" si="3"/>
        <v>0</v>
      </c>
    </row>
    <row r="9" spans="1:21" ht="15.75" x14ac:dyDescent="0.3">
      <c r="A9" s="355" t="s">
        <v>470</v>
      </c>
      <c r="B9" s="367">
        <v>8</v>
      </c>
      <c r="C9" s="367">
        <v>10</v>
      </c>
      <c r="D9" s="367">
        <v>8</v>
      </c>
      <c r="E9" s="187">
        <f t="shared" si="0"/>
        <v>25</v>
      </c>
      <c r="F9" s="187">
        <f t="shared" si="0"/>
        <v>-20</v>
      </c>
      <c r="G9" s="367">
        <v>0</v>
      </c>
      <c r="H9" s="367">
        <v>0</v>
      </c>
      <c r="I9" s="367"/>
      <c r="J9" s="187">
        <f t="shared" si="1"/>
        <v>0</v>
      </c>
      <c r="K9" s="187">
        <f t="shared" si="1"/>
        <v>0</v>
      </c>
      <c r="L9" s="367">
        <v>0</v>
      </c>
      <c r="M9" s="367">
        <v>0</v>
      </c>
      <c r="N9" s="372"/>
      <c r="O9" s="187">
        <f t="shared" si="2"/>
        <v>0</v>
      </c>
      <c r="P9" s="187">
        <f t="shared" si="2"/>
        <v>0</v>
      </c>
      <c r="Q9" s="366">
        <v>0</v>
      </c>
      <c r="R9" s="366"/>
      <c r="S9" s="366"/>
      <c r="T9" s="187">
        <f t="shared" si="3"/>
        <v>0</v>
      </c>
      <c r="U9" s="187">
        <f t="shared" si="3"/>
        <v>0</v>
      </c>
    </row>
    <row r="11" spans="1:21" ht="15.75" x14ac:dyDescent="0.25">
      <c r="A11" s="631" t="s">
        <v>79</v>
      </c>
      <c r="B11" s="632" t="s">
        <v>475</v>
      </c>
      <c r="C11" s="632"/>
      <c r="D11" s="632"/>
      <c r="E11" s="633" t="s">
        <v>110</v>
      </c>
      <c r="F11" s="633" t="s">
        <v>111</v>
      </c>
      <c r="G11" s="632" t="s">
        <v>129</v>
      </c>
      <c r="H11" s="632"/>
      <c r="I11" s="632"/>
      <c r="J11" s="633" t="s">
        <v>110</v>
      </c>
      <c r="K11" s="633" t="s">
        <v>111</v>
      </c>
      <c r="L11" s="632" t="s">
        <v>130</v>
      </c>
      <c r="M11" s="632"/>
      <c r="N11" s="632"/>
      <c r="O11" s="633" t="s">
        <v>110</v>
      </c>
      <c r="P11" s="633" t="s">
        <v>111</v>
      </c>
      <c r="Q11" s="632" t="s">
        <v>35</v>
      </c>
      <c r="R11" s="632"/>
      <c r="S11" s="632"/>
      <c r="T11" s="633" t="s">
        <v>110</v>
      </c>
      <c r="U11" s="633" t="s">
        <v>111</v>
      </c>
    </row>
    <row r="12" spans="1:21" ht="30" x14ac:dyDescent="0.25">
      <c r="A12" s="631"/>
      <c r="B12" s="354" t="s">
        <v>376</v>
      </c>
      <c r="C12" s="354" t="s">
        <v>377</v>
      </c>
      <c r="D12" s="354" t="s">
        <v>378</v>
      </c>
      <c r="E12" s="633"/>
      <c r="F12" s="633"/>
      <c r="G12" s="354" t="s">
        <v>376</v>
      </c>
      <c r="H12" s="354" t="s">
        <v>377</v>
      </c>
      <c r="I12" s="354" t="s">
        <v>378</v>
      </c>
      <c r="J12" s="633"/>
      <c r="K12" s="633"/>
      <c r="L12" s="354" t="s">
        <v>376</v>
      </c>
      <c r="M12" s="354" t="s">
        <v>377</v>
      </c>
      <c r="N12" s="354" t="s">
        <v>378</v>
      </c>
      <c r="O12" s="633"/>
      <c r="P12" s="633"/>
      <c r="Q12" s="354" t="s">
        <v>376</v>
      </c>
      <c r="R12" s="354" t="s">
        <v>377</v>
      </c>
      <c r="S12" s="354" t="s">
        <v>378</v>
      </c>
      <c r="T12" s="633"/>
      <c r="U12" s="633"/>
    </row>
    <row r="13" spans="1:21" ht="15.75" x14ac:dyDescent="0.3">
      <c r="A13" s="355" t="s">
        <v>467</v>
      </c>
      <c r="B13" s="357">
        <v>0.65</v>
      </c>
      <c r="C13" s="358">
        <v>0.49</v>
      </c>
      <c r="D13" s="358">
        <v>4.09</v>
      </c>
      <c r="E13" s="20">
        <f t="shared" ref="E13:F16" si="4">IFERROR(C13/B13*100-100,0)</f>
        <v>-24.615384615384613</v>
      </c>
      <c r="F13" s="20">
        <f t="shared" si="4"/>
        <v>734.69387755102036</v>
      </c>
      <c r="G13" s="357"/>
      <c r="H13" s="358"/>
      <c r="I13" s="358"/>
      <c r="J13" s="20">
        <f t="shared" ref="J13:K16" si="5">IFERROR(H13/G13*100-100,0)</f>
        <v>0</v>
      </c>
      <c r="K13" s="20">
        <f t="shared" si="5"/>
        <v>0</v>
      </c>
      <c r="L13" s="357">
        <v>0.01</v>
      </c>
      <c r="M13" s="358">
        <v>2E-3</v>
      </c>
      <c r="N13" s="360">
        <v>2.1801599999999999</v>
      </c>
      <c r="O13" s="20">
        <f t="shared" ref="O13:P16" si="6">IFERROR(M13/L13*100-100,0)</f>
        <v>-80</v>
      </c>
      <c r="P13" s="20">
        <f t="shared" si="6"/>
        <v>108908</v>
      </c>
      <c r="Q13" s="23">
        <f t="shared" ref="Q13:S16" si="7">B6+G6+L6+Q6+B13+G13+L13</f>
        <v>0.66300000000000003</v>
      </c>
      <c r="R13" s="23">
        <f t="shared" si="7"/>
        <v>0.50079999999999991</v>
      </c>
      <c r="S13" s="23">
        <f t="shared" si="7"/>
        <v>4288.8948500000006</v>
      </c>
      <c r="T13" s="20">
        <f t="shared" ref="T13:U16" si="8">IFERROR(R13/Q13*100-100,0)</f>
        <v>-24.464555052790359</v>
      </c>
      <c r="U13" s="20">
        <f t="shared" si="8"/>
        <v>856308.71605431335</v>
      </c>
    </row>
    <row r="14" spans="1:21" ht="15.75" x14ac:dyDescent="0.3">
      <c r="A14" s="355" t="s">
        <v>468</v>
      </c>
      <c r="B14" s="358">
        <v>4.45</v>
      </c>
      <c r="C14" s="358">
        <v>0.87</v>
      </c>
      <c r="D14" s="358">
        <v>1.53</v>
      </c>
      <c r="E14" s="20">
        <f t="shared" si="4"/>
        <v>-80.449438202247194</v>
      </c>
      <c r="F14" s="20">
        <f t="shared" si="4"/>
        <v>75.862068965517238</v>
      </c>
      <c r="G14" s="358"/>
      <c r="H14" s="358"/>
      <c r="I14" s="358"/>
      <c r="J14" s="20">
        <f t="shared" si="5"/>
        <v>0</v>
      </c>
      <c r="K14" s="20">
        <f t="shared" si="5"/>
        <v>0</v>
      </c>
      <c r="L14" s="358">
        <v>12.24</v>
      </c>
      <c r="M14" s="358">
        <v>5.8120000000000003</v>
      </c>
      <c r="N14" s="360">
        <v>1.355</v>
      </c>
      <c r="O14" s="20">
        <f t="shared" si="6"/>
        <v>-52.51633986928104</v>
      </c>
      <c r="P14" s="20">
        <f t="shared" si="6"/>
        <v>-76.686166551961463</v>
      </c>
      <c r="Q14" s="23">
        <f t="shared" si="7"/>
        <v>36.94</v>
      </c>
      <c r="R14" s="23">
        <f t="shared" si="7"/>
        <v>35.667600000000007</v>
      </c>
      <c r="S14" s="23">
        <f t="shared" si="7"/>
        <v>16143.091900000001</v>
      </c>
      <c r="T14" s="20">
        <f t="shared" si="8"/>
        <v>-3.4445046020573642</v>
      </c>
      <c r="U14" s="20">
        <f t="shared" si="8"/>
        <v>45159.820957956239</v>
      </c>
    </row>
    <row r="15" spans="1:21" ht="15.75" x14ac:dyDescent="0.3">
      <c r="A15" s="355" t="s">
        <v>469</v>
      </c>
      <c r="B15" s="358">
        <v>0</v>
      </c>
      <c r="C15" s="358"/>
      <c r="D15" s="358"/>
      <c r="E15" s="20">
        <f t="shared" si="4"/>
        <v>0</v>
      </c>
      <c r="F15" s="20">
        <f t="shared" si="4"/>
        <v>0</v>
      </c>
      <c r="G15" s="358"/>
      <c r="H15" s="358"/>
      <c r="I15" s="358"/>
      <c r="J15" s="20">
        <f t="shared" si="5"/>
        <v>0</v>
      </c>
      <c r="K15" s="20">
        <f t="shared" si="5"/>
        <v>0</v>
      </c>
      <c r="L15" s="358"/>
      <c r="M15" s="358"/>
      <c r="N15" s="360"/>
      <c r="O15" s="20">
        <f t="shared" si="6"/>
        <v>0</v>
      </c>
      <c r="P15" s="20">
        <f t="shared" si="6"/>
        <v>0</v>
      </c>
      <c r="Q15" s="23">
        <f t="shared" si="7"/>
        <v>16.64</v>
      </c>
      <c r="R15" s="23">
        <f t="shared" si="7"/>
        <v>16.420000000000002</v>
      </c>
      <c r="S15" s="23">
        <f t="shared" si="7"/>
        <v>0</v>
      </c>
      <c r="T15" s="20">
        <f t="shared" si="8"/>
        <v>-1.3221153846153726</v>
      </c>
      <c r="U15" s="20">
        <f t="shared" si="8"/>
        <v>-100</v>
      </c>
    </row>
    <row r="16" spans="1:21" ht="15.75" x14ac:dyDescent="0.3">
      <c r="A16" s="355" t="s">
        <v>470</v>
      </c>
      <c r="B16" s="358">
        <v>8</v>
      </c>
      <c r="C16" s="358">
        <v>0</v>
      </c>
      <c r="D16" s="358">
        <v>0</v>
      </c>
      <c r="E16" s="20">
        <f t="shared" si="4"/>
        <v>-100</v>
      </c>
      <c r="F16" s="20">
        <f t="shared" si="4"/>
        <v>0</v>
      </c>
      <c r="G16" s="358"/>
      <c r="H16" s="358"/>
      <c r="I16" s="358"/>
      <c r="J16" s="20">
        <f t="shared" si="5"/>
        <v>0</v>
      </c>
      <c r="K16" s="20">
        <f t="shared" si="5"/>
        <v>0</v>
      </c>
      <c r="L16" s="358"/>
      <c r="M16" s="358"/>
      <c r="N16" s="360"/>
      <c r="O16" s="20">
        <f t="shared" si="6"/>
        <v>0</v>
      </c>
      <c r="P16" s="20">
        <f t="shared" si="6"/>
        <v>0</v>
      </c>
      <c r="Q16" s="23">
        <f t="shared" si="7"/>
        <v>16</v>
      </c>
      <c r="R16" s="23">
        <f t="shared" si="7"/>
        <v>10</v>
      </c>
      <c r="S16" s="23">
        <f t="shared" si="7"/>
        <v>8</v>
      </c>
      <c r="T16" s="20">
        <f t="shared" si="8"/>
        <v>-37.5</v>
      </c>
      <c r="U16" s="20">
        <f t="shared" si="8"/>
        <v>-20</v>
      </c>
    </row>
    <row r="17" spans="1:1" x14ac:dyDescent="0.25">
      <c r="A17" s="4" t="s">
        <v>460</v>
      </c>
    </row>
  </sheetData>
  <mergeCells count="29">
    <mergeCell ref="T4:T5"/>
    <mergeCell ref="U4:U5"/>
    <mergeCell ref="A1:K1"/>
    <mergeCell ref="A2:K2"/>
    <mergeCell ref="A3:U3"/>
    <mergeCell ref="A4:A5"/>
    <mergeCell ref="B4:D4"/>
    <mergeCell ref="E4:E5"/>
    <mergeCell ref="F4:F5"/>
    <mergeCell ref="G4:I4"/>
    <mergeCell ref="J4:J5"/>
    <mergeCell ref="K4:K5"/>
    <mergeCell ref="J11:J12"/>
    <mergeCell ref="L4:N4"/>
    <mergeCell ref="O4:O5"/>
    <mergeCell ref="P4:P5"/>
    <mergeCell ref="Q4:S4"/>
    <mergeCell ref="A11:A12"/>
    <mergeCell ref="B11:D11"/>
    <mergeCell ref="E11:E12"/>
    <mergeCell ref="F11:F12"/>
    <mergeCell ref="G11:I11"/>
    <mergeCell ref="U11:U12"/>
    <mergeCell ref="K11:K12"/>
    <mergeCell ref="L11:N11"/>
    <mergeCell ref="O11:O12"/>
    <mergeCell ref="P11:P12"/>
    <mergeCell ref="Q11:S11"/>
    <mergeCell ref="T11:T12"/>
  </mergeCells>
  <hyperlinks>
    <hyperlink ref="B5" r:id="rId1" display="cf=j=@)^&amp;÷^*                        -;fpg–kf}if_ " xr:uid="{00000000-0004-0000-1E00-000000000000}"/>
    <hyperlink ref="D5" r:id="rId2" display="cf=j=@)^^÷^&amp;                        -;fpg–kf}if_ " xr:uid="{00000000-0004-0000-1E00-000001000000}"/>
    <hyperlink ref="G5" r:id="rId3" display="cf=j=@)^&amp;÷^*                        -;fpg–kf}if_ " xr:uid="{00000000-0004-0000-1E00-000002000000}"/>
    <hyperlink ref="I5" r:id="rId4" display="cf=j=@)^^÷^&amp;                        -;fpg–kf}if_ " xr:uid="{00000000-0004-0000-1E00-000003000000}"/>
    <hyperlink ref="L5" r:id="rId5" display="cf=j=@)^&amp;÷^*                        -;fpg–kf}if_ " xr:uid="{00000000-0004-0000-1E00-000004000000}"/>
    <hyperlink ref="N5" r:id="rId6" display="cf=j=@)^^÷^&amp;                        -;fpg–kf}if_ " xr:uid="{00000000-0004-0000-1E00-000005000000}"/>
    <hyperlink ref="Q5" r:id="rId7" display="cf=j=@)^&amp;÷^*                        -;fpg–kf}if_ " xr:uid="{00000000-0004-0000-1E00-000006000000}"/>
    <hyperlink ref="S5" r:id="rId8" display="cf=j=@)^^÷^&amp;                        -;fpg–kf}if_ " xr:uid="{00000000-0004-0000-1E00-000007000000}"/>
    <hyperlink ref="Q12" r:id="rId9" display="cf=j=@)^&amp;÷^*                        -;fpg–kf}if_ " xr:uid="{00000000-0004-0000-1E00-000008000000}"/>
    <hyperlink ref="S12" r:id="rId10" display="cf=j=@)^^÷^&amp;                        -;fpg–kf}if_ " xr:uid="{00000000-0004-0000-1E00-000009000000}"/>
    <hyperlink ref="L12" r:id="rId11" display="cf=j=@)^&amp;÷^*                        -;fpg–kf}if_ " xr:uid="{00000000-0004-0000-1E00-00000A000000}"/>
    <hyperlink ref="N12" r:id="rId12" display="cf=j=@)^^÷^&amp;                        -;fpg–kf}if_ " xr:uid="{00000000-0004-0000-1E00-00000B000000}"/>
    <hyperlink ref="G12" r:id="rId13" display="cf=j=@)^&amp;÷^*                        -;fpg–kf}if_ " xr:uid="{00000000-0004-0000-1E00-00000C000000}"/>
    <hyperlink ref="I12" r:id="rId14" display="cf=j=@)^^÷^&amp;                        -;fpg–kf}if_ " xr:uid="{00000000-0004-0000-1E00-00000D000000}"/>
    <hyperlink ref="B12" r:id="rId15" display="cf=j=@)^&amp;÷^*                        -;fpg–kf}if_ " xr:uid="{00000000-0004-0000-1E00-00000E000000}"/>
    <hyperlink ref="D12" r:id="rId16" display="cf=j=@)^^÷^&amp;                        -;fpg–kf}if_ " xr:uid="{00000000-0004-0000-1E00-00000F000000}"/>
  </hyperlinks>
  <pageMargins left="0.44" right="0.3" top="0.75" bottom="0.75" header="0.3" footer="0.3"/>
  <pageSetup paperSize="9" scale="82" fitToWidth="2" orientation="landscape" r:id="rId17"/>
  <colBreaks count="1" manualBreakCount="1">
    <brk id="11" max="16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9"/>
  <sheetViews>
    <sheetView view="pageBreakPreview" zoomScaleNormal="100" zoomScaleSheetLayoutView="100" workbookViewId="0">
      <selection activeCell="E23" sqref="E23"/>
    </sheetView>
  </sheetViews>
  <sheetFormatPr defaultRowHeight="15" x14ac:dyDescent="0.25"/>
  <cols>
    <col min="1" max="1" width="21.140625" customWidth="1"/>
    <col min="2" max="2" width="18.28515625" customWidth="1"/>
    <col min="3" max="4" width="15" customWidth="1"/>
    <col min="5" max="5" width="13.42578125" customWidth="1"/>
    <col min="6" max="6" width="12.7109375" customWidth="1"/>
    <col min="9" max="11" width="12.28515625" bestFit="1" customWidth="1"/>
  </cols>
  <sheetData>
    <row r="1" spans="1:11" ht="18" x14ac:dyDescent="0.25">
      <c r="A1" s="525" t="s">
        <v>476</v>
      </c>
      <c r="B1" s="525"/>
      <c r="C1" s="525"/>
      <c r="D1" s="525"/>
      <c r="E1" s="525"/>
      <c r="F1" s="525"/>
    </row>
    <row r="2" spans="1:11" ht="18" x14ac:dyDescent="0.25">
      <c r="A2" s="525" t="s">
        <v>477</v>
      </c>
      <c r="B2" s="525"/>
      <c r="C2" s="525"/>
      <c r="D2" s="525"/>
      <c r="E2" s="525"/>
      <c r="F2" s="525"/>
    </row>
    <row r="3" spans="1:11" ht="15.75" x14ac:dyDescent="0.25">
      <c r="A3" s="635" t="s">
        <v>79</v>
      </c>
      <c r="B3" s="508" t="s">
        <v>3</v>
      </c>
      <c r="C3" s="508"/>
      <c r="D3" s="508"/>
      <c r="E3" s="508"/>
      <c r="F3" s="508"/>
    </row>
    <row r="4" spans="1:11" x14ac:dyDescent="0.25">
      <c r="A4" s="635"/>
      <c r="B4" s="3" t="s">
        <v>4</v>
      </c>
      <c r="C4" s="3" t="s">
        <v>5</v>
      </c>
      <c r="D4" s="3" t="s">
        <v>6</v>
      </c>
      <c r="E4" s="509" t="s">
        <v>7</v>
      </c>
      <c r="F4" s="509" t="s">
        <v>8</v>
      </c>
    </row>
    <row r="5" spans="1:11" ht="30" x14ac:dyDescent="0.25">
      <c r="A5" s="635"/>
      <c r="B5" s="361" t="s">
        <v>376</v>
      </c>
      <c r="C5" s="361" t="s">
        <v>377</v>
      </c>
      <c r="D5" s="361" t="s">
        <v>378</v>
      </c>
      <c r="E5" s="509"/>
      <c r="F5" s="509"/>
    </row>
    <row r="6" spans="1:11" ht="17.25" x14ac:dyDescent="0.35">
      <c r="A6" s="362" t="s">
        <v>478</v>
      </c>
      <c r="B6" s="24">
        <f>'Table 18 b'!Q17</f>
        <v>28798.918227730002</v>
      </c>
      <c r="C6" s="24">
        <f>'Table 18 b'!R17</f>
        <v>30610.685629070005</v>
      </c>
      <c r="D6" s="24">
        <f>'Table 18 b'!S17</f>
        <v>32558.842678160003</v>
      </c>
      <c r="E6" s="24">
        <f>IFERROR(C6/B6*100-100,0)</f>
        <v>6.2910953356417423</v>
      </c>
      <c r="F6" s="24">
        <f>IFERROR(D6/C6*100-100,0)</f>
        <v>6.3643038666206593</v>
      </c>
      <c r="I6" s="363"/>
      <c r="J6" s="363"/>
      <c r="K6" s="363"/>
    </row>
    <row r="7" spans="1:11" ht="17.25" x14ac:dyDescent="0.35">
      <c r="A7" s="362" t="s">
        <v>479</v>
      </c>
      <c r="B7" s="24">
        <f>'Table 18 b'!Q18</f>
        <v>78594.980358940011</v>
      </c>
      <c r="C7" s="24">
        <f>'Table 18 b'!R18</f>
        <v>82161.638359299992</v>
      </c>
      <c r="D7" s="24">
        <f>'Table 18 b'!S18</f>
        <v>86274.911356579993</v>
      </c>
      <c r="E7" s="24">
        <f t="shared" ref="E7:E11" si="0">IFERROR(C7/B7*100-100,0)</f>
        <v>4.5380226371597843</v>
      </c>
      <c r="F7" s="24">
        <f t="shared" ref="F7:F11" si="1">IFERROR(D7/C7*100-100,0)</f>
        <v>5.0063181302353144</v>
      </c>
      <c r="I7" s="363"/>
      <c r="J7" s="363"/>
      <c r="K7" s="363"/>
    </row>
    <row r="8" spans="1:11" ht="17.25" x14ac:dyDescent="0.35">
      <c r="A8" s="362" t="s">
        <v>480</v>
      </c>
      <c r="B8" s="24">
        <f>'Table 18 b'!Q19</f>
        <v>85986.95483172001</v>
      </c>
      <c r="C8" s="24">
        <f>'Table 18 b'!R19</f>
        <v>89267.454424350013</v>
      </c>
      <c r="D8" s="24">
        <f>'Table 18 b'!S19</f>
        <v>85885.289409799996</v>
      </c>
      <c r="E8" s="24">
        <f t="shared" si="0"/>
        <v>3.8151131169258008</v>
      </c>
      <c r="F8" s="24">
        <f t="shared" si="1"/>
        <v>-3.7887996654102523</v>
      </c>
      <c r="I8" s="363"/>
      <c r="J8" s="363"/>
      <c r="K8" s="363"/>
    </row>
    <row r="9" spans="1:11" ht="17.25" x14ac:dyDescent="0.35">
      <c r="A9" s="362" t="s">
        <v>481</v>
      </c>
      <c r="B9" s="24">
        <f>'Table 18 b'!Q20</f>
        <v>915381</v>
      </c>
      <c r="C9" s="24">
        <f>'Table 18 b'!R20</f>
        <v>1198470</v>
      </c>
      <c r="D9" s="24">
        <f>'Table 18 b'!S20</f>
        <v>1081455</v>
      </c>
      <c r="E9" s="24">
        <f t="shared" si="0"/>
        <v>30.925811219590514</v>
      </c>
      <c r="F9" s="24">
        <f t="shared" si="1"/>
        <v>-9.7636987158627164</v>
      </c>
      <c r="I9" s="363"/>
      <c r="J9" s="363"/>
      <c r="K9" s="363"/>
    </row>
    <row r="10" spans="1:11" ht="17.25" x14ac:dyDescent="0.35">
      <c r="A10" s="364" t="s">
        <v>482</v>
      </c>
      <c r="B10" s="24">
        <f>'Table 18 b'!Q21</f>
        <v>3573</v>
      </c>
      <c r="C10" s="24">
        <f>'Table 18 b'!R21</f>
        <v>4023</v>
      </c>
      <c r="D10" s="24">
        <f>'Table 18 b'!S21</f>
        <v>3859</v>
      </c>
      <c r="E10" s="24">
        <f t="shared" si="0"/>
        <v>12.594458438287148</v>
      </c>
      <c r="F10" s="24">
        <f t="shared" si="1"/>
        <v>-4.076559781257771</v>
      </c>
      <c r="I10" s="363"/>
      <c r="J10" s="363"/>
      <c r="K10" s="363"/>
    </row>
    <row r="11" spans="1:11" ht="17.25" x14ac:dyDescent="0.35">
      <c r="A11" s="362" t="s">
        <v>483</v>
      </c>
      <c r="B11" s="24">
        <f>'Table 18 b'!Q22</f>
        <v>0</v>
      </c>
      <c r="C11" s="24">
        <f>'Table 18 b'!R22</f>
        <v>0</v>
      </c>
      <c r="D11" s="24">
        <f>'Table 18 b'!S22</f>
        <v>0</v>
      </c>
      <c r="E11" s="24">
        <f t="shared" si="0"/>
        <v>0</v>
      </c>
      <c r="F11" s="24">
        <f t="shared" si="1"/>
        <v>0</v>
      </c>
      <c r="I11" s="363"/>
      <c r="J11" s="363"/>
      <c r="K11" s="363"/>
    </row>
    <row r="12" spans="1:11" x14ac:dyDescent="0.25">
      <c r="A12" s="365" t="s">
        <v>484</v>
      </c>
    </row>
    <row r="19" spans="2:2" x14ac:dyDescent="0.25">
      <c r="B19" s="269"/>
    </row>
  </sheetData>
  <mergeCells count="6">
    <mergeCell ref="A1:F1"/>
    <mergeCell ref="A2:F2"/>
    <mergeCell ref="A3:A5"/>
    <mergeCell ref="B3:F3"/>
    <mergeCell ref="E4:E5"/>
    <mergeCell ref="F4:F5"/>
  </mergeCells>
  <hyperlinks>
    <hyperlink ref="B5" r:id="rId1" display="cf=j=@)^&amp;÷^*                        -;fpg–kf}if_ " xr:uid="{00000000-0004-0000-1F00-000000000000}"/>
  </hyperlinks>
  <pageMargins left="0.7" right="0.37" top="0.75" bottom="0.75" header="0.3" footer="0.3"/>
  <pageSetup paperSize="9" orientation="landscape"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23"/>
  <sheetViews>
    <sheetView view="pageBreakPreview" zoomScaleNormal="100" zoomScaleSheetLayoutView="100" workbookViewId="0">
      <selection activeCell="P19" sqref="P19"/>
    </sheetView>
  </sheetViews>
  <sheetFormatPr defaultColWidth="13.7109375" defaultRowHeight="15" x14ac:dyDescent="0.25"/>
  <cols>
    <col min="2" max="2" width="18.140625" bestFit="1" customWidth="1"/>
    <col min="3" max="3" width="15" bestFit="1" customWidth="1"/>
    <col min="4" max="4" width="15.5703125" bestFit="1" customWidth="1"/>
    <col min="7" max="8" width="14.140625" bestFit="1" customWidth="1"/>
    <col min="9" max="9" width="16.28515625" bestFit="1" customWidth="1"/>
    <col min="12" max="12" width="14" bestFit="1" customWidth="1"/>
    <col min="13" max="14" width="15.7109375" customWidth="1"/>
    <col min="17" max="17" width="15.5703125" customWidth="1"/>
    <col min="18" max="18" width="15.7109375" customWidth="1"/>
    <col min="19" max="19" width="17.140625" customWidth="1"/>
  </cols>
  <sheetData>
    <row r="1" spans="1:21" ht="18" x14ac:dyDescent="0.25">
      <c r="A1" s="525" t="s">
        <v>485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276"/>
      <c r="M1" s="276"/>
      <c r="N1" s="276"/>
      <c r="O1" s="276"/>
      <c r="P1" s="276"/>
      <c r="Q1" s="276"/>
      <c r="R1" s="276"/>
      <c r="S1" s="276"/>
      <c r="T1" s="276"/>
      <c r="U1" s="276"/>
    </row>
    <row r="2" spans="1:21" ht="18" x14ac:dyDescent="0.25">
      <c r="A2" s="525" t="s">
        <v>486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276"/>
      <c r="M2" s="276"/>
      <c r="N2" s="276"/>
      <c r="O2" s="276"/>
      <c r="P2" s="276"/>
      <c r="Q2" s="276"/>
      <c r="R2" s="276"/>
      <c r="S2" s="276"/>
      <c r="T2" s="276"/>
      <c r="U2" s="276"/>
    </row>
    <row r="4" spans="1:21" ht="15.75" x14ac:dyDescent="0.25">
      <c r="A4" s="635" t="s">
        <v>79</v>
      </c>
      <c r="B4" s="508" t="s">
        <v>236</v>
      </c>
      <c r="C4" s="508"/>
      <c r="D4" s="508"/>
      <c r="E4" s="508"/>
      <c r="F4" s="508"/>
      <c r="G4" s="508" t="s">
        <v>216</v>
      </c>
      <c r="H4" s="508"/>
      <c r="I4" s="508"/>
      <c r="J4" s="508"/>
      <c r="K4" s="508"/>
      <c r="L4" s="508" t="s">
        <v>487</v>
      </c>
      <c r="M4" s="508"/>
      <c r="N4" s="508"/>
      <c r="O4" s="508"/>
      <c r="P4" s="508"/>
      <c r="Q4" s="508" t="s">
        <v>128</v>
      </c>
      <c r="R4" s="508"/>
      <c r="S4" s="508"/>
      <c r="T4" s="508"/>
      <c r="U4" s="508"/>
    </row>
    <row r="5" spans="1:21" x14ac:dyDescent="0.25">
      <c r="A5" s="635"/>
      <c r="B5" s="3" t="s">
        <v>4</v>
      </c>
      <c r="C5" s="3" t="s">
        <v>5</v>
      </c>
      <c r="D5" s="3" t="s">
        <v>6</v>
      </c>
      <c r="E5" s="509" t="s">
        <v>7</v>
      </c>
      <c r="F5" s="509" t="s">
        <v>8</v>
      </c>
      <c r="G5" s="3" t="s">
        <v>4</v>
      </c>
      <c r="H5" s="3" t="s">
        <v>5</v>
      </c>
      <c r="I5" s="3" t="s">
        <v>6</v>
      </c>
      <c r="J5" s="509" t="s">
        <v>7</v>
      </c>
      <c r="K5" s="509" t="s">
        <v>8</v>
      </c>
      <c r="L5" s="3" t="s">
        <v>4</v>
      </c>
      <c r="M5" s="3" t="s">
        <v>5</v>
      </c>
      <c r="N5" s="3" t="s">
        <v>6</v>
      </c>
      <c r="O5" s="509" t="s">
        <v>7</v>
      </c>
      <c r="P5" s="509" t="s">
        <v>8</v>
      </c>
      <c r="Q5" s="3" t="s">
        <v>4</v>
      </c>
      <c r="R5" s="3" t="s">
        <v>5</v>
      </c>
      <c r="S5" s="3" t="s">
        <v>6</v>
      </c>
      <c r="T5" s="509" t="s">
        <v>7</v>
      </c>
      <c r="U5" s="509" t="s">
        <v>8</v>
      </c>
    </row>
    <row r="6" spans="1:21" ht="30" x14ac:dyDescent="0.25">
      <c r="A6" s="635"/>
      <c r="B6" s="361" t="s">
        <v>376</v>
      </c>
      <c r="C6" s="361" t="s">
        <v>377</v>
      </c>
      <c r="D6" s="361" t="s">
        <v>378</v>
      </c>
      <c r="E6" s="509"/>
      <c r="F6" s="509"/>
      <c r="G6" s="361" t="s">
        <v>376</v>
      </c>
      <c r="H6" s="361" t="s">
        <v>377</v>
      </c>
      <c r="I6" s="361" t="s">
        <v>378</v>
      </c>
      <c r="J6" s="509"/>
      <c r="K6" s="509"/>
      <c r="L6" s="361" t="s">
        <v>376</v>
      </c>
      <c r="M6" s="361" t="s">
        <v>377</v>
      </c>
      <c r="N6" s="361" t="s">
        <v>378</v>
      </c>
      <c r="O6" s="509"/>
      <c r="P6" s="509"/>
      <c r="Q6" s="361" t="s">
        <v>376</v>
      </c>
      <c r="R6" s="361" t="s">
        <v>377</v>
      </c>
      <c r="S6" s="361" t="s">
        <v>378</v>
      </c>
      <c r="T6" s="509"/>
      <c r="U6" s="509"/>
    </row>
    <row r="7" spans="1:21" s="28" customFormat="1" ht="15.75" x14ac:dyDescent="0.3">
      <c r="A7" s="312" t="s">
        <v>488</v>
      </c>
      <c r="B7" s="359">
        <v>6018.2719320000006</v>
      </c>
      <c r="C7" s="366">
        <v>6467.5800000000008</v>
      </c>
      <c r="D7" s="366">
        <v>6830.45</v>
      </c>
      <c r="E7" s="187">
        <f t="shared" ref="E7:F12" si="0">IFERROR(C7/B7*100-100,0)</f>
        <v>7.4657322413592908</v>
      </c>
      <c r="F7" s="187">
        <f t="shared" si="0"/>
        <v>5.6105993277238042</v>
      </c>
      <c r="G7" s="357">
        <v>1536.15506979</v>
      </c>
      <c r="H7" s="367">
        <v>1715.7152143200001</v>
      </c>
      <c r="I7" s="366">
        <v>1845.91136753</v>
      </c>
      <c r="J7" s="187">
        <f t="shared" ref="J7:K11" si="1">IFERROR(H7/G7*100-100,0)</f>
        <v>11.688933497745552</v>
      </c>
      <c r="K7" s="187">
        <f t="shared" si="1"/>
        <v>7.5884477868666238</v>
      </c>
      <c r="L7" s="359">
        <v>7107.1636249899993</v>
      </c>
      <c r="M7" s="366">
        <v>7308.6964860500011</v>
      </c>
      <c r="N7" s="366">
        <v>8118.1685134200006</v>
      </c>
      <c r="O7" s="187">
        <f t="shared" ref="O7:P12" si="2">IFERROR(M7/L7*100-100,0)</f>
        <v>2.8356299600501416</v>
      </c>
      <c r="P7" s="187">
        <f t="shared" si="2"/>
        <v>11.075463715246997</v>
      </c>
      <c r="Q7" s="357">
        <v>4968.6699999999992</v>
      </c>
      <c r="R7" s="367">
        <v>5206.95</v>
      </c>
      <c r="S7" s="367">
        <v>5301.06</v>
      </c>
      <c r="T7" s="187">
        <f t="shared" ref="T7:U12" si="3">IFERROR(R7/Q7*100-100,0)</f>
        <v>4.795649540017763</v>
      </c>
      <c r="U7" s="187">
        <f t="shared" si="3"/>
        <v>1.8073920433267148</v>
      </c>
    </row>
    <row r="8" spans="1:21" s="28" customFormat="1" ht="15.75" x14ac:dyDescent="0.3">
      <c r="A8" s="312" t="s">
        <v>479</v>
      </c>
      <c r="B8" s="366">
        <v>18716.001512000003</v>
      </c>
      <c r="C8" s="366">
        <v>21378.52</v>
      </c>
      <c r="D8" s="366">
        <v>24766.63</v>
      </c>
      <c r="E8" s="187">
        <f t="shared" si="0"/>
        <v>14.225893742810868</v>
      </c>
      <c r="F8" s="187">
        <f t="shared" si="0"/>
        <v>15.848197162385432</v>
      </c>
      <c r="G8" s="367">
        <v>7382.7675296899997</v>
      </c>
      <c r="H8" s="367">
        <v>6997.8863840699996</v>
      </c>
      <c r="I8" s="366">
        <v>5891.3060007099994</v>
      </c>
      <c r="J8" s="187">
        <f t="shared" si="1"/>
        <v>-5.2132366903358474</v>
      </c>
      <c r="K8" s="187">
        <f t="shared" si="1"/>
        <v>-15.813065869131876</v>
      </c>
      <c r="L8" s="366">
        <v>18379.35161596</v>
      </c>
      <c r="M8" s="366">
        <v>18390.273574949999</v>
      </c>
      <c r="N8" s="366">
        <v>18760.180873829999</v>
      </c>
      <c r="O8" s="187">
        <f t="shared" si="2"/>
        <v>5.9425159375663839E-2</v>
      </c>
      <c r="P8" s="187">
        <f t="shared" si="2"/>
        <v>2.011429016389755</v>
      </c>
      <c r="Q8" s="367">
        <v>16395.77</v>
      </c>
      <c r="R8" s="367">
        <v>16707.79</v>
      </c>
      <c r="S8" s="367">
        <v>16602.960000000003</v>
      </c>
      <c r="T8" s="187">
        <f t="shared" si="3"/>
        <v>1.9030518237325822</v>
      </c>
      <c r="U8" s="187">
        <f t="shared" si="3"/>
        <v>-0.62743187459261662</v>
      </c>
    </row>
    <row r="9" spans="1:21" s="28" customFormat="1" ht="15.75" x14ac:dyDescent="0.3">
      <c r="A9" s="312" t="s">
        <v>480</v>
      </c>
      <c r="B9" s="366">
        <v>26977.806003999998</v>
      </c>
      <c r="C9" s="366">
        <v>28243.65</v>
      </c>
      <c r="D9" s="366">
        <v>27464.27</v>
      </c>
      <c r="E9" s="187">
        <f t="shared" si="0"/>
        <v>4.6921680577446381</v>
      </c>
      <c r="F9" s="187">
        <f t="shared" si="0"/>
        <v>-2.759487530825524</v>
      </c>
      <c r="G9" s="367">
        <v>6213.5591759199997</v>
      </c>
      <c r="H9" s="367">
        <v>6533.8064622999991</v>
      </c>
      <c r="I9" s="366">
        <v>5662.4529780200019</v>
      </c>
      <c r="J9" s="187">
        <f t="shared" si="1"/>
        <v>5.1540071851425182</v>
      </c>
      <c r="K9" s="187">
        <f t="shared" si="1"/>
        <v>-13.33607735869893</v>
      </c>
      <c r="L9" s="366">
        <v>15659.207511890001</v>
      </c>
      <c r="M9" s="366">
        <v>16247.171580459999</v>
      </c>
      <c r="N9" s="366">
        <v>15463.884255969999</v>
      </c>
      <c r="O9" s="187">
        <f t="shared" si="2"/>
        <v>3.7547498372670418</v>
      </c>
      <c r="P9" s="187">
        <f t="shared" si="2"/>
        <v>-4.8210688279554859</v>
      </c>
      <c r="Q9" s="367">
        <v>17324.900000000001</v>
      </c>
      <c r="R9" s="367">
        <v>17667.88</v>
      </c>
      <c r="S9" s="367">
        <v>16665.739999999998</v>
      </c>
      <c r="T9" s="187">
        <f t="shared" si="3"/>
        <v>1.9796939664875453</v>
      </c>
      <c r="U9" s="187">
        <f t="shared" si="3"/>
        <v>-5.6721010104211871</v>
      </c>
    </row>
    <row r="10" spans="1:21" s="28" customFormat="1" ht="15.75" x14ac:dyDescent="0.3">
      <c r="A10" s="312" t="s">
        <v>481</v>
      </c>
      <c r="B10" s="367">
        <v>347252</v>
      </c>
      <c r="C10" s="367">
        <v>396307</v>
      </c>
      <c r="D10" s="366">
        <v>422882</v>
      </c>
      <c r="E10" s="187">
        <f t="shared" si="0"/>
        <v>14.126628500339805</v>
      </c>
      <c r="F10" s="187">
        <f t="shared" si="0"/>
        <v>6.7056600060054592</v>
      </c>
      <c r="G10" s="367">
        <v>65042</v>
      </c>
      <c r="H10" s="367">
        <v>72299</v>
      </c>
      <c r="I10" s="367">
        <v>74962</v>
      </c>
      <c r="J10" s="187">
        <f t="shared" si="1"/>
        <v>11.157405983825839</v>
      </c>
      <c r="K10" s="187">
        <f t="shared" si="1"/>
        <v>3.6833151219242382</v>
      </c>
      <c r="L10" s="367">
        <v>127096</v>
      </c>
      <c r="M10" s="367">
        <v>129281</v>
      </c>
      <c r="N10" s="367">
        <v>130377</v>
      </c>
      <c r="O10" s="187">
        <f t="shared" si="2"/>
        <v>1.7191729086674599</v>
      </c>
      <c r="P10" s="187">
        <f t="shared" si="2"/>
        <v>0.84776571963398339</v>
      </c>
      <c r="Q10" s="367">
        <v>158469</v>
      </c>
      <c r="R10" s="367">
        <v>180012</v>
      </c>
      <c r="S10" s="367">
        <v>191364</v>
      </c>
      <c r="T10" s="187">
        <f t="shared" si="3"/>
        <v>13.594456960036339</v>
      </c>
      <c r="U10" s="187">
        <f t="shared" si="3"/>
        <v>6.3062462502499841</v>
      </c>
    </row>
    <row r="11" spans="1:21" s="28" customFormat="1" ht="15.75" x14ac:dyDescent="0.3">
      <c r="A11" s="368" t="s">
        <v>482</v>
      </c>
      <c r="B11" s="367">
        <v>1626</v>
      </c>
      <c r="C11" s="367">
        <v>1993</v>
      </c>
      <c r="D11" s="366">
        <v>1945</v>
      </c>
      <c r="E11" s="187">
        <f t="shared" si="0"/>
        <v>22.570725707257068</v>
      </c>
      <c r="F11" s="187">
        <f t="shared" si="0"/>
        <v>-2.4084295032614165</v>
      </c>
      <c r="G11" s="367">
        <v>223</v>
      </c>
      <c r="H11" s="367">
        <v>256</v>
      </c>
      <c r="I11" s="367">
        <v>252</v>
      </c>
      <c r="J11" s="187">
        <f t="shared" si="1"/>
        <v>14.79820627802691</v>
      </c>
      <c r="K11" s="187">
        <f t="shared" si="1"/>
        <v>-1.5625</v>
      </c>
      <c r="L11" s="367">
        <v>457</v>
      </c>
      <c r="M11" s="367">
        <v>467</v>
      </c>
      <c r="N11" s="367">
        <v>380</v>
      </c>
      <c r="O11" s="187">
        <f t="shared" si="2"/>
        <v>2.1881838074398132</v>
      </c>
      <c r="P11" s="187">
        <f t="shared" si="2"/>
        <v>-18.629550321199133</v>
      </c>
      <c r="Q11" s="367">
        <v>432</v>
      </c>
      <c r="R11" s="367">
        <v>463</v>
      </c>
      <c r="S11" s="367">
        <v>452</v>
      </c>
      <c r="T11" s="187">
        <f t="shared" si="3"/>
        <v>7.1759259259259238</v>
      </c>
      <c r="U11" s="187">
        <f t="shared" si="3"/>
        <v>-2.3758099352051829</v>
      </c>
    </row>
    <row r="12" spans="1:21" s="28" customFormat="1" ht="15.75" x14ac:dyDescent="0.3">
      <c r="A12" s="312" t="s">
        <v>483</v>
      </c>
      <c r="B12" s="367"/>
      <c r="C12" s="367"/>
      <c r="D12" s="367"/>
      <c r="E12" s="187">
        <f t="shared" si="0"/>
        <v>0</v>
      </c>
      <c r="F12" s="187">
        <f t="shared" si="0"/>
        <v>0</v>
      </c>
      <c r="G12" s="367"/>
      <c r="H12" s="367"/>
      <c r="I12" s="367"/>
      <c r="J12" s="187">
        <f>IFERROR(H12/G12*100-100,0)</f>
        <v>0</v>
      </c>
      <c r="K12" s="187">
        <v>0</v>
      </c>
      <c r="L12" s="367"/>
      <c r="M12" s="367"/>
      <c r="N12" s="367"/>
      <c r="O12" s="187">
        <f t="shared" si="2"/>
        <v>0</v>
      </c>
      <c r="P12" s="187">
        <f t="shared" si="2"/>
        <v>0</v>
      </c>
      <c r="Q12" s="367"/>
      <c r="R12" s="367"/>
      <c r="S12" s="367"/>
      <c r="T12" s="187">
        <f t="shared" si="3"/>
        <v>0</v>
      </c>
      <c r="U12" s="187">
        <f t="shared" si="3"/>
        <v>0</v>
      </c>
    </row>
    <row r="13" spans="1:21" s="28" customFormat="1" x14ac:dyDescent="0.25">
      <c r="A13" s="369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</row>
    <row r="14" spans="1:21" s="28" customFormat="1" ht="15.75" x14ac:dyDescent="0.25">
      <c r="A14" s="635" t="s">
        <v>79</v>
      </c>
      <c r="B14" s="636" t="s">
        <v>116</v>
      </c>
      <c r="C14" s="636"/>
      <c r="D14" s="636"/>
      <c r="E14" s="636"/>
      <c r="F14" s="636"/>
      <c r="G14" s="636" t="s">
        <v>129</v>
      </c>
      <c r="H14" s="636"/>
      <c r="I14" s="636"/>
      <c r="J14" s="636"/>
      <c r="K14" s="636"/>
      <c r="L14" s="636" t="s">
        <v>130</v>
      </c>
      <c r="M14" s="636"/>
      <c r="N14" s="636"/>
      <c r="O14" s="636"/>
      <c r="P14" s="636"/>
      <c r="Q14" s="636" t="s">
        <v>35</v>
      </c>
      <c r="R14" s="636"/>
      <c r="S14" s="636"/>
      <c r="T14" s="636"/>
      <c r="U14" s="636"/>
    </row>
    <row r="15" spans="1:21" s="28" customFormat="1" x14ac:dyDescent="0.25">
      <c r="A15" s="635"/>
      <c r="B15" s="3" t="s">
        <v>4</v>
      </c>
      <c r="C15" s="3" t="s">
        <v>5</v>
      </c>
      <c r="D15" s="3" t="s">
        <v>6</v>
      </c>
      <c r="E15" s="509" t="s">
        <v>7</v>
      </c>
      <c r="F15" s="509" t="s">
        <v>8</v>
      </c>
      <c r="G15" s="3" t="s">
        <v>4</v>
      </c>
      <c r="H15" s="3" t="s">
        <v>5</v>
      </c>
      <c r="I15" s="3" t="s">
        <v>6</v>
      </c>
      <c r="J15" s="509" t="s">
        <v>7</v>
      </c>
      <c r="K15" s="509" t="s">
        <v>8</v>
      </c>
      <c r="L15" s="3" t="s">
        <v>4</v>
      </c>
      <c r="M15" s="3" t="s">
        <v>5</v>
      </c>
      <c r="N15" s="3" t="s">
        <v>6</v>
      </c>
      <c r="O15" s="509" t="s">
        <v>7</v>
      </c>
      <c r="P15" s="509" t="s">
        <v>8</v>
      </c>
      <c r="Q15" s="3" t="s">
        <v>4</v>
      </c>
      <c r="R15" s="3" t="s">
        <v>5</v>
      </c>
      <c r="S15" s="3" t="s">
        <v>6</v>
      </c>
      <c r="T15" s="509" t="s">
        <v>7</v>
      </c>
      <c r="U15" s="509" t="s">
        <v>8</v>
      </c>
    </row>
    <row r="16" spans="1:21" s="28" customFormat="1" ht="30" x14ac:dyDescent="0.25">
      <c r="A16" s="635"/>
      <c r="B16" s="370" t="s">
        <v>376</v>
      </c>
      <c r="C16" s="370" t="s">
        <v>377</v>
      </c>
      <c r="D16" s="370" t="s">
        <v>378</v>
      </c>
      <c r="E16" s="509"/>
      <c r="F16" s="509"/>
      <c r="G16" s="370" t="s">
        <v>376</v>
      </c>
      <c r="H16" s="370" t="s">
        <v>377</v>
      </c>
      <c r="I16" s="370" t="s">
        <v>378</v>
      </c>
      <c r="J16" s="509"/>
      <c r="K16" s="509"/>
      <c r="L16" s="370" t="s">
        <v>376</v>
      </c>
      <c r="M16" s="370" t="s">
        <v>377</v>
      </c>
      <c r="N16" s="370" t="s">
        <v>378</v>
      </c>
      <c r="O16" s="509"/>
      <c r="P16" s="509"/>
      <c r="Q16" s="370" t="s">
        <v>376</v>
      </c>
      <c r="R16" s="370" t="s">
        <v>377</v>
      </c>
      <c r="S16" s="370" t="s">
        <v>378</v>
      </c>
      <c r="T16" s="509"/>
      <c r="U16" s="509"/>
    </row>
    <row r="17" spans="1:21" s="28" customFormat="1" ht="15.75" x14ac:dyDescent="0.3">
      <c r="A17" s="312" t="s">
        <v>488</v>
      </c>
      <c r="B17" s="357">
        <v>6671.4910000000009</v>
      </c>
      <c r="C17" s="367">
        <v>7192.2570000000005</v>
      </c>
      <c r="D17" s="367">
        <v>7898.4121000000014</v>
      </c>
      <c r="E17" s="187">
        <f t="shared" ref="E17:F22" si="4">IFERROR(C17/B17*100-100,0)</f>
        <v>7.8058413029411327</v>
      </c>
      <c r="F17" s="187">
        <f t="shared" si="4"/>
        <v>9.8182684517530703</v>
      </c>
      <c r="G17" s="359">
        <v>1947.9896660699999</v>
      </c>
      <c r="H17" s="366">
        <v>2043.6109286999997</v>
      </c>
      <c r="I17" s="371">
        <v>1856.80969721</v>
      </c>
      <c r="J17" s="187">
        <f t="shared" ref="J17:K22" si="5">IFERROR(H17/G17*100-100,0)</f>
        <v>4.9087150869189315</v>
      </c>
      <c r="K17" s="187">
        <f t="shared" si="5"/>
        <v>-9.1407434197286079</v>
      </c>
      <c r="L17" s="359">
        <v>549.17693487999998</v>
      </c>
      <c r="M17" s="366">
        <v>675.87599999999998</v>
      </c>
      <c r="N17" s="372">
        <v>708.03100000000006</v>
      </c>
      <c r="O17" s="187">
        <f t="shared" ref="O17:P22" si="6">IFERROR(M17/L17*100-100,0)</f>
        <v>23.070718574093945</v>
      </c>
      <c r="P17" s="187">
        <f t="shared" si="6"/>
        <v>4.7575294876575072</v>
      </c>
      <c r="Q17" s="366">
        <f t="shared" ref="Q17:S22" si="7">B7+G7+L7+Q7+B17+G17+L17</f>
        <v>28798.918227730002</v>
      </c>
      <c r="R17" s="366">
        <f t="shared" si="7"/>
        <v>30610.685629070005</v>
      </c>
      <c r="S17" s="366">
        <f t="shared" si="7"/>
        <v>32558.842678160003</v>
      </c>
      <c r="T17" s="187">
        <f t="shared" ref="T17:U22" si="8">IFERROR(R17/Q17*100-100,0)</f>
        <v>6.2910953356417423</v>
      </c>
      <c r="U17" s="187">
        <f t="shared" si="8"/>
        <v>6.3643038666206593</v>
      </c>
    </row>
    <row r="18" spans="1:21" s="28" customFormat="1" ht="15.75" x14ac:dyDescent="0.3">
      <c r="A18" s="312" t="s">
        <v>479</v>
      </c>
      <c r="B18" s="367">
        <v>10677.169000000002</v>
      </c>
      <c r="C18" s="367">
        <v>11343.075000000001</v>
      </c>
      <c r="D18" s="367">
        <v>12042.836000000001</v>
      </c>
      <c r="E18" s="187">
        <f t="shared" si="4"/>
        <v>6.2367281064858986</v>
      </c>
      <c r="F18" s="187">
        <f t="shared" si="4"/>
        <v>6.1690590955274445</v>
      </c>
      <c r="G18" s="366">
        <v>2448.7780211700001</v>
      </c>
      <c r="H18" s="366">
        <v>2622.8640422800004</v>
      </c>
      <c r="I18" s="371">
        <v>2968.9181155600004</v>
      </c>
      <c r="J18" s="187">
        <f t="shared" si="5"/>
        <v>7.1090976644270825</v>
      </c>
      <c r="K18" s="187">
        <f t="shared" si="5"/>
        <v>13.193748044186933</v>
      </c>
      <c r="L18" s="366">
        <v>4595.1426801200005</v>
      </c>
      <c r="M18" s="366">
        <v>4721.2293580000005</v>
      </c>
      <c r="N18" s="372">
        <v>5242.0803664799996</v>
      </c>
      <c r="O18" s="187">
        <f t="shared" si="6"/>
        <v>2.7439121406499538</v>
      </c>
      <c r="P18" s="187">
        <f t="shared" si="6"/>
        <v>11.032105601847746</v>
      </c>
      <c r="Q18" s="366">
        <f t="shared" si="7"/>
        <v>78594.980358940011</v>
      </c>
      <c r="R18" s="366">
        <f t="shared" si="7"/>
        <v>82161.638359299992</v>
      </c>
      <c r="S18" s="366">
        <f t="shared" si="7"/>
        <v>86274.911356579993</v>
      </c>
      <c r="T18" s="187">
        <f t="shared" si="8"/>
        <v>4.5380226371597843</v>
      </c>
      <c r="U18" s="187">
        <f t="shared" si="8"/>
        <v>5.0063181302353144</v>
      </c>
    </row>
    <row r="19" spans="1:21" s="28" customFormat="1" ht="15.75" x14ac:dyDescent="0.3">
      <c r="A19" s="312" t="s">
        <v>480</v>
      </c>
      <c r="B19" s="367">
        <v>11583.797</v>
      </c>
      <c r="C19" s="367">
        <v>11994.553000000002</v>
      </c>
      <c r="D19" s="367">
        <v>11840.422999999999</v>
      </c>
      <c r="E19" s="187">
        <f t="shared" si="4"/>
        <v>3.5459530238660193</v>
      </c>
      <c r="F19" s="187">
        <f t="shared" si="4"/>
        <v>-1.2849999495604578</v>
      </c>
      <c r="G19" s="366">
        <v>4059.8138828900005</v>
      </c>
      <c r="H19" s="366">
        <v>4133.1968705899999</v>
      </c>
      <c r="I19" s="371">
        <v>4106.22443372</v>
      </c>
      <c r="J19" s="187">
        <f t="shared" si="5"/>
        <v>1.8075456121097204</v>
      </c>
      <c r="K19" s="187">
        <f t="shared" si="5"/>
        <v>-0.65258050159488334</v>
      </c>
      <c r="L19" s="366">
        <v>4167.8712570199996</v>
      </c>
      <c r="M19" s="366">
        <v>4447.1965110000001</v>
      </c>
      <c r="N19" s="372">
        <v>4682.29474209</v>
      </c>
      <c r="O19" s="187">
        <f t="shared" si="6"/>
        <v>6.7018685740239476</v>
      </c>
      <c r="P19" s="187">
        <f t="shared" si="6"/>
        <v>5.2864367587196028</v>
      </c>
      <c r="Q19" s="366">
        <f t="shared" si="7"/>
        <v>85986.95483172001</v>
      </c>
      <c r="R19" s="366">
        <f t="shared" si="7"/>
        <v>89267.454424350013</v>
      </c>
      <c r="S19" s="366">
        <f t="shared" si="7"/>
        <v>85885.289409799996</v>
      </c>
      <c r="T19" s="187">
        <f t="shared" si="8"/>
        <v>3.8151131169258008</v>
      </c>
      <c r="U19" s="187">
        <f t="shared" si="8"/>
        <v>-3.7887996654102523</v>
      </c>
    </row>
    <row r="20" spans="1:21" s="28" customFormat="1" ht="15.75" x14ac:dyDescent="0.3">
      <c r="A20" s="312" t="s">
        <v>481</v>
      </c>
      <c r="B20" s="367">
        <v>92110</v>
      </c>
      <c r="C20" s="367">
        <v>103529</v>
      </c>
      <c r="D20" s="367">
        <v>111856</v>
      </c>
      <c r="E20" s="187">
        <f t="shared" si="4"/>
        <v>12.397133861687109</v>
      </c>
      <c r="F20" s="187">
        <f t="shared" si="4"/>
        <v>8.0431569898289297</v>
      </c>
      <c r="G20" s="367">
        <v>84435</v>
      </c>
      <c r="H20" s="367">
        <v>271536</v>
      </c>
      <c r="I20" s="373">
        <v>101260</v>
      </c>
      <c r="J20" s="187">
        <f t="shared" si="5"/>
        <v>221.59175697281933</v>
      </c>
      <c r="K20" s="187">
        <f t="shared" si="5"/>
        <v>-62.708443815921278</v>
      </c>
      <c r="L20" s="367">
        <v>40977</v>
      </c>
      <c r="M20" s="367">
        <v>45506</v>
      </c>
      <c r="N20" s="372">
        <v>48754</v>
      </c>
      <c r="O20" s="187">
        <f t="shared" si="6"/>
        <v>11.052541669717158</v>
      </c>
      <c r="P20" s="187">
        <f t="shared" si="6"/>
        <v>7.1375203269898435</v>
      </c>
      <c r="Q20" s="366">
        <f t="shared" si="7"/>
        <v>915381</v>
      </c>
      <c r="R20" s="366">
        <f t="shared" si="7"/>
        <v>1198470</v>
      </c>
      <c r="S20" s="366">
        <f t="shared" si="7"/>
        <v>1081455</v>
      </c>
      <c r="T20" s="187">
        <f t="shared" si="8"/>
        <v>30.925811219590514</v>
      </c>
      <c r="U20" s="187">
        <f t="shared" si="8"/>
        <v>-9.7636987158627164</v>
      </c>
    </row>
    <row r="21" spans="1:21" s="28" customFormat="1" ht="15.75" x14ac:dyDescent="0.3">
      <c r="A21" s="368" t="s">
        <v>482</v>
      </c>
      <c r="B21" s="367">
        <v>317</v>
      </c>
      <c r="C21" s="367">
        <v>341</v>
      </c>
      <c r="D21" s="367">
        <v>320</v>
      </c>
      <c r="E21" s="187">
        <f t="shared" si="4"/>
        <v>7.5709779179810681</v>
      </c>
      <c r="F21" s="187">
        <f t="shared" si="4"/>
        <v>-6.1583577712609952</v>
      </c>
      <c r="G21" s="367">
        <v>333</v>
      </c>
      <c r="H21" s="367">
        <v>333</v>
      </c>
      <c r="I21" s="373">
        <v>332</v>
      </c>
      <c r="J21" s="187">
        <f t="shared" si="5"/>
        <v>0</v>
      </c>
      <c r="K21" s="187">
        <f t="shared" si="5"/>
        <v>-0.3003003003003073</v>
      </c>
      <c r="L21" s="367">
        <v>185</v>
      </c>
      <c r="M21" s="367">
        <v>170</v>
      </c>
      <c r="N21" s="372">
        <v>178</v>
      </c>
      <c r="O21" s="187">
        <f t="shared" si="6"/>
        <v>-8.1081081081080981</v>
      </c>
      <c r="P21" s="187">
        <f t="shared" si="6"/>
        <v>4.7058823529411882</v>
      </c>
      <c r="Q21" s="366">
        <f t="shared" si="7"/>
        <v>3573</v>
      </c>
      <c r="R21" s="366">
        <f t="shared" si="7"/>
        <v>4023</v>
      </c>
      <c r="S21" s="366">
        <f t="shared" si="7"/>
        <v>3859</v>
      </c>
      <c r="T21" s="187">
        <f t="shared" si="8"/>
        <v>12.594458438287148</v>
      </c>
      <c r="U21" s="187">
        <f t="shared" si="8"/>
        <v>-4.076559781257771</v>
      </c>
    </row>
    <row r="22" spans="1:21" s="28" customFormat="1" ht="15.75" x14ac:dyDescent="0.3">
      <c r="A22" s="312" t="s">
        <v>483</v>
      </c>
      <c r="B22" s="367"/>
      <c r="C22" s="367"/>
      <c r="D22" s="367"/>
      <c r="E22" s="187">
        <f t="shared" si="4"/>
        <v>0</v>
      </c>
      <c r="F22" s="187">
        <f t="shared" si="4"/>
        <v>0</v>
      </c>
      <c r="G22" s="367"/>
      <c r="H22" s="367"/>
      <c r="I22" s="373"/>
      <c r="J22" s="187">
        <f t="shared" si="5"/>
        <v>0</v>
      </c>
      <c r="K22" s="187">
        <f t="shared" si="5"/>
        <v>0</v>
      </c>
      <c r="L22" s="367"/>
      <c r="M22" s="367"/>
      <c r="N22" s="372"/>
      <c r="O22" s="187">
        <f t="shared" si="6"/>
        <v>0</v>
      </c>
      <c r="P22" s="187">
        <f t="shared" si="6"/>
        <v>0</v>
      </c>
      <c r="Q22" s="366">
        <f t="shared" si="7"/>
        <v>0</v>
      </c>
      <c r="R22" s="366">
        <f t="shared" si="7"/>
        <v>0</v>
      </c>
      <c r="S22" s="366">
        <f t="shared" si="7"/>
        <v>0</v>
      </c>
      <c r="T22" s="187">
        <f t="shared" si="8"/>
        <v>0</v>
      </c>
      <c r="U22" s="187">
        <f t="shared" si="8"/>
        <v>0</v>
      </c>
    </row>
    <row r="23" spans="1:21" x14ac:dyDescent="0.25">
      <c r="A23" s="365" t="s">
        <v>489</v>
      </c>
    </row>
  </sheetData>
  <mergeCells count="28">
    <mergeCell ref="A1:K1"/>
    <mergeCell ref="A2:K2"/>
    <mergeCell ref="A4:A6"/>
    <mergeCell ref="B4:F4"/>
    <mergeCell ref="G4:K4"/>
    <mergeCell ref="Q4:U4"/>
    <mergeCell ref="E5:E6"/>
    <mergeCell ref="F5:F6"/>
    <mergeCell ref="J5:J6"/>
    <mergeCell ref="K5:K6"/>
    <mergeCell ref="O5:O6"/>
    <mergeCell ref="P5:P6"/>
    <mergeCell ref="T5:T6"/>
    <mergeCell ref="U5:U6"/>
    <mergeCell ref="L4:P4"/>
    <mergeCell ref="P15:P16"/>
    <mergeCell ref="T15:T16"/>
    <mergeCell ref="U15:U16"/>
    <mergeCell ref="A14:A16"/>
    <mergeCell ref="B14:F14"/>
    <mergeCell ref="G14:K14"/>
    <mergeCell ref="L14:P14"/>
    <mergeCell ref="Q14:U14"/>
    <mergeCell ref="E15:E16"/>
    <mergeCell ref="F15:F16"/>
    <mergeCell ref="J15:J16"/>
    <mergeCell ref="K15:K16"/>
    <mergeCell ref="O15:O16"/>
  </mergeCells>
  <hyperlinks>
    <hyperlink ref="B6" r:id="rId1" display="cf=j=@)^&amp;÷^*                        -;fpg–kf}if_ " xr:uid="{00000000-0004-0000-2000-000000000000}"/>
    <hyperlink ref="G6" r:id="rId2" display="cf=j=@)^&amp;÷^*                        -;fpg–kf}if_ " xr:uid="{00000000-0004-0000-2000-000001000000}"/>
    <hyperlink ref="L6" r:id="rId3" display="cf=j=@)^&amp;÷^*                        -;fpg–kf}if_ " xr:uid="{00000000-0004-0000-2000-000002000000}"/>
    <hyperlink ref="Q6" r:id="rId4" display="cf=j=@)^&amp;÷^*                        -;fpg–kf}if_ " xr:uid="{00000000-0004-0000-2000-000003000000}"/>
    <hyperlink ref="B16" r:id="rId5" display="cf=j=@)^&amp;÷^*                        -;fpg–kf}if_ " xr:uid="{00000000-0004-0000-2000-000004000000}"/>
    <hyperlink ref="G16" r:id="rId6" display="cf=j=@)^&amp;÷^*                        -;fpg–kf}if_ " xr:uid="{00000000-0004-0000-2000-000005000000}"/>
    <hyperlink ref="L16" r:id="rId7" display="cf=j=@)^&amp;÷^*                        -;fpg–kf}if_ " xr:uid="{00000000-0004-0000-2000-000006000000}"/>
    <hyperlink ref="Q16" r:id="rId8" display="cf=j=@)^&amp;÷^*                        -;fpg–kf}if_ " xr:uid="{00000000-0004-0000-2000-000007000000}"/>
  </hyperlinks>
  <pageMargins left="0.7" right="0.7" top="0.75" bottom="0.75" header="0.3" footer="0.3"/>
  <pageSetup paperSize="9" scale="74" fitToWidth="2" orientation="landscape" r:id="rId9"/>
  <colBreaks count="1" manualBreakCount="1">
    <brk id="11" max="22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F13"/>
  <sheetViews>
    <sheetView view="pageBreakPreview" zoomScaleNormal="95" zoomScaleSheetLayoutView="100" workbookViewId="0">
      <selection activeCell="D16" sqref="D16"/>
    </sheetView>
  </sheetViews>
  <sheetFormatPr defaultColWidth="13.7109375" defaultRowHeight="15" x14ac:dyDescent="0.25"/>
  <cols>
    <col min="1" max="1" width="25.5703125" bestFit="1" customWidth="1"/>
    <col min="2" max="2" width="13.7109375" customWidth="1"/>
    <col min="8" max="8" width="22" customWidth="1"/>
  </cols>
  <sheetData>
    <row r="1" spans="1:6" ht="18" x14ac:dyDescent="0.25">
      <c r="A1" s="525" t="s">
        <v>490</v>
      </c>
      <c r="B1" s="525"/>
      <c r="C1" s="525"/>
      <c r="D1" s="525"/>
      <c r="E1" s="525"/>
      <c r="F1" s="525"/>
    </row>
    <row r="2" spans="1:6" ht="18" x14ac:dyDescent="0.25">
      <c r="A2" s="525" t="s">
        <v>114</v>
      </c>
      <c r="B2" s="525"/>
      <c r="C2" s="525"/>
      <c r="D2" s="525"/>
      <c r="E2" s="525"/>
      <c r="F2" s="525"/>
    </row>
    <row r="3" spans="1:6" ht="15.75" x14ac:dyDescent="0.25">
      <c r="A3" s="637" t="s">
        <v>79</v>
      </c>
      <c r="B3" s="508" t="s">
        <v>3</v>
      </c>
      <c r="C3" s="508"/>
      <c r="D3" s="508"/>
      <c r="E3" s="508"/>
      <c r="F3" s="508"/>
    </row>
    <row r="4" spans="1:6" x14ac:dyDescent="0.25">
      <c r="A4" s="637"/>
      <c r="B4" s="3" t="s">
        <v>4</v>
      </c>
      <c r="C4" s="3" t="s">
        <v>5</v>
      </c>
      <c r="D4" s="3" t="s">
        <v>6</v>
      </c>
      <c r="E4" s="509" t="s">
        <v>7</v>
      </c>
      <c r="F4" s="509" t="s">
        <v>8</v>
      </c>
    </row>
    <row r="5" spans="1:6" ht="30" x14ac:dyDescent="0.25">
      <c r="A5" s="637"/>
      <c r="B5" s="361" t="s">
        <v>376</v>
      </c>
      <c r="C5" s="361" t="s">
        <v>377</v>
      </c>
      <c r="D5" s="361" t="s">
        <v>378</v>
      </c>
      <c r="E5" s="509"/>
      <c r="F5" s="509"/>
    </row>
    <row r="6" spans="1:6" ht="16.5" x14ac:dyDescent="0.3">
      <c r="A6" s="375" t="s">
        <v>491</v>
      </c>
      <c r="B6" s="376">
        <f>'Table 19b'!Q13</f>
        <v>2955367</v>
      </c>
      <c r="C6" s="376">
        <f>'Table 19b'!R13</f>
        <v>3265099</v>
      </c>
      <c r="D6" s="376">
        <f>'Table 19b'!S13</f>
        <v>3390545</v>
      </c>
      <c r="E6" s="377">
        <f>C6/B6*100-100</f>
        <v>10.480322748409932</v>
      </c>
      <c r="F6" s="377">
        <f>D6/C6*100-100</f>
        <v>3.8420274546039792</v>
      </c>
    </row>
    <row r="7" spans="1:6" ht="16.5" x14ac:dyDescent="0.3">
      <c r="A7" s="378" t="s">
        <v>492</v>
      </c>
      <c r="B7" s="376">
        <f>'Table 19b'!Q14</f>
        <v>2366263</v>
      </c>
      <c r="C7" s="376">
        <f>'Table 19b'!R14</f>
        <v>2645382</v>
      </c>
      <c r="D7" s="376">
        <f>'Table 19b'!S14</f>
        <v>2744695</v>
      </c>
      <c r="E7" s="377">
        <f t="shared" ref="E7:E8" si="0">C7/B7*100-100</f>
        <v>11.795772490209245</v>
      </c>
      <c r="F7" s="377">
        <f t="shared" ref="F7:F8" si="1">D7/C7*100-100</f>
        <v>3.7542026066556673</v>
      </c>
    </row>
    <row r="8" spans="1:6" ht="16.5" x14ac:dyDescent="0.3">
      <c r="A8" s="375" t="s">
        <v>493</v>
      </c>
      <c r="B8" s="376">
        <f>'Table 19b'!Q15</f>
        <v>589104</v>
      </c>
      <c r="C8" s="376">
        <f>'Table 19b'!R15</f>
        <v>619717</v>
      </c>
      <c r="D8" s="376">
        <f>'Table 19b'!S15</f>
        <v>645850</v>
      </c>
      <c r="E8" s="377">
        <f t="shared" si="0"/>
        <v>5.1965357559955407</v>
      </c>
      <c r="F8" s="377">
        <f t="shared" si="1"/>
        <v>4.2169248221365621</v>
      </c>
    </row>
    <row r="9" spans="1:6" x14ac:dyDescent="0.25">
      <c r="A9" s="4" t="s">
        <v>494</v>
      </c>
    </row>
    <row r="13" spans="1:6" ht="35.25" customHeight="1" x14ac:dyDescent="0.25"/>
  </sheetData>
  <mergeCells count="6">
    <mergeCell ref="A1:F1"/>
    <mergeCell ref="A2:F2"/>
    <mergeCell ref="A3:A5"/>
    <mergeCell ref="B3:F3"/>
    <mergeCell ref="E4:E5"/>
    <mergeCell ref="F4:F5"/>
  </mergeCells>
  <hyperlinks>
    <hyperlink ref="B5" r:id="rId1" display="cf=j=@)^&amp;÷^*                        -;fpg–kf}if_ " xr:uid="{00000000-0004-0000-2300-000000000000}"/>
  </hyperlinks>
  <pageMargins left="0.7" right="0.7" top="0.75" bottom="0.75" header="0.3" footer="0.3"/>
  <pageSetup paperSize="9" orientation="landscape"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21"/>
  <sheetViews>
    <sheetView view="pageBreakPreview" topLeftCell="F1" zoomScale="110" zoomScaleNormal="110" zoomScaleSheetLayoutView="110" workbookViewId="0">
      <selection activeCell="N27" sqref="N27"/>
    </sheetView>
  </sheetViews>
  <sheetFormatPr defaultColWidth="14.28515625" defaultRowHeight="15" x14ac:dyDescent="0.25"/>
  <cols>
    <col min="1" max="1" width="26.85546875" bestFit="1" customWidth="1"/>
    <col min="2" max="2" width="10.7109375" bestFit="1" customWidth="1"/>
    <col min="3" max="3" width="14.42578125" bestFit="1" customWidth="1"/>
    <col min="4" max="4" width="12.7109375" customWidth="1"/>
    <col min="5" max="5" width="10" customWidth="1"/>
    <col min="6" max="6" width="12.5703125" customWidth="1"/>
    <col min="10" max="10" width="16.85546875" customWidth="1"/>
    <col min="11" max="11" width="18.5703125" customWidth="1"/>
  </cols>
  <sheetData>
    <row r="1" spans="1:21" ht="18" x14ac:dyDescent="0.25">
      <c r="A1" s="525" t="s">
        <v>495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</row>
    <row r="2" spans="1:21" ht="18" x14ac:dyDescent="0.25">
      <c r="A2" s="525" t="s">
        <v>496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525"/>
      <c r="S2" s="525"/>
      <c r="T2" s="525"/>
      <c r="U2" s="525"/>
    </row>
    <row r="3" spans="1:21" ht="15.75" x14ac:dyDescent="0.25">
      <c r="A3" s="637" t="s">
        <v>79</v>
      </c>
      <c r="B3" s="508" t="s">
        <v>236</v>
      </c>
      <c r="C3" s="508"/>
      <c r="D3" s="508"/>
      <c r="E3" s="508"/>
      <c r="F3" s="508"/>
      <c r="G3" s="508" t="s">
        <v>216</v>
      </c>
      <c r="H3" s="508"/>
      <c r="I3" s="508"/>
      <c r="J3" s="508"/>
      <c r="K3" s="508"/>
      <c r="L3" s="508" t="s">
        <v>127</v>
      </c>
      <c r="M3" s="508"/>
      <c r="N3" s="508"/>
      <c r="O3" s="508"/>
      <c r="P3" s="508"/>
      <c r="Q3" s="508" t="s">
        <v>128</v>
      </c>
      <c r="R3" s="508"/>
      <c r="S3" s="508"/>
      <c r="T3" s="508"/>
      <c r="U3" s="508"/>
    </row>
    <row r="4" spans="1:21" x14ac:dyDescent="0.25">
      <c r="A4" s="637"/>
      <c r="B4" s="3" t="s">
        <v>4</v>
      </c>
      <c r="C4" s="3" t="s">
        <v>5</v>
      </c>
      <c r="D4" s="3" t="s">
        <v>6</v>
      </c>
      <c r="E4" s="509" t="s">
        <v>7</v>
      </c>
      <c r="F4" s="509" t="s">
        <v>8</v>
      </c>
      <c r="G4" s="3" t="s">
        <v>4</v>
      </c>
      <c r="H4" s="3" t="s">
        <v>5</v>
      </c>
      <c r="I4" s="3" t="s">
        <v>6</v>
      </c>
      <c r="J4" s="509" t="s">
        <v>7</v>
      </c>
      <c r="K4" s="509" t="s">
        <v>8</v>
      </c>
      <c r="L4" s="3" t="s">
        <v>4</v>
      </c>
      <c r="M4" s="3" t="s">
        <v>5</v>
      </c>
      <c r="N4" s="3" t="s">
        <v>6</v>
      </c>
      <c r="O4" s="509" t="s">
        <v>7</v>
      </c>
      <c r="P4" s="509" t="s">
        <v>8</v>
      </c>
      <c r="Q4" s="3" t="s">
        <v>4</v>
      </c>
      <c r="R4" s="3" t="s">
        <v>5</v>
      </c>
      <c r="S4" s="3" t="s">
        <v>6</v>
      </c>
      <c r="T4" s="509" t="s">
        <v>7</v>
      </c>
      <c r="U4" s="509" t="s">
        <v>8</v>
      </c>
    </row>
    <row r="5" spans="1:21" ht="45" x14ac:dyDescent="0.25">
      <c r="A5" s="637"/>
      <c r="B5" s="59" t="str">
        <f ca="1">$B$5</f>
        <v>cf=j= @)&amp;*÷&amp;(
-;fpg–k';_</v>
      </c>
      <c r="C5" s="59" t="str">
        <f ca="1">$C$5</f>
        <v>cf=j= @)&amp;(÷*)
-;fpg–k';_</v>
      </c>
      <c r="D5" s="59" t="str">
        <f ca="1">$D$5</f>
        <v>cf=j= @)*)÷*!
-;fpg–k';_</v>
      </c>
      <c r="E5" s="509"/>
      <c r="F5" s="509"/>
      <c r="G5" s="59" t="str">
        <f ca="1">$B$5</f>
        <v>cf=j= @)&amp;*÷&amp;(
-;fpg–k';_</v>
      </c>
      <c r="H5" s="59" t="str">
        <f ca="1">$C$5</f>
        <v>cf=j= @)&amp;(÷*)
-;fpg–k';_</v>
      </c>
      <c r="I5" s="59" t="str">
        <f ca="1">$D$5</f>
        <v>cf=j= @)*)÷*!
-;fpg–k';_</v>
      </c>
      <c r="J5" s="509"/>
      <c r="K5" s="509"/>
      <c r="L5" s="59" t="str">
        <f ca="1">$B$5</f>
        <v>cf=j= @)&amp;*÷&amp;(
-;fpg–k';_</v>
      </c>
      <c r="M5" s="59" t="str">
        <f ca="1">$C$5</f>
        <v>cf=j= @)&amp;(÷*)
-;fpg–k';_</v>
      </c>
      <c r="N5" s="59" t="str">
        <f ca="1">$D$5</f>
        <v>cf=j= @)*)÷*!
-;fpg–k';_</v>
      </c>
      <c r="O5" s="509"/>
      <c r="P5" s="509"/>
      <c r="Q5" s="59" t="str">
        <f ca="1">$B$5</f>
        <v>cf=j= @)&amp;*÷&amp;(
-;fpg–k';_</v>
      </c>
      <c r="R5" s="59" t="str">
        <f ca="1">$C$5</f>
        <v>cf=j= @)&amp;(÷*)
-;fpg–k';_</v>
      </c>
      <c r="S5" s="59" t="str">
        <f ca="1">$D$5</f>
        <v>cf=j= @)*)÷*!
-;fpg–k';_</v>
      </c>
      <c r="T5" s="509"/>
      <c r="U5" s="509"/>
    </row>
    <row r="6" spans="1:21" s="28" customFormat="1" ht="16.5" x14ac:dyDescent="0.3">
      <c r="A6" s="379" t="s">
        <v>491</v>
      </c>
      <c r="B6" s="380">
        <f>SUM(B7:B8)</f>
        <v>745988</v>
      </c>
      <c r="C6" s="381">
        <f>SUM(C7:C8)</f>
        <v>764538</v>
      </c>
      <c r="D6" s="381">
        <f>SUM(D7:D8)</f>
        <v>780721</v>
      </c>
      <c r="E6" s="187">
        <f t="shared" ref="E6:F8" si="0">IFERROR(C6/B6*100-100,0)</f>
        <v>2.4866351737561416</v>
      </c>
      <c r="F6" s="187">
        <f t="shared" si="0"/>
        <v>2.1167031592935786</v>
      </c>
      <c r="G6" s="380">
        <v>995452</v>
      </c>
      <c r="H6" s="380">
        <v>1047805</v>
      </c>
      <c r="I6" s="380">
        <v>1097519</v>
      </c>
      <c r="J6" s="187">
        <f t="shared" ref="J6:K8" si="1">IFERROR(H6/G6*100-100,0)</f>
        <v>5.2592189276831078</v>
      </c>
      <c r="K6" s="187">
        <f t="shared" si="1"/>
        <v>4.7445851088704529</v>
      </c>
      <c r="L6" s="380">
        <f>SUM(L7:L8)</f>
        <v>90043</v>
      </c>
      <c r="M6" s="381">
        <f>SUM(M7:M8)</f>
        <v>45306</v>
      </c>
      <c r="N6" s="381">
        <f>SUM(N7:N8)</f>
        <v>41295</v>
      </c>
      <c r="O6" s="187">
        <f t="shared" ref="O6:P8" si="2">IFERROR(M6/L6*100-100,0)</f>
        <v>-49.684039847628355</v>
      </c>
      <c r="P6" s="187">
        <f t="shared" si="2"/>
        <v>-8.8531320354919814</v>
      </c>
      <c r="Q6" s="382">
        <f>SUM(Q7:Q8)</f>
        <v>17415</v>
      </c>
      <c r="R6" s="383">
        <f>SUM(R7:R8)</f>
        <v>7597</v>
      </c>
      <c r="S6" s="383">
        <f>SUM(S7:S8)</f>
        <v>11622</v>
      </c>
      <c r="T6" s="187">
        <f t="shared" ref="T6:U8" si="3">IFERROR(R6/Q6*100-100,0)</f>
        <v>-56.376686764283662</v>
      </c>
      <c r="U6" s="187">
        <f t="shared" si="3"/>
        <v>52.981440042121875</v>
      </c>
    </row>
    <row r="7" spans="1:21" s="28" customFormat="1" ht="16.5" x14ac:dyDescent="0.3">
      <c r="A7" s="384" t="s">
        <v>492</v>
      </c>
      <c r="B7" s="367">
        <v>618687</v>
      </c>
      <c r="C7" s="367">
        <v>633728</v>
      </c>
      <c r="D7" s="367">
        <v>642495</v>
      </c>
      <c r="E7" s="187">
        <f t="shared" si="0"/>
        <v>2.4311162187018738</v>
      </c>
      <c r="F7" s="187">
        <f t="shared" si="0"/>
        <v>1.3834010805897918</v>
      </c>
      <c r="G7" s="357">
        <v>742769</v>
      </c>
      <c r="H7" s="357">
        <v>787809</v>
      </c>
      <c r="I7" s="357">
        <v>824161</v>
      </c>
      <c r="J7" s="187">
        <f t="shared" si="1"/>
        <v>6.063796415843953</v>
      </c>
      <c r="K7" s="187">
        <f t="shared" si="1"/>
        <v>4.6143164142577859</v>
      </c>
      <c r="L7" s="367">
        <v>86373</v>
      </c>
      <c r="M7" s="367">
        <v>44163</v>
      </c>
      <c r="N7" s="367">
        <v>40077</v>
      </c>
      <c r="O7" s="187">
        <f t="shared" si="2"/>
        <v>-48.869438366156089</v>
      </c>
      <c r="P7" s="187">
        <f t="shared" si="2"/>
        <v>-9.2520888526594689</v>
      </c>
      <c r="Q7" s="367">
        <v>14957</v>
      </c>
      <c r="R7" s="367">
        <v>5049</v>
      </c>
      <c r="S7" s="367">
        <v>10492</v>
      </c>
      <c r="T7" s="187">
        <f t="shared" si="3"/>
        <v>-66.24323059437053</v>
      </c>
      <c r="U7" s="187">
        <f t="shared" si="3"/>
        <v>107.80352545058429</v>
      </c>
    </row>
    <row r="8" spans="1:21" s="28" customFormat="1" ht="16.5" x14ac:dyDescent="0.3">
      <c r="A8" s="379" t="s">
        <v>493</v>
      </c>
      <c r="B8" s="367">
        <v>127301</v>
      </c>
      <c r="C8" s="367">
        <v>130810</v>
      </c>
      <c r="D8" s="367">
        <v>138226</v>
      </c>
      <c r="E8" s="187">
        <f t="shared" si="0"/>
        <v>2.7564591008711687</v>
      </c>
      <c r="F8" s="187">
        <f t="shared" si="0"/>
        <v>5.6692913385826671</v>
      </c>
      <c r="G8" s="357">
        <v>252683</v>
      </c>
      <c r="H8" s="357">
        <v>259996</v>
      </c>
      <c r="I8" s="357">
        <v>273358</v>
      </c>
      <c r="J8" s="187">
        <f t="shared" si="1"/>
        <v>2.8941400885694719</v>
      </c>
      <c r="K8" s="187">
        <f t="shared" si="1"/>
        <v>5.1393098355359257</v>
      </c>
      <c r="L8" s="367">
        <v>3670</v>
      </c>
      <c r="M8" s="367">
        <v>1143</v>
      </c>
      <c r="N8" s="367">
        <v>1218</v>
      </c>
      <c r="O8" s="187">
        <f t="shared" si="2"/>
        <v>-68.855585831062669</v>
      </c>
      <c r="P8" s="187">
        <f t="shared" si="2"/>
        <v>6.5616797900262469</v>
      </c>
      <c r="Q8" s="367">
        <v>2458</v>
      </c>
      <c r="R8" s="367">
        <v>2548</v>
      </c>
      <c r="S8" s="367">
        <v>1130</v>
      </c>
      <c r="T8" s="187">
        <f t="shared" si="3"/>
        <v>3.6615134255492308</v>
      </c>
      <c r="U8" s="187">
        <f t="shared" si="3"/>
        <v>-55.651491365777076</v>
      </c>
    </row>
    <row r="10" spans="1:21" ht="15.75" x14ac:dyDescent="0.25">
      <c r="A10" s="637" t="s">
        <v>79</v>
      </c>
      <c r="B10" s="508" t="s">
        <v>116</v>
      </c>
      <c r="C10" s="508"/>
      <c r="D10" s="508"/>
      <c r="E10" s="508"/>
      <c r="F10" s="508"/>
      <c r="G10" s="508" t="s">
        <v>129</v>
      </c>
      <c r="H10" s="508"/>
      <c r="I10" s="508"/>
      <c r="J10" s="508"/>
      <c r="K10" s="508"/>
      <c r="L10" s="508" t="s">
        <v>130</v>
      </c>
      <c r="M10" s="508"/>
      <c r="N10" s="508"/>
      <c r="O10" s="508"/>
      <c r="P10" s="508"/>
      <c r="Q10" s="508" t="s">
        <v>35</v>
      </c>
      <c r="R10" s="508"/>
      <c r="S10" s="508"/>
      <c r="T10" s="508"/>
      <c r="U10" s="508"/>
    </row>
    <row r="11" spans="1:21" x14ac:dyDescent="0.25">
      <c r="A11" s="637"/>
      <c r="B11" s="3" t="s">
        <v>4</v>
      </c>
      <c r="C11" s="3" t="s">
        <v>5</v>
      </c>
      <c r="D11" s="3" t="s">
        <v>6</v>
      </c>
      <c r="E11" s="509" t="s">
        <v>7</v>
      </c>
      <c r="F11" s="509" t="s">
        <v>8</v>
      </c>
      <c r="G11" s="3" t="s">
        <v>4</v>
      </c>
      <c r="H11" s="3" t="s">
        <v>5</v>
      </c>
      <c r="I11" s="3" t="s">
        <v>6</v>
      </c>
      <c r="J11" s="509" t="s">
        <v>7</v>
      </c>
      <c r="K11" s="509" t="s">
        <v>8</v>
      </c>
      <c r="L11" s="3" t="s">
        <v>4</v>
      </c>
      <c r="M11" s="3" t="s">
        <v>5</v>
      </c>
      <c r="N11" s="3" t="s">
        <v>6</v>
      </c>
      <c r="O11" s="509" t="s">
        <v>7</v>
      </c>
      <c r="P11" s="509" t="s">
        <v>8</v>
      </c>
      <c r="Q11" s="3" t="s">
        <v>4</v>
      </c>
      <c r="R11" s="3" t="s">
        <v>5</v>
      </c>
      <c r="S11" s="3" t="s">
        <v>6</v>
      </c>
      <c r="T11" s="509" t="s">
        <v>7</v>
      </c>
      <c r="U11" s="509" t="s">
        <v>8</v>
      </c>
    </row>
    <row r="12" spans="1:21" ht="45" x14ac:dyDescent="0.25">
      <c r="A12" s="637"/>
      <c r="B12" s="59" t="str">
        <f ca="1">$B$5</f>
        <v>cf=j= @)&amp;*÷&amp;(
-;fpg–k';_</v>
      </c>
      <c r="C12" s="59" t="str">
        <f ca="1">$C$5</f>
        <v>cf=j= @)&amp;(÷*)
-;fpg–k';_</v>
      </c>
      <c r="D12" s="59" t="str">
        <f ca="1">$D$5</f>
        <v>cf=j= @)*)÷*!
-;fpg–k';_</v>
      </c>
      <c r="E12" s="509"/>
      <c r="F12" s="509"/>
      <c r="G12" s="59" t="str">
        <f ca="1">$B$5</f>
        <v>cf=j= @)&amp;*÷&amp;(
-;fpg–k';_</v>
      </c>
      <c r="H12" s="59" t="str">
        <f ca="1">$C$5</f>
        <v>cf=j= @)&amp;(÷*)
-;fpg–k';_</v>
      </c>
      <c r="I12" s="59" t="str">
        <f ca="1">$D$5</f>
        <v>cf=j= @)*)÷*!
-;fpg–k';_</v>
      </c>
      <c r="J12" s="509"/>
      <c r="K12" s="509"/>
      <c r="L12" s="59" t="str">
        <f ca="1">$B$5</f>
        <v>cf=j= @)&amp;*÷&amp;(
-;fpg–k';_</v>
      </c>
      <c r="M12" s="59" t="str">
        <f ca="1">$C$5</f>
        <v>cf=j= @)&amp;(÷*)
-;fpg–k';_</v>
      </c>
      <c r="N12" s="59" t="str">
        <f ca="1">$D$5</f>
        <v>cf=j= @)*)÷*!
-;fpg–k';_</v>
      </c>
      <c r="O12" s="509"/>
      <c r="P12" s="509"/>
      <c r="Q12" s="59" t="str">
        <f ca="1">$B$5</f>
        <v>cf=j= @)&amp;*÷&amp;(
-;fpg–k';_</v>
      </c>
      <c r="R12" s="59" t="str">
        <f ca="1">$C$5</f>
        <v>cf=j= @)&amp;(÷*)
-;fpg–k';_</v>
      </c>
      <c r="S12" s="59" t="str">
        <f ca="1">$D$5</f>
        <v>cf=j= @)*)÷*!
-;fpg–k';_</v>
      </c>
      <c r="T12" s="509"/>
      <c r="U12" s="509"/>
    </row>
    <row r="13" spans="1:21" s="28" customFormat="1" ht="16.5" x14ac:dyDescent="0.3">
      <c r="A13" s="379" t="s">
        <v>491</v>
      </c>
      <c r="B13" s="380">
        <f>SUM(B14:B15)</f>
        <v>943813</v>
      </c>
      <c r="C13" s="385">
        <f>SUM(C14:C15)</f>
        <v>1230047</v>
      </c>
      <c r="D13" s="381">
        <f>SUM(D14:D15)</f>
        <v>1285360</v>
      </c>
      <c r="E13" s="187">
        <f t="shared" ref="E13:F15" si="4">IFERROR(C13/B13*100-100,0)</f>
        <v>30.327405958595619</v>
      </c>
      <c r="F13" s="187">
        <f t="shared" si="4"/>
        <v>4.4968200402098404</v>
      </c>
      <c r="G13" s="380">
        <f>SUM(G14:G15)</f>
        <v>2971</v>
      </c>
      <c r="H13" s="381">
        <f>SUM(H14:H15)</f>
        <v>1839</v>
      </c>
      <c r="I13" s="381">
        <f>SUM(I14:I15)</f>
        <v>1401</v>
      </c>
      <c r="J13" s="187">
        <f t="shared" ref="J13:K15" si="5">IFERROR(H13/G13*100-100,0)</f>
        <v>-38.101649276337938</v>
      </c>
      <c r="K13" s="187">
        <f t="shared" si="5"/>
        <v>-23.817292006525278</v>
      </c>
      <c r="L13" s="380">
        <f>SUM(L14:L15)</f>
        <v>159685</v>
      </c>
      <c r="M13" s="381">
        <f>SUM(M14:M15)</f>
        <v>167967</v>
      </c>
      <c r="N13" s="381">
        <f>SUM(N14:N15)</f>
        <v>172627</v>
      </c>
      <c r="O13" s="187">
        <f t="shared" ref="O13:P15" si="6">IFERROR(M13/L13*100-100,0)</f>
        <v>5.1864608447881722</v>
      </c>
      <c r="P13" s="187">
        <f t="shared" si="6"/>
        <v>2.7743544862979093</v>
      </c>
      <c r="Q13" s="381">
        <f t="shared" ref="Q13:S15" si="7">B6+G6+L6+Q6+B13+G13+L13</f>
        <v>2955367</v>
      </c>
      <c r="R13" s="381">
        <f t="shared" si="7"/>
        <v>3265099</v>
      </c>
      <c r="S13" s="381">
        <f t="shared" si="7"/>
        <v>3390545</v>
      </c>
      <c r="T13" s="187">
        <f t="shared" ref="T13:U15" si="8">IFERROR(R13/Q13*100-100,0)</f>
        <v>10.480322748409932</v>
      </c>
      <c r="U13" s="187">
        <f t="shared" si="8"/>
        <v>3.8420274546039792</v>
      </c>
    </row>
    <row r="14" spans="1:21" s="28" customFormat="1" ht="16.5" x14ac:dyDescent="0.3">
      <c r="A14" s="384" t="s">
        <v>492</v>
      </c>
      <c r="B14" s="367">
        <v>769376</v>
      </c>
      <c r="C14" s="367">
        <v>1035060</v>
      </c>
      <c r="D14" s="367">
        <v>1084295</v>
      </c>
      <c r="E14" s="187">
        <f t="shared" si="4"/>
        <v>34.532400282826615</v>
      </c>
      <c r="F14" s="187">
        <f t="shared" si="4"/>
        <v>4.7567290785075329</v>
      </c>
      <c r="G14" s="367">
        <v>2527</v>
      </c>
      <c r="H14" s="367">
        <v>1299</v>
      </c>
      <c r="I14" s="367">
        <v>1181</v>
      </c>
      <c r="J14" s="187">
        <f t="shared" si="5"/>
        <v>-48.595172140878518</v>
      </c>
      <c r="K14" s="187">
        <f t="shared" si="5"/>
        <v>-9.0839107005388797</v>
      </c>
      <c r="L14" s="367">
        <v>131574</v>
      </c>
      <c r="M14" s="367">
        <v>138274</v>
      </c>
      <c r="N14" s="367">
        <v>141994</v>
      </c>
      <c r="O14" s="187">
        <f t="shared" si="6"/>
        <v>5.092191466399143</v>
      </c>
      <c r="P14" s="187">
        <f t="shared" si="6"/>
        <v>2.6903105428352347</v>
      </c>
      <c r="Q14" s="386">
        <f t="shared" si="7"/>
        <v>2366263</v>
      </c>
      <c r="R14" s="386">
        <f t="shared" si="7"/>
        <v>2645382</v>
      </c>
      <c r="S14" s="386">
        <f t="shared" si="7"/>
        <v>2744695</v>
      </c>
      <c r="T14" s="187">
        <f t="shared" si="8"/>
        <v>11.795772490209245</v>
      </c>
      <c r="U14" s="187">
        <f t="shared" si="8"/>
        <v>3.7542026066556673</v>
      </c>
    </row>
    <row r="15" spans="1:21" s="28" customFormat="1" ht="16.5" x14ac:dyDescent="0.3">
      <c r="A15" s="379" t="s">
        <v>493</v>
      </c>
      <c r="B15" s="367">
        <v>174437</v>
      </c>
      <c r="C15" s="367">
        <v>194987</v>
      </c>
      <c r="D15" s="367">
        <v>201065</v>
      </c>
      <c r="E15" s="187">
        <f t="shared" si="4"/>
        <v>11.780757522773257</v>
      </c>
      <c r="F15" s="187">
        <f t="shared" si="4"/>
        <v>3.1171308856487769</v>
      </c>
      <c r="G15" s="367">
        <v>444</v>
      </c>
      <c r="H15" s="367">
        <v>540</v>
      </c>
      <c r="I15" s="367">
        <v>220</v>
      </c>
      <c r="J15" s="187">
        <f t="shared" si="5"/>
        <v>21.621621621621628</v>
      </c>
      <c r="K15" s="187">
        <f t="shared" si="5"/>
        <v>-59.25925925925926</v>
      </c>
      <c r="L15" s="367">
        <v>28111</v>
      </c>
      <c r="M15" s="367">
        <v>29693</v>
      </c>
      <c r="N15" s="367">
        <v>30633</v>
      </c>
      <c r="O15" s="187">
        <f t="shared" si="6"/>
        <v>5.6276902280246048</v>
      </c>
      <c r="P15" s="187">
        <f t="shared" si="6"/>
        <v>3.165729296467191</v>
      </c>
      <c r="Q15" s="386">
        <f t="shared" si="7"/>
        <v>589104</v>
      </c>
      <c r="R15" s="386">
        <f t="shared" si="7"/>
        <v>619717</v>
      </c>
      <c r="S15" s="386">
        <f t="shared" si="7"/>
        <v>645850</v>
      </c>
      <c r="T15" s="187">
        <f t="shared" si="8"/>
        <v>5.1965357559955407</v>
      </c>
      <c r="U15" s="187">
        <f t="shared" si="8"/>
        <v>4.2169248221365621</v>
      </c>
    </row>
    <row r="16" spans="1:21" x14ac:dyDescent="0.25">
      <c r="A16" s="638" t="s">
        <v>494</v>
      </c>
      <c r="B16" s="638"/>
      <c r="C16" s="638"/>
    </row>
    <row r="18" spans="19:19" x14ac:dyDescent="0.25">
      <c r="S18" s="15"/>
    </row>
    <row r="20" spans="19:19" ht="15" customHeight="1" x14ac:dyDescent="0.25"/>
    <row r="21" spans="19:19" ht="15.75" customHeight="1" x14ac:dyDescent="0.25"/>
  </sheetData>
  <mergeCells count="29">
    <mergeCell ref="A1:U1"/>
    <mergeCell ref="A2:U2"/>
    <mergeCell ref="A3:A5"/>
    <mergeCell ref="B3:F3"/>
    <mergeCell ref="G3:K3"/>
    <mergeCell ref="L3:P3"/>
    <mergeCell ref="Q3:U3"/>
    <mergeCell ref="E4:E5"/>
    <mergeCell ref="F4:F5"/>
    <mergeCell ref="J4:J5"/>
    <mergeCell ref="K4:K5"/>
    <mergeCell ref="O4:O5"/>
    <mergeCell ref="P4:P5"/>
    <mergeCell ref="T4:T5"/>
    <mergeCell ref="U4:U5"/>
    <mergeCell ref="T11:T12"/>
    <mergeCell ref="U11:U12"/>
    <mergeCell ref="A16:C16"/>
    <mergeCell ref="E11:E12"/>
    <mergeCell ref="F11:F12"/>
    <mergeCell ref="J11:J12"/>
    <mergeCell ref="K11:K12"/>
    <mergeCell ref="O11:O12"/>
    <mergeCell ref="P11:P12"/>
    <mergeCell ref="A10:A12"/>
    <mergeCell ref="B10:F10"/>
    <mergeCell ref="G10:K10"/>
    <mergeCell ref="L10:P10"/>
    <mergeCell ref="Q10:U10"/>
  </mergeCells>
  <hyperlinks>
    <hyperlink ref="B5" r:id="rId1" display="cf=j=@)^&amp;÷^*                        -;fpg–kf}if_ " xr:uid="{00000000-0004-0000-2400-000000000000}"/>
    <hyperlink ref="G5" r:id="rId2" display="cf=j=@)^&amp;÷^*                        -;fpg–kf}if_ " xr:uid="{00000000-0004-0000-2400-000001000000}"/>
    <hyperlink ref="L5" r:id="rId3" display="cf=j=@)^&amp;÷^*                        -;fpg–kf}if_ " xr:uid="{00000000-0004-0000-2400-000002000000}"/>
    <hyperlink ref="Q5" r:id="rId4" display="cf=j=@)^&amp;÷^*                        -;fpg–kf}if_ " xr:uid="{00000000-0004-0000-2400-000003000000}"/>
    <hyperlink ref="Q12" r:id="rId5" display="cf=j=@)^&amp;÷^*                        -;fpg–kf}if_ " xr:uid="{00000000-0004-0000-2400-000004000000}"/>
    <hyperlink ref="L12" r:id="rId6" display="cf=j=@)^&amp;÷^*                        -;fpg–kf}if_ " xr:uid="{00000000-0004-0000-2400-000005000000}"/>
    <hyperlink ref="G12" r:id="rId7" display="cf=j=@)^&amp;÷^*                        -;fpg–kf}if_ " xr:uid="{00000000-0004-0000-2400-000006000000}"/>
    <hyperlink ref="B12" r:id="rId8" display="cf=j=@)^&amp;÷^*                        -;fpg–kf}if_ " xr:uid="{00000000-0004-0000-2400-000007000000}"/>
  </hyperlinks>
  <pageMargins left="0.7" right="0.31" top="0.75" bottom="0.75" header="0.3" footer="0.3"/>
  <pageSetup paperSize="9" scale="74" fitToWidth="2" orientation="landscape" r:id="rId9"/>
  <colBreaks count="1" manualBreakCount="1">
    <brk id="11" max="1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R22"/>
  <sheetViews>
    <sheetView view="pageBreakPreview" zoomScaleNormal="100" zoomScaleSheetLayoutView="100" workbookViewId="0">
      <selection activeCell="J24" sqref="J24"/>
    </sheetView>
  </sheetViews>
  <sheetFormatPr defaultRowHeight="15" x14ac:dyDescent="0.25"/>
  <cols>
    <col min="1" max="1" width="27.42578125" bestFit="1" customWidth="1"/>
    <col min="2" max="2" width="14.28515625" bestFit="1" customWidth="1"/>
    <col min="3" max="3" width="13.7109375" bestFit="1" customWidth="1"/>
    <col min="4" max="4" width="15.140625" bestFit="1" customWidth="1"/>
    <col min="5" max="6" width="10.140625" bestFit="1" customWidth="1"/>
    <col min="9" max="9" width="10.140625" bestFit="1" customWidth="1"/>
    <col min="18" max="18" width="10.140625" bestFit="1" customWidth="1"/>
  </cols>
  <sheetData>
    <row r="1" spans="1:18" ht="19.5" x14ac:dyDescent="0.25">
      <c r="A1" s="639" t="s">
        <v>497</v>
      </c>
      <c r="B1" s="639"/>
      <c r="C1" s="639"/>
      <c r="D1" s="639"/>
    </row>
    <row r="2" spans="1:18" ht="19.5" x14ac:dyDescent="0.25">
      <c r="A2" s="639" t="s">
        <v>498</v>
      </c>
      <c r="B2" s="639"/>
      <c r="C2" s="639"/>
      <c r="D2" s="639"/>
    </row>
    <row r="3" spans="1:18" ht="60" x14ac:dyDescent="0.25">
      <c r="A3" s="191" t="s">
        <v>79</v>
      </c>
      <c r="B3" s="310" t="s">
        <v>499</v>
      </c>
      <c r="C3" s="310" t="s">
        <v>500</v>
      </c>
      <c r="D3" s="310" t="s">
        <v>501</v>
      </c>
      <c r="E3" s="387" t="s">
        <v>502</v>
      </c>
      <c r="F3" s="387" t="s">
        <v>503</v>
      </c>
    </row>
    <row r="4" spans="1:18" ht="16.5" x14ac:dyDescent="0.3">
      <c r="A4" s="388" t="s">
        <v>504</v>
      </c>
      <c r="B4" s="389">
        <f>SUM(B5:B7)</f>
        <v>42282658</v>
      </c>
      <c r="C4" s="389">
        <f>SUM(C5:C7)</f>
        <v>36795555</v>
      </c>
      <c r="D4" s="389">
        <f>SUM(D5:D7)</f>
        <v>34968252</v>
      </c>
      <c r="E4" s="389">
        <f>IFERROR(C4/B4*100-100,0)</f>
        <v>-12.977195047671785</v>
      </c>
      <c r="F4" s="389">
        <f>IFERROR(D4/C4*100-100,0)</f>
        <v>-4.9660971277644848</v>
      </c>
    </row>
    <row r="5" spans="1:18" ht="16.5" x14ac:dyDescent="0.3">
      <c r="A5" s="390" t="s">
        <v>505</v>
      </c>
      <c r="B5" s="391">
        <v>824924</v>
      </c>
      <c r="C5" s="391">
        <v>802871</v>
      </c>
      <c r="D5" s="391">
        <v>603810</v>
      </c>
      <c r="E5" s="392">
        <f>IFERROR(C5/B5*100-100,0)</f>
        <v>-2.6733371801523589</v>
      </c>
      <c r="F5" s="392">
        <f>IFERROR(D5/C5*100-100,0)</f>
        <v>-24.793646800046332</v>
      </c>
    </row>
    <row r="6" spans="1:18" ht="16.5" x14ac:dyDescent="0.3">
      <c r="A6" s="390" t="s">
        <v>506</v>
      </c>
      <c r="B6" s="391">
        <v>41454748</v>
      </c>
      <c r="C6" s="391">
        <v>35989698</v>
      </c>
      <c r="D6" s="391">
        <v>34361456</v>
      </c>
      <c r="E6" s="392">
        <f t="shared" ref="E6:F11" si="0">IFERROR(C6/B6*100-100,0)</f>
        <v>-13.183170236615595</v>
      </c>
      <c r="F6" s="392">
        <f t="shared" si="0"/>
        <v>-4.5241891165633064</v>
      </c>
    </row>
    <row r="7" spans="1:18" ht="16.5" x14ac:dyDescent="0.3">
      <c r="A7" s="390" t="s">
        <v>98</v>
      </c>
      <c r="B7" s="391">
        <v>2986</v>
      </c>
      <c r="C7" s="391">
        <v>2986</v>
      </c>
      <c r="D7" s="393">
        <v>2986</v>
      </c>
      <c r="E7" s="392">
        <f t="shared" si="0"/>
        <v>0</v>
      </c>
      <c r="F7" s="392">
        <f t="shared" si="0"/>
        <v>0</v>
      </c>
      <c r="K7" s="394"/>
    </row>
    <row r="8" spans="1:18" ht="16.5" x14ac:dyDescent="0.3">
      <c r="A8" s="395" t="s">
        <v>507</v>
      </c>
      <c r="B8" s="389">
        <f>SUM(B9:B11)</f>
        <v>37035849</v>
      </c>
      <c r="C8" s="389">
        <f>SUM(C9:C11)</f>
        <v>38137655</v>
      </c>
      <c r="D8" s="389">
        <f>SUM(D9:D11)</f>
        <v>41339495</v>
      </c>
      <c r="E8" s="389">
        <f t="shared" si="0"/>
        <v>2.9749716281649086</v>
      </c>
      <c r="F8" s="389">
        <f t="shared" si="0"/>
        <v>8.3954821029242623</v>
      </c>
      <c r="N8" s="394"/>
      <c r="P8" s="394"/>
      <c r="R8" s="394"/>
    </row>
    <row r="9" spans="1:18" ht="16.5" x14ac:dyDescent="0.3">
      <c r="A9" s="396" t="s">
        <v>508</v>
      </c>
      <c r="B9" s="391">
        <v>9347011</v>
      </c>
      <c r="C9" s="391">
        <v>10868093</v>
      </c>
      <c r="D9" s="391">
        <v>13806836</v>
      </c>
      <c r="E9" s="392">
        <f t="shared" si="0"/>
        <v>16.273458969931667</v>
      </c>
      <c r="F9" s="392">
        <f t="shared" si="0"/>
        <v>27.04009801903608</v>
      </c>
      <c r="N9" s="394"/>
      <c r="P9" s="394"/>
      <c r="R9" s="394"/>
    </row>
    <row r="10" spans="1:18" ht="16.5" x14ac:dyDescent="0.3">
      <c r="A10" s="396" t="s">
        <v>509</v>
      </c>
      <c r="B10" s="391">
        <v>210246</v>
      </c>
      <c r="C10" s="391">
        <v>66649</v>
      </c>
      <c r="D10" s="393">
        <v>45802</v>
      </c>
      <c r="E10" s="392">
        <f t="shared" si="0"/>
        <v>-68.29951580529476</v>
      </c>
      <c r="F10" s="392">
        <f t="shared" si="0"/>
        <v>-31.278788879052954</v>
      </c>
      <c r="R10" s="394"/>
    </row>
    <row r="11" spans="1:18" ht="16.5" x14ac:dyDescent="0.3">
      <c r="A11" s="396" t="s">
        <v>510</v>
      </c>
      <c r="B11" s="391">
        <v>27478592</v>
      </c>
      <c r="C11" s="391">
        <v>27202913</v>
      </c>
      <c r="D11" s="391">
        <v>27486857</v>
      </c>
      <c r="E11" s="392">
        <f t="shared" si="0"/>
        <v>-1.0032500937457058</v>
      </c>
      <c r="F11" s="392">
        <f t="shared" si="0"/>
        <v>1.0437999783331975</v>
      </c>
      <c r="N11" s="394"/>
      <c r="O11" s="394"/>
      <c r="P11" s="394"/>
      <c r="Q11" s="394"/>
      <c r="R11" s="394"/>
    </row>
    <row r="12" spans="1:18" ht="15.75" x14ac:dyDescent="0.25">
      <c r="A12" s="397" t="s">
        <v>547</v>
      </c>
      <c r="B12" s="398"/>
      <c r="C12" s="398"/>
      <c r="D12" s="398"/>
    </row>
    <row r="13" spans="1:18" x14ac:dyDescent="0.25">
      <c r="D13" s="394"/>
    </row>
    <row r="14" spans="1:18" x14ac:dyDescent="0.25">
      <c r="C14" s="394"/>
      <c r="E14" s="394"/>
      <c r="F14" s="394"/>
      <c r="G14" s="394"/>
      <c r="H14" s="394"/>
      <c r="I14" s="394"/>
    </row>
    <row r="15" spans="1:18" x14ac:dyDescent="0.25">
      <c r="C15" s="399"/>
      <c r="D15" s="399"/>
      <c r="E15" s="394"/>
      <c r="F15" s="394"/>
      <c r="G15" s="394"/>
      <c r="H15" s="394"/>
      <c r="I15" s="394"/>
    </row>
    <row r="16" spans="1:18" x14ac:dyDescent="0.25">
      <c r="C16" s="394"/>
      <c r="D16" s="394"/>
      <c r="E16" s="394"/>
      <c r="F16" s="394"/>
      <c r="I16" s="394"/>
    </row>
    <row r="17" spans="3:9" x14ac:dyDescent="0.25">
      <c r="C17" s="394"/>
      <c r="D17" s="394"/>
      <c r="E17" s="394"/>
      <c r="F17" s="394"/>
      <c r="G17" s="394"/>
      <c r="H17" s="394"/>
      <c r="I17" s="394"/>
    </row>
    <row r="22" spans="3:9" x14ac:dyDescent="0.25">
      <c r="F22" s="400"/>
      <c r="G22" s="400"/>
      <c r="H22" s="400"/>
      <c r="I22" s="4"/>
    </row>
  </sheetData>
  <mergeCells count="2">
    <mergeCell ref="A1:D1"/>
    <mergeCell ref="A2:D2"/>
  </mergeCells>
  <hyperlinks>
    <hyperlink ref="B3" r:id="rId1" display="cf=j=@)^&amp;÷^*                        -;fpg–kf}if_ " xr:uid="{00000000-0004-0000-2500-000000000000}"/>
  </hyperlinks>
  <pageMargins left="0.7" right="0.21" top="0.75" bottom="0.75" header="0.3" footer="0.3"/>
  <pageSetup paperSize="9" orientation="landscape"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D26"/>
  <sheetViews>
    <sheetView view="pageBreakPreview" zoomScaleNormal="100" zoomScaleSheetLayoutView="100" workbookViewId="0">
      <selection activeCell="J24" sqref="J24"/>
    </sheetView>
  </sheetViews>
  <sheetFormatPr defaultColWidth="14.28515625" defaultRowHeight="15" x14ac:dyDescent="0.25"/>
  <cols>
    <col min="1" max="1" width="26" bestFit="1" customWidth="1"/>
    <col min="5" max="5" width="18.42578125" customWidth="1"/>
  </cols>
  <sheetData>
    <row r="1" spans="1:30" s="401" customFormat="1" ht="18" x14ac:dyDescent="0.25">
      <c r="A1" s="640" t="s">
        <v>511</v>
      </c>
      <c r="B1" s="640"/>
      <c r="C1" s="640"/>
      <c r="D1" s="640"/>
      <c r="E1" s="374"/>
      <c r="F1" s="374"/>
      <c r="G1" s="374"/>
      <c r="H1" s="37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s="401" customFormat="1" ht="18" x14ac:dyDescent="0.25">
      <c r="A2" s="640" t="s">
        <v>512</v>
      </c>
      <c r="B2" s="640"/>
      <c r="C2" s="640"/>
      <c r="D2" s="640"/>
      <c r="E2" s="374"/>
      <c r="F2" s="374"/>
      <c r="G2" s="374"/>
      <c r="H2" s="37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32.25" customHeight="1" x14ac:dyDescent="0.25">
      <c r="A3" s="402" t="s">
        <v>79</v>
      </c>
      <c r="B3" s="370" t="s">
        <v>376</v>
      </c>
      <c r="C3" s="370" t="s">
        <v>377</v>
      </c>
      <c r="D3" s="370" t="s">
        <v>378</v>
      </c>
      <c r="E3" s="370" t="s">
        <v>7</v>
      </c>
      <c r="F3" s="370" t="s">
        <v>513</v>
      </c>
      <c r="G3" s="374"/>
      <c r="H3" s="374"/>
    </row>
    <row r="4" spans="1:30" ht="15" customHeight="1" x14ac:dyDescent="0.3">
      <c r="A4" s="388" t="s">
        <v>514</v>
      </c>
      <c r="B4" s="23">
        <f t="shared" ref="B4:D4" si="0">B5+B6+B7</f>
        <v>118850.9606506</v>
      </c>
      <c r="C4" s="23">
        <f t="shared" si="0"/>
        <v>80807.420941799995</v>
      </c>
      <c r="D4" s="23">
        <f t="shared" si="0"/>
        <v>74968.078861999995</v>
      </c>
      <c r="E4" s="23">
        <f>IFERROR(C4/B4*100-100,0)</f>
        <v>-32.009450744484113</v>
      </c>
      <c r="F4" s="23">
        <f>IFERROR(D4/C4*100-100,0)</f>
        <v>-7.226244832149348</v>
      </c>
      <c r="G4" s="374"/>
      <c r="H4" s="374"/>
    </row>
    <row r="5" spans="1:30" ht="16.5" x14ac:dyDescent="0.3">
      <c r="A5" s="390" t="s">
        <v>515</v>
      </c>
      <c r="B5" s="403">
        <v>96560.073687199998</v>
      </c>
      <c r="C5" s="404">
        <v>57844.659245099996</v>
      </c>
      <c r="D5" s="23">
        <v>50445.199401800004</v>
      </c>
      <c r="E5" s="23">
        <f t="shared" ref="E5:F20" si="1">IFERROR(C5/B5*100-100,0)</f>
        <v>-40.094640531775106</v>
      </c>
      <c r="F5" s="23">
        <f t="shared" si="1"/>
        <v>-12.791949922199251</v>
      </c>
      <c r="G5" s="374"/>
      <c r="H5" s="374"/>
    </row>
    <row r="6" spans="1:30" ht="16.5" x14ac:dyDescent="0.3">
      <c r="A6" s="390" t="s">
        <v>516</v>
      </c>
      <c r="B6" s="403">
        <v>456.24709630000001</v>
      </c>
      <c r="C6" s="404">
        <v>341.10064599999998</v>
      </c>
      <c r="D6" s="23">
        <v>1606.3448410000001</v>
      </c>
      <c r="E6" s="23">
        <f t="shared" si="1"/>
        <v>-25.237738767829171</v>
      </c>
      <c r="F6" s="23">
        <f t="shared" si="1"/>
        <v>370.92987358341156</v>
      </c>
      <c r="G6" s="374"/>
      <c r="H6" s="374"/>
    </row>
    <row r="7" spans="1:30" ht="16.5" x14ac:dyDescent="0.3">
      <c r="A7" s="390" t="s">
        <v>517</v>
      </c>
      <c r="B7" s="403">
        <v>21834.639867099999</v>
      </c>
      <c r="C7" s="404">
        <v>22621.6610507</v>
      </c>
      <c r="D7" s="23">
        <v>22916.5346192</v>
      </c>
      <c r="E7" s="23">
        <f t="shared" si="1"/>
        <v>3.6044614813449272</v>
      </c>
      <c r="F7" s="23">
        <f t="shared" si="1"/>
        <v>1.3035009579496659</v>
      </c>
      <c r="G7" s="374"/>
      <c r="H7" s="374"/>
    </row>
    <row r="8" spans="1:30" ht="16.5" x14ac:dyDescent="0.3">
      <c r="A8" s="395" t="s">
        <v>518</v>
      </c>
      <c r="B8" s="23">
        <f t="shared" ref="B8:D8" si="2">B9+B10+B11</f>
        <v>999342.70910059987</v>
      </c>
      <c r="C8" s="23">
        <f t="shared" si="2"/>
        <v>792666.29047130002</v>
      </c>
      <c r="D8" s="23">
        <f t="shared" si="2"/>
        <v>768166.57224150002</v>
      </c>
      <c r="E8" s="23">
        <f t="shared" si="1"/>
        <v>-20.681235450780136</v>
      </c>
      <c r="F8" s="23">
        <f t="shared" si="1"/>
        <v>-3.0907985522171089</v>
      </c>
      <c r="G8" s="374"/>
      <c r="H8" s="374"/>
    </row>
    <row r="9" spans="1:30" ht="16.5" x14ac:dyDescent="0.3">
      <c r="A9" s="390" t="s">
        <v>515</v>
      </c>
      <c r="B9" s="403">
        <v>603545.17899639998</v>
      </c>
      <c r="C9" s="404">
        <v>486333.9188255</v>
      </c>
      <c r="D9" s="23">
        <v>474894.12851170002</v>
      </c>
      <c r="E9" s="23">
        <f t="shared" si="1"/>
        <v>-19.42046167377292</v>
      </c>
      <c r="F9" s="23">
        <f t="shared" si="1"/>
        <v>-2.3522501456257032</v>
      </c>
      <c r="G9" s="374"/>
      <c r="H9" s="374"/>
    </row>
    <row r="10" spans="1:30" ht="16.5" x14ac:dyDescent="0.3">
      <c r="A10" s="390" t="s">
        <v>516</v>
      </c>
      <c r="B10" s="403">
        <v>145913.62635489999</v>
      </c>
      <c r="C10" s="404">
        <v>109978.7000812</v>
      </c>
      <c r="D10" s="23">
        <v>147396.4600469</v>
      </c>
      <c r="E10" s="23">
        <f t="shared" si="1"/>
        <v>-24.627532857210241</v>
      </c>
      <c r="F10" s="23">
        <f t="shared" si="1"/>
        <v>34.022733436632308</v>
      </c>
      <c r="G10" s="374"/>
      <c r="H10" s="374"/>
    </row>
    <row r="11" spans="1:30" ht="16.5" x14ac:dyDescent="0.3">
      <c r="A11" s="390" t="s">
        <v>517</v>
      </c>
      <c r="B11" s="403">
        <v>249883.90374929999</v>
      </c>
      <c r="C11" s="404">
        <v>196353.67156459999</v>
      </c>
      <c r="D11" s="23">
        <v>145875.9836829</v>
      </c>
      <c r="E11" s="23">
        <f t="shared" si="1"/>
        <v>-21.422040948425817</v>
      </c>
      <c r="F11" s="23">
        <f t="shared" si="1"/>
        <v>-25.707534511313128</v>
      </c>
      <c r="G11" s="374"/>
      <c r="H11" s="405"/>
    </row>
    <row r="12" spans="1:30" ht="16.5" x14ac:dyDescent="0.3">
      <c r="A12" s="388" t="s">
        <v>519</v>
      </c>
      <c r="B12" s="23">
        <f t="shared" ref="B12:D12" si="3">B13+B14+B15</f>
        <v>-880491.74870840006</v>
      </c>
      <c r="C12" s="23">
        <f t="shared" si="3"/>
        <v>-711858.86952950002</v>
      </c>
      <c r="D12" s="23">
        <f t="shared" si="3"/>
        <v>-693198.4933796</v>
      </c>
      <c r="E12" s="23">
        <f t="shared" si="1"/>
        <v>-19.15212486957077</v>
      </c>
      <c r="F12" s="23">
        <f t="shared" si="1"/>
        <v>-2.6213589446786756</v>
      </c>
      <c r="G12" s="374"/>
      <c r="H12" s="374"/>
    </row>
    <row r="13" spans="1:30" ht="16.5" x14ac:dyDescent="0.3">
      <c r="A13" s="390" t="s">
        <v>515</v>
      </c>
      <c r="B13" s="404">
        <v>-506985.1055676</v>
      </c>
      <c r="C13" s="404">
        <v>-428489.25958030001</v>
      </c>
      <c r="D13" s="23">
        <v>-424448.92911000003</v>
      </c>
      <c r="E13" s="23">
        <f t="shared" si="1"/>
        <v>-15.482870231349139</v>
      </c>
      <c r="F13" s="23">
        <f t="shared" si="1"/>
        <v>-0.94292456110976275</v>
      </c>
      <c r="G13" s="374"/>
      <c r="H13" s="374"/>
    </row>
    <row r="14" spans="1:30" ht="16.5" x14ac:dyDescent="0.3">
      <c r="A14" s="390" t="s">
        <v>516</v>
      </c>
      <c r="B14" s="404">
        <v>-145457.37925870001</v>
      </c>
      <c r="C14" s="404">
        <v>-109637.5994353</v>
      </c>
      <c r="D14" s="23">
        <v>-145790.11520589999</v>
      </c>
      <c r="E14" s="23">
        <f t="shared" si="1"/>
        <v>-24.625618862342847</v>
      </c>
      <c r="F14" s="23">
        <f t="shared" si="1"/>
        <v>32.974559783146788</v>
      </c>
      <c r="G14" s="374"/>
      <c r="H14" s="374"/>
    </row>
    <row r="15" spans="1:30" ht="16.5" x14ac:dyDescent="0.3">
      <c r="A15" s="390" t="s">
        <v>517</v>
      </c>
      <c r="B15" s="404">
        <v>-228049.2638821</v>
      </c>
      <c r="C15" s="403">
        <v>-173732.01051389999</v>
      </c>
      <c r="D15" s="23">
        <v>-122959.4490637</v>
      </c>
      <c r="E15" s="23">
        <f t="shared" si="1"/>
        <v>-23.818210347866625</v>
      </c>
      <c r="F15" s="23">
        <f t="shared" si="1"/>
        <v>-29.224643921413531</v>
      </c>
      <c r="G15" s="374"/>
      <c r="H15" s="374"/>
    </row>
    <row r="16" spans="1:30" ht="16.5" x14ac:dyDescent="0.3">
      <c r="A16" s="395" t="s">
        <v>520</v>
      </c>
      <c r="B16" s="23">
        <f t="shared" ref="B16:D16" si="4">B17+B18+B19</f>
        <v>1118193.6700096</v>
      </c>
      <c r="C16" s="23">
        <f t="shared" si="4"/>
        <v>873473.7114130999</v>
      </c>
      <c r="D16" s="23">
        <f t="shared" si="4"/>
        <v>843134.65110350004</v>
      </c>
      <c r="E16" s="23">
        <f t="shared" si="1"/>
        <v>-21.885292786034029</v>
      </c>
      <c r="F16" s="23">
        <f t="shared" si="1"/>
        <v>-3.4733798983506432</v>
      </c>
      <c r="G16" s="374"/>
      <c r="H16" s="374"/>
    </row>
    <row r="17" spans="1:12" ht="16.5" x14ac:dyDescent="0.3">
      <c r="A17" s="390" t="s">
        <v>515</v>
      </c>
      <c r="B17" s="404">
        <v>700105.25294200005</v>
      </c>
      <c r="C17" s="404">
        <v>544178.57807059994</v>
      </c>
      <c r="D17" s="23">
        <v>525339.32791350002</v>
      </c>
      <c r="E17" s="23">
        <f t="shared" si="1"/>
        <v>-22.271890435925329</v>
      </c>
      <c r="F17" s="23">
        <f t="shared" si="1"/>
        <v>-3.4619610025618783</v>
      </c>
    </row>
    <row r="18" spans="1:12" ht="16.5" x14ac:dyDescent="0.3">
      <c r="A18" s="390" t="s">
        <v>516</v>
      </c>
      <c r="B18" s="404">
        <v>146369.87345120002</v>
      </c>
      <c r="C18" s="404">
        <v>110319.8007272</v>
      </c>
      <c r="D18" s="23">
        <v>149002.80488789998</v>
      </c>
      <c r="E18" s="23">
        <f t="shared" si="1"/>
        <v>-24.629434919897761</v>
      </c>
      <c r="F18" s="23">
        <f t="shared" si="1"/>
        <v>35.064425339523353</v>
      </c>
    </row>
    <row r="19" spans="1:12" ht="16.5" x14ac:dyDescent="0.3">
      <c r="A19" s="390" t="s">
        <v>517</v>
      </c>
      <c r="B19" s="404">
        <v>271718.54361639998</v>
      </c>
      <c r="C19" s="403">
        <v>218975.33261529999</v>
      </c>
      <c r="D19" s="23">
        <v>168792.51830210001</v>
      </c>
      <c r="E19" s="23">
        <f>IFERROR(C19/B19*100-100,0)</f>
        <v>-19.410972213792107</v>
      </c>
      <c r="F19" s="23">
        <f t="shared" si="1"/>
        <v>-22.91710838561076</v>
      </c>
    </row>
    <row r="20" spans="1:12" s="28" customFormat="1" ht="16.5" x14ac:dyDescent="0.3">
      <c r="A20" s="395" t="s">
        <v>521</v>
      </c>
      <c r="B20" s="406">
        <v>167513</v>
      </c>
      <c r="C20" s="406">
        <v>414546</v>
      </c>
      <c r="D20" s="407">
        <v>343405</v>
      </c>
      <c r="E20" s="366">
        <f t="shared" ref="E20:F22" si="5">IFERROR(C20/B20*100-100,0)</f>
        <v>147.47094255371226</v>
      </c>
      <c r="F20" s="366">
        <f t="shared" si="1"/>
        <v>-17.161183559846194</v>
      </c>
    </row>
    <row r="21" spans="1:12" ht="16.5" x14ac:dyDescent="0.3">
      <c r="A21" s="395" t="s">
        <v>522</v>
      </c>
      <c r="B21" s="406">
        <v>470719.57781708101</v>
      </c>
      <c r="C21" s="407">
        <v>585076.03117811773</v>
      </c>
      <c r="D21" s="23">
        <v>733224.59630466963</v>
      </c>
      <c r="E21" s="23">
        <f t="shared" si="5"/>
        <v>24.293965823846619</v>
      </c>
      <c r="F21" s="23">
        <f t="shared" si="5"/>
        <v>25.321250099450793</v>
      </c>
    </row>
    <row r="22" spans="1:12" ht="15.75" x14ac:dyDescent="0.3">
      <c r="A22" s="408" t="s">
        <v>523</v>
      </c>
      <c r="B22" s="409">
        <v>11605.07</v>
      </c>
      <c r="C22" s="409">
        <v>2556.6880000000001</v>
      </c>
      <c r="D22" s="409">
        <v>4537.3119999999999</v>
      </c>
      <c r="E22" s="23">
        <f t="shared" si="5"/>
        <v>-77.969215179227703</v>
      </c>
      <c r="F22" s="23">
        <f t="shared" si="5"/>
        <v>77.468349677395111</v>
      </c>
    </row>
    <row r="23" spans="1:12" ht="15.75" x14ac:dyDescent="0.25">
      <c r="A23" s="397" t="s">
        <v>524</v>
      </c>
      <c r="B23" s="398"/>
      <c r="C23" s="398"/>
      <c r="D23" s="398"/>
      <c r="E23" s="398"/>
      <c r="F23" s="398"/>
      <c r="H23" s="374"/>
    </row>
    <row r="24" spans="1:12" ht="15.75" x14ac:dyDescent="0.25">
      <c r="A24" s="410"/>
      <c r="B24" s="374"/>
      <c r="C24" s="411"/>
      <c r="D24" s="374"/>
      <c r="E24" s="374"/>
      <c r="F24" s="374"/>
      <c r="H24" s="374"/>
    </row>
    <row r="25" spans="1:12" s="413" customFormat="1" ht="15.75" x14ac:dyDescent="0.25">
      <c r="A25" s="412"/>
      <c r="H25" s="374"/>
      <c r="I25"/>
      <c r="J25"/>
      <c r="K25"/>
      <c r="L25"/>
    </row>
    <row r="26" spans="1:12" x14ac:dyDescent="0.25">
      <c r="H26" s="374"/>
    </row>
  </sheetData>
  <mergeCells count="2">
    <mergeCell ref="A1:D1"/>
    <mergeCell ref="A2:D2"/>
  </mergeCells>
  <hyperlinks>
    <hyperlink ref="B3" r:id="rId1" display="cf=j=@)^&amp;÷^*                        -;fpg–kf}if_ " xr:uid="{00000000-0004-0000-2600-000000000000}"/>
  </hyperlinks>
  <pageMargins left="0.35" right="0.37" top="0.75" bottom="0.75" header="0.3" footer="0.3"/>
  <pageSetup paperSize="9" orientation="landscape"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H19"/>
  <sheetViews>
    <sheetView view="pageBreakPreview" zoomScaleNormal="100" zoomScaleSheetLayoutView="100" workbookViewId="0">
      <selection activeCell="I8" sqref="I8"/>
    </sheetView>
  </sheetViews>
  <sheetFormatPr defaultColWidth="9.140625" defaultRowHeight="28.5" x14ac:dyDescent="0.7"/>
  <cols>
    <col min="1" max="1" width="12.7109375" style="418" bestFit="1" customWidth="1"/>
    <col min="2" max="2" width="10.7109375" style="22" bestFit="1" customWidth="1"/>
    <col min="3" max="3" width="19" style="414" customWidth="1"/>
    <col min="4" max="4" width="19.28515625" style="414" customWidth="1"/>
    <col min="5" max="5" width="20.28515625" style="414" customWidth="1"/>
    <col min="6" max="6" width="9.140625" style="414"/>
    <col min="7" max="7" width="12.140625" style="414" customWidth="1"/>
    <col min="8" max="8" width="13.7109375" style="414" customWidth="1"/>
    <col min="9" max="16384" width="9.140625" style="414"/>
  </cols>
  <sheetData>
    <row r="1" spans="1:8" ht="19.5" x14ac:dyDescent="0.5">
      <c r="A1" s="663" t="s">
        <v>525</v>
      </c>
      <c r="B1" s="647"/>
      <c r="C1" s="647"/>
      <c r="D1" s="647"/>
      <c r="E1" s="664"/>
    </row>
    <row r="2" spans="1:8" ht="19.5" x14ac:dyDescent="0.5">
      <c r="A2" s="642" t="s">
        <v>526</v>
      </c>
      <c r="B2" s="643"/>
      <c r="C2" s="643"/>
      <c r="D2" s="643"/>
      <c r="E2" s="644"/>
    </row>
    <row r="3" spans="1:8" s="418" customFormat="1" ht="36" x14ac:dyDescent="0.7">
      <c r="A3" s="415" t="s">
        <v>527</v>
      </c>
      <c r="B3" s="416" t="s">
        <v>528</v>
      </c>
      <c r="C3" s="417" t="s">
        <v>376</v>
      </c>
      <c r="D3" s="417" t="s">
        <v>377</v>
      </c>
      <c r="E3" s="417" t="s">
        <v>378</v>
      </c>
    </row>
    <row r="4" spans="1:8" ht="19.5" x14ac:dyDescent="0.5">
      <c r="A4" s="645" t="s">
        <v>529</v>
      </c>
      <c r="B4" s="419" t="s">
        <v>530</v>
      </c>
      <c r="C4" s="420">
        <v>406500.5</v>
      </c>
      <c r="D4" s="420">
        <v>455125.13588362001</v>
      </c>
      <c r="E4" s="443">
        <v>443048.7</v>
      </c>
    </row>
    <row r="5" spans="1:8" ht="19.5" x14ac:dyDescent="0.5">
      <c r="A5" s="646"/>
      <c r="B5" s="419" t="s">
        <v>531</v>
      </c>
      <c r="C5" s="420">
        <v>50809.8</v>
      </c>
      <c r="D5" s="420">
        <v>53455.239493050001</v>
      </c>
      <c r="E5" s="443">
        <v>50448.800000000003</v>
      </c>
    </row>
    <row r="6" spans="1:8" ht="19.5" x14ac:dyDescent="0.5">
      <c r="A6" s="646"/>
      <c r="B6" s="419" t="s">
        <v>532</v>
      </c>
      <c r="C6" s="420">
        <v>49474.8</v>
      </c>
      <c r="D6" s="420">
        <v>67765.396503960001</v>
      </c>
      <c r="E6" s="443">
        <v>80135.399999999994</v>
      </c>
    </row>
    <row r="7" spans="1:8" ht="19.5" x14ac:dyDescent="0.5">
      <c r="A7" s="647"/>
      <c r="B7" s="419" t="s">
        <v>98</v>
      </c>
      <c r="C7" s="420"/>
      <c r="D7" s="420"/>
      <c r="E7" s="443"/>
    </row>
    <row r="8" spans="1:8" ht="36" customHeight="1" x14ac:dyDescent="0.5">
      <c r="A8" s="645" t="s">
        <v>533</v>
      </c>
      <c r="B8" s="419" t="s">
        <v>534</v>
      </c>
      <c r="C8" s="420">
        <v>493992.9</v>
      </c>
      <c r="D8" s="420">
        <v>405270</v>
      </c>
      <c r="E8" s="443">
        <v>443552</v>
      </c>
      <c r="H8" s="421"/>
    </row>
    <row r="9" spans="1:8" ht="19.5" x14ac:dyDescent="0.5">
      <c r="A9" s="646"/>
      <c r="B9" s="419" t="s">
        <v>535</v>
      </c>
      <c r="C9" s="420">
        <v>48060</v>
      </c>
      <c r="D9" s="420">
        <v>47430</v>
      </c>
      <c r="E9" s="443">
        <v>52947.8</v>
      </c>
      <c r="H9" s="421"/>
    </row>
    <row r="10" spans="1:8" ht="19.5" x14ac:dyDescent="0.5">
      <c r="A10" s="647"/>
      <c r="B10" s="419" t="s">
        <v>98</v>
      </c>
      <c r="C10" s="420">
        <v>34190</v>
      </c>
      <c r="D10" s="420">
        <v>31057.000430290002</v>
      </c>
      <c r="E10" s="443">
        <v>18897.8</v>
      </c>
      <c r="H10" s="422"/>
    </row>
    <row r="11" spans="1:8" ht="19.5" x14ac:dyDescent="0.5">
      <c r="A11" s="648" t="s">
        <v>536</v>
      </c>
      <c r="B11" s="419" t="s">
        <v>537</v>
      </c>
      <c r="C11" s="420">
        <v>73339.600000000006</v>
      </c>
      <c r="D11" s="420">
        <v>72008.09996199001</v>
      </c>
      <c r="E11" s="443"/>
      <c r="H11" s="422"/>
    </row>
    <row r="12" spans="1:8" ht="19.5" x14ac:dyDescent="0.5">
      <c r="A12" s="649"/>
      <c r="B12" s="419" t="s">
        <v>538</v>
      </c>
      <c r="C12" s="420">
        <v>3734.5</v>
      </c>
      <c r="D12" s="420">
        <v>3533.2127242600004</v>
      </c>
      <c r="E12" s="443"/>
      <c r="H12" s="422"/>
    </row>
    <row r="13" spans="1:8" ht="19.5" x14ac:dyDescent="0.5">
      <c r="A13" s="649"/>
      <c r="B13" s="419" t="s">
        <v>539</v>
      </c>
      <c r="C13" s="420">
        <v>2885</v>
      </c>
      <c r="D13" s="420">
        <v>3697.99243768</v>
      </c>
      <c r="E13" s="443"/>
      <c r="H13" s="422"/>
    </row>
    <row r="14" spans="1:8" ht="19.5" x14ac:dyDescent="0.5">
      <c r="A14" s="649"/>
      <c r="B14" s="419" t="s">
        <v>540</v>
      </c>
      <c r="C14" s="420">
        <v>99302.3</v>
      </c>
      <c r="D14" s="420">
        <v>105243.88047751998</v>
      </c>
      <c r="E14" s="443"/>
      <c r="H14" s="422"/>
    </row>
    <row r="15" spans="1:8" ht="19.5" customHeight="1" x14ac:dyDescent="0.5">
      <c r="A15" s="650"/>
      <c r="B15" s="419" t="s">
        <v>98</v>
      </c>
      <c r="C15" s="420" t="s">
        <v>541</v>
      </c>
      <c r="D15" s="420">
        <v>0</v>
      </c>
      <c r="E15" s="443">
        <v>0</v>
      </c>
      <c r="H15" s="422"/>
    </row>
    <row r="16" spans="1:8" ht="19.5" x14ac:dyDescent="0.5">
      <c r="A16" s="648" t="s">
        <v>542</v>
      </c>
      <c r="B16" s="419" t="s">
        <v>543</v>
      </c>
      <c r="C16" s="420">
        <v>6000</v>
      </c>
      <c r="D16" s="420">
        <v>30000</v>
      </c>
      <c r="E16" s="443">
        <v>128310</v>
      </c>
    </row>
    <row r="17" spans="1:5" ht="19.5" x14ac:dyDescent="0.5">
      <c r="A17" s="650"/>
      <c r="B17" s="419" t="s">
        <v>544</v>
      </c>
      <c r="C17" s="420">
        <v>25340.799999999999</v>
      </c>
      <c r="D17" s="420">
        <v>38195.1</v>
      </c>
      <c r="E17" s="443">
        <v>33501.699999999997</v>
      </c>
    </row>
    <row r="18" spans="1:5" ht="19.5" x14ac:dyDescent="0.5">
      <c r="A18" s="397" t="s">
        <v>545</v>
      </c>
      <c r="B18" s="397"/>
      <c r="C18" s="398"/>
      <c r="D18" s="398"/>
      <c r="E18" s="398"/>
    </row>
    <row r="19" spans="1:5" ht="19.5" x14ac:dyDescent="0.5">
      <c r="A19" s="641" t="s">
        <v>546</v>
      </c>
      <c r="B19" s="641"/>
      <c r="C19" s="641"/>
      <c r="D19" s="641"/>
      <c r="E19" s="641"/>
    </row>
  </sheetData>
  <mergeCells count="7">
    <mergeCell ref="A19:E19"/>
    <mergeCell ref="A1:E1"/>
    <mergeCell ref="A2:E2"/>
    <mergeCell ref="A4:A7"/>
    <mergeCell ref="A8:A10"/>
    <mergeCell ref="A11:A15"/>
    <mergeCell ref="A16:A17"/>
  </mergeCells>
  <pageMargins left="1.2" right="0.7" top="0.75" bottom="0.75" header="0.3" footer="0.3"/>
  <pageSetup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40"/>
  <sheetViews>
    <sheetView zoomScale="118" zoomScaleNormal="118" workbookViewId="0">
      <selection activeCell="E9" sqref="E9"/>
    </sheetView>
  </sheetViews>
  <sheetFormatPr defaultRowHeight="15" x14ac:dyDescent="0.25"/>
  <cols>
    <col min="1" max="1" width="8.140625" style="442" bestFit="1" customWidth="1"/>
    <col min="2" max="2" width="24.42578125" style="28" bestFit="1" customWidth="1"/>
    <col min="3" max="3" width="15.140625" style="28" customWidth="1"/>
    <col min="4" max="4" width="19.42578125" style="28" customWidth="1"/>
    <col min="5" max="5" width="13.5703125" style="28" customWidth="1"/>
    <col min="6" max="6" width="11.28515625" style="28" bestFit="1" customWidth="1"/>
    <col min="7" max="7" width="19.28515625" style="28" customWidth="1"/>
    <col min="8" max="8" width="16.28515625" style="28" customWidth="1"/>
    <col min="9" max="9" width="23.5703125" style="28" customWidth="1"/>
    <col min="10" max="10" width="15.5703125" style="28" customWidth="1"/>
    <col min="11" max="16384" width="9.140625" style="28"/>
  </cols>
  <sheetData>
    <row r="1" spans="1:15" ht="18" x14ac:dyDescent="0.25">
      <c r="A1" s="609" t="s">
        <v>548</v>
      </c>
      <c r="B1" s="609"/>
      <c r="C1" s="609"/>
      <c r="D1" s="609"/>
      <c r="E1" s="609"/>
      <c r="F1" s="609"/>
      <c r="G1" s="609"/>
      <c r="H1" s="609"/>
      <c r="I1" s="609"/>
      <c r="J1" s="609"/>
      <c r="K1" s="609"/>
      <c r="L1" s="609"/>
      <c r="M1" s="609"/>
      <c r="N1" s="609"/>
      <c r="O1" s="609"/>
    </row>
    <row r="2" spans="1:15" ht="18" x14ac:dyDescent="0.25">
      <c r="A2" s="609" t="s">
        <v>217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</row>
    <row r="3" spans="1:15" ht="18" x14ac:dyDescent="0.25">
      <c r="A3"/>
      <c r="B3" s="423" t="s">
        <v>549</v>
      </c>
      <c r="C3" s="424"/>
      <c r="D3" s="424"/>
      <c r="E3"/>
      <c r="F3"/>
      <c r="G3"/>
      <c r="H3"/>
      <c r="I3"/>
      <c r="J3"/>
      <c r="K3"/>
      <c r="L3"/>
      <c r="M3"/>
      <c r="N3"/>
      <c r="O3"/>
    </row>
    <row r="4" spans="1:15" ht="18" x14ac:dyDescent="0.25">
      <c r="A4"/>
      <c r="B4" s="423" t="s">
        <v>550</v>
      </c>
      <c r="C4" s="424"/>
      <c r="D4" s="424"/>
      <c r="E4"/>
      <c r="F4"/>
      <c r="G4"/>
      <c r="H4" s="4"/>
      <c r="I4"/>
      <c r="J4"/>
      <c r="K4"/>
      <c r="L4"/>
      <c r="M4"/>
      <c r="N4"/>
      <c r="O4"/>
    </row>
    <row r="5" spans="1:15" ht="18" x14ac:dyDescent="0.25">
      <c r="A5"/>
      <c r="B5" s="423" t="s">
        <v>551</v>
      </c>
      <c r="C5" s="424"/>
      <c r="D5" s="424"/>
      <c r="E5"/>
      <c r="F5"/>
      <c r="G5"/>
      <c r="H5"/>
      <c r="I5"/>
      <c r="J5"/>
      <c r="K5"/>
      <c r="L5"/>
      <c r="M5"/>
      <c r="N5"/>
      <c r="O5"/>
    </row>
    <row r="6" spans="1:15" ht="18" x14ac:dyDescent="0.25">
      <c r="A6"/>
      <c r="B6" s="423" t="s">
        <v>552</v>
      </c>
      <c r="C6" s="424"/>
      <c r="D6" s="424"/>
      <c r="E6"/>
      <c r="F6"/>
      <c r="G6"/>
      <c r="H6"/>
      <c r="I6"/>
      <c r="J6"/>
      <c r="K6"/>
      <c r="L6"/>
      <c r="M6"/>
      <c r="N6"/>
      <c r="O6"/>
    </row>
    <row r="7" spans="1:15" x14ac:dyDescent="0.25">
      <c r="A7" s="662" t="s">
        <v>133</v>
      </c>
      <c r="B7" s="662" t="s">
        <v>557</v>
      </c>
      <c r="C7" s="662" t="s">
        <v>558</v>
      </c>
      <c r="D7" s="662" t="s">
        <v>559</v>
      </c>
      <c r="E7" s="662"/>
      <c r="F7" s="662"/>
      <c r="G7" s="662" t="s">
        <v>560</v>
      </c>
      <c r="H7" s="662"/>
      <c r="I7" s="662"/>
      <c r="J7" s="662" t="s">
        <v>561</v>
      </c>
    </row>
    <row r="8" spans="1:15" ht="47.25" customHeight="1" x14ac:dyDescent="0.25">
      <c r="A8" s="662"/>
      <c r="B8" s="662"/>
      <c r="C8" s="662"/>
      <c r="D8" s="427" t="s">
        <v>562</v>
      </c>
      <c r="E8" s="427" t="s">
        <v>563</v>
      </c>
      <c r="F8" s="427" t="s">
        <v>564</v>
      </c>
      <c r="G8" s="427" t="s">
        <v>562</v>
      </c>
      <c r="H8" s="427" t="s">
        <v>563</v>
      </c>
      <c r="I8" s="427" t="s">
        <v>564</v>
      </c>
      <c r="J8" s="662"/>
    </row>
    <row r="9" spans="1:15" ht="18.75" x14ac:dyDescent="0.25">
      <c r="A9" s="428" t="s">
        <v>565</v>
      </c>
      <c r="B9" s="429" t="s">
        <v>566</v>
      </c>
      <c r="C9" s="430">
        <v>79.56</v>
      </c>
      <c r="D9" s="430">
        <v>19.815000000000001</v>
      </c>
      <c r="E9" s="430">
        <v>34.22</v>
      </c>
      <c r="F9" s="430">
        <f>D9/C9*100</f>
        <v>24.905731523378584</v>
      </c>
      <c r="G9" s="430">
        <v>2043</v>
      </c>
      <c r="H9" s="430">
        <v>40.5</v>
      </c>
      <c r="I9" s="430">
        <v>38.619999999999997</v>
      </c>
      <c r="J9" s="431"/>
    </row>
    <row r="10" spans="1:15" ht="18.75" x14ac:dyDescent="0.25">
      <c r="A10" s="428" t="s">
        <v>567</v>
      </c>
      <c r="B10" s="429" t="s">
        <v>568</v>
      </c>
      <c r="C10" s="430">
        <v>63.01</v>
      </c>
      <c r="D10" s="430">
        <v>46.996200000000002</v>
      </c>
      <c r="E10" s="430">
        <v>60.95</v>
      </c>
      <c r="F10" s="430">
        <f>D10/C10*100</f>
        <v>74.585303920012706</v>
      </c>
      <c r="G10" s="430">
        <v>1314.9862000000001</v>
      </c>
      <c r="H10" s="430">
        <v>72.22</v>
      </c>
      <c r="I10" s="430">
        <v>69.34</v>
      </c>
      <c r="J10" s="431"/>
    </row>
    <row r="11" spans="1:15" ht="18.75" x14ac:dyDescent="0.25">
      <c r="A11" s="428" t="s">
        <v>569</v>
      </c>
      <c r="B11" s="429" t="s">
        <v>570</v>
      </c>
      <c r="C11" s="430">
        <v>263.44</v>
      </c>
      <c r="D11" s="430">
        <v>74.760000000000005</v>
      </c>
      <c r="E11" s="430">
        <v>32.46</v>
      </c>
      <c r="F11" s="430">
        <f>D11/C11*100</f>
        <v>28.378378378378383</v>
      </c>
      <c r="G11" s="430">
        <v>1880</v>
      </c>
      <c r="H11" s="430">
        <v>69.83</v>
      </c>
      <c r="I11" s="430">
        <v>67.94</v>
      </c>
      <c r="J11" s="431"/>
    </row>
    <row r="12" spans="1:15" ht="15" customHeight="1" x14ac:dyDescent="0.25">
      <c r="A12" s="428" t="s">
        <v>571</v>
      </c>
      <c r="B12" s="432" t="s">
        <v>572</v>
      </c>
      <c r="C12" s="430">
        <v>417.14</v>
      </c>
      <c r="D12" s="430">
        <v>305.2</v>
      </c>
      <c r="E12" s="430">
        <v>86.26</v>
      </c>
      <c r="F12" s="430">
        <f t="shared" ref="F12" si="0">D12/C12*100</f>
        <v>73.164884690991045</v>
      </c>
      <c r="G12" s="430">
        <v>1191.19</v>
      </c>
      <c r="H12" s="430">
        <v>26.38</v>
      </c>
      <c r="I12" s="430">
        <v>24.29</v>
      </c>
      <c r="J12" s="428"/>
    </row>
    <row r="13" spans="1:15" ht="18.75" x14ac:dyDescent="0.25">
      <c r="A13" s="428" t="s">
        <v>573</v>
      </c>
      <c r="B13" s="429" t="s">
        <v>574</v>
      </c>
      <c r="C13" s="430">
        <v>114.35</v>
      </c>
      <c r="D13" s="430">
        <v>70.89</v>
      </c>
      <c r="E13" s="430">
        <v>52.16</v>
      </c>
      <c r="F13" s="430">
        <f>D13/C13*100</f>
        <v>61.993878443375607</v>
      </c>
      <c r="G13" s="430">
        <v>700</v>
      </c>
      <c r="H13" s="430">
        <v>20</v>
      </c>
      <c r="I13" s="430">
        <v>20</v>
      </c>
      <c r="J13" s="428"/>
    </row>
    <row r="14" spans="1:15" ht="30" x14ac:dyDescent="0.25">
      <c r="A14" s="428" t="s">
        <v>575</v>
      </c>
      <c r="B14" s="429" t="s">
        <v>576</v>
      </c>
      <c r="C14" s="430">
        <v>159.465</v>
      </c>
      <c r="D14" s="430">
        <v>44.01</v>
      </c>
      <c r="E14" s="430">
        <v>35</v>
      </c>
      <c r="F14" s="430">
        <f>D14/C14*100</f>
        <v>27.598532593359042</v>
      </c>
      <c r="G14" s="430">
        <v>1543.93</v>
      </c>
      <c r="H14" s="430">
        <v>65.67</v>
      </c>
      <c r="I14" s="430">
        <v>46.51</v>
      </c>
      <c r="J14" s="428"/>
    </row>
    <row r="15" spans="1:15" ht="30" x14ac:dyDescent="0.25">
      <c r="A15" s="428" t="s">
        <v>577</v>
      </c>
      <c r="B15" s="429" t="s">
        <v>578</v>
      </c>
      <c r="C15" s="654" t="s">
        <v>553</v>
      </c>
      <c r="D15" s="655"/>
      <c r="E15" s="655"/>
      <c r="F15" s="655"/>
      <c r="G15" s="655"/>
      <c r="H15" s="655"/>
      <c r="I15" s="656"/>
      <c r="J15" s="433"/>
    </row>
    <row r="16" spans="1:15" ht="165" x14ac:dyDescent="0.25">
      <c r="A16" s="428" t="s">
        <v>579</v>
      </c>
      <c r="B16" s="429" t="s">
        <v>580</v>
      </c>
      <c r="C16" s="434" t="s">
        <v>581</v>
      </c>
      <c r="D16" s="430">
        <v>21.89</v>
      </c>
      <c r="E16" s="435" t="s">
        <v>582</v>
      </c>
      <c r="F16" s="430">
        <v>17.93</v>
      </c>
      <c r="G16" s="430">
        <v>4299.93</v>
      </c>
      <c r="H16" s="436" t="s">
        <v>554</v>
      </c>
      <c r="I16" s="435" t="s">
        <v>555</v>
      </c>
      <c r="J16" s="429" t="s">
        <v>583</v>
      </c>
    </row>
    <row r="17" spans="1:10" ht="60" x14ac:dyDescent="0.25">
      <c r="A17" s="428" t="s">
        <v>584</v>
      </c>
      <c r="B17" s="429" t="s">
        <v>585</v>
      </c>
      <c r="C17" s="430">
        <v>1084.17</v>
      </c>
      <c r="D17" s="430">
        <v>39.71</v>
      </c>
      <c r="E17" s="430">
        <v>3.66</v>
      </c>
      <c r="F17" s="430">
        <v>3.66</v>
      </c>
      <c r="G17" s="430">
        <v>582.74</v>
      </c>
      <c r="H17" s="430">
        <v>7</v>
      </c>
      <c r="I17" s="430">
        <v>7</v>
      </c>
      <c r="J17" s="431"/>
    </row>
    <row r="18" spans="1:10" ht="18.75" x14ac:dyDescent="0.25">
      <c r="A18" s="428" t="s">
        <v>586</v>
      </c>
      <c r="B18" s="429" t="s">
        <v>587</v>
      </c>
      <c r="C18" s="654" t="s">
        <v>588</v>
      </c>
      <c r="D18" s="655"/>
      <c r="E18" s="655"/>
      <c r="F18" s="655"/>
      <c r="G18" s="655"/>
      <c r="H18" s="655"/>
      <c r="I18" s="656"/>
      <c r="J18" s="428"/>
    </row>
    <row r="19" spans="1:10" ht="18.75" x14ac:dyDescent="0.25">
      <c r="A19" s="428" t="s">
        <v>589</v>
      </c>
      <c r="B19" s="429" t="s">
        <v>590</v>
      </c>
      <c r="C19" s="658" t="s">
        <v>591</v>
      </c>
      <c r="D19" s="655"/>
      <c r="E19" s="655"/>
      <c r="F19" s="655"/>
      <c r="G19" s="655"/>
      <c r="H19" s="655"/>
      <c r="I19" s="656"/>
      <c r="J19" s="437"/>
    </row>
    <row r="20" spans="1:10" ht="30" x14ac:dyDescent="0.25">
      <c r="A20" s="428" t="s">
        <v>592</v>
      </c>
      <c r="B20" s="429" t="s">
        <v>593</v>
      </c>
      <c r="C20" s="430">
        <v>300</v>
      </c>
      <c r="D20" s="430">
        <v>169.02</v>
      </c>
      <c r="E20" s="430">
        <v>20</v>
      </c>
      <c r="F20" s="430">
        <v>56.34</v>
      </c>
      <c r="G20" s="430">
        <v>2104.7399999999998</v>
      </c>
      <c r="H20" s="430">
        <v>99.6</v>
      </c>
      <c r="I20" s="430">
        <v>89.15</v>
      </c>
      <c r="J20" s="428"/>
    </row>
    <row r="21" spans="1:10" ht="47.25" customHeight="1" x14ac:dyDescent="0.25">
      <c r="A21" s="428" t="s">
        <v>594</v>
      </c>
      <c r="B21" s="429" t="s">
        <v>595</v>
      </c>
      <c r="C21" s="430">
        <v>30</v>
      </c>
      <c r="D21" s="654" t="s">
        <v>556</v>
      </c>
      <c r="E21" s="655"/>
      <c r="F21" s="655"/>
      <c r="G21" s="655"/>
      <c r="H21" s="655"/>
      <c r="I21" s="656"/>
      <c r="J21" s="429" t="s">
        <v>596</v>
      </c>
    </row>
    <row r="22" spans="1:10" ht="30" x14ac:dyDescent="0.25">
      <c r="A22" s="428" t="s">
        <v>597</v>
      </c>
      <c r="B22" s="429" t="s">
        <v>598</v>
      </c>
      <c r="C22" s="430">
        <v>103</v>
      </c>
      <c r="D22" s="430">
        <v>36.03</v>
      </c>
      <c r="E22" s="430">
        <v>50</v>
      </c>
      <c r="F22" s="430">
        <v>34.979999999999997</v>
      </c>
      <c r="G22" s="430">
        <v>3064</v>
      </c>
      <c r="H22" s="430">
        <v>44</v>
      </c>
      <c r="I22" s="430">
        <v>43.39</v>
      </c>
      <c r="J22" s="428"/>
    </row>
    <row r="23" spans="1:10" ht="18.75" x14ac:dyDescent="0.25">
      <c r="A23" s="428" t="s">
        <v>599</v>
      </c>
      <c r="B23" s="429" t="s">
        <v>600</v>
      </c>
      <c r="C23" s="430">
        <v>348.9</v>
      </c>
      <c r="D23" s="430">
        <v>153</v>
      </c>
      <c r="E23" s="430">
        <v>73.63</v>
      </c>
      <c r="F23" s="430">
        <v>45.03</v>
      </c>
      <c r="G23" s="430">
        <v>6036.28</v>
      </c>
      <c r="H23" s="430">
        <v>64.03</v>
      </c>
      <c r="I23" s="430">
        <v>59.21</v>
      </c>
      <c r="J23" s="428"/>
    </row>
    <row r="24" spans="1:10" ht="30" x14ac:dyDescent="0.25">
      <c r="A24" s="428" t="s">
        <v>601</v>
      </c>
      <c r="B24" s="429" t="s">
        <v>602</v>
      </c>
      <c r="C24" s="430">
        <v>39575</v>
      </c>
      <c r="D24" s="430">
        <v>143.22999999999999</v>
      </c>
      <c r="E24" s="430">
        <v>28.57</v>
      </c>
      <c r="F24" s="430">
        <v>38</v>
      </c>
      <c r="G24" s="430">
        <v>6640</v>
      </c>
      <c r="H24" s="430">
        <v>74.87</v>
      </c>
      <c r="I24" s="430">
        <v>78.739999999999995</v>
      </c>
      <c r="J24" s="428"/>
    </row>
    <row r="25" spans="1:10" ht="22.5" x14ac:dyDescent="0.25">
      <c r="A25" s="651" t="s">
        <v>603</v>
      </c>
      <c r="B25" s="429" t="s">
        <v>604</v>
      </c>
      <c r="C25" s="659"/>
      <c r="D25" s="660"/>
      <c r="E25" s="660"/>
      <c r="F25" s="660"/>
      <c r="G25" s="660"/>
      <c r="H25" s="660"/>
      <c r="I25" s="660"/>
      <c r="J25" s="661"/>
    </row>
    <row r="26" spans="1:10" ht="30" x14ac:dyDescent="0.25">
      <c r="A26" s="652"/>
      <c r="B26" s="429" t="s">
        <v>605</v>
      </c>
      <c r="C26" s="430">
        <v>70</v>
      </c>
      <c r="D26" s="430">
        <v>10.119999999999999</v>
      </c>
      <c r="E26" s="430">
        <v>22</v>
      </c>
      <c r="F26" s="430">
        <v>14.45</v>
      </c>
      <c r="G26" s="430">
        <v>516.86</v>
      </c>
      <c r="H26" s="430">
        <v>45</v>
      </c>
      <c r="I26" s="430">
        <v>43.32</v>
      </c>
      <c r="J26" s="428"/>
    </row>
    <row r="27" spans="1:10" ht="45" x14ac:dyDescent="0.25">
      <c r="A27" s="653"/>
      <c r="B27" s="429" t="s">
        <v>606</v>
      </c>
      <c r="C27" s="430">
        <v>10.2018</v>
      </c>
      <c r="D27" s="430">
        <v>3.9708000000000001</v>
      </c>
      <c r="E27" s="430">
        <v>40</v>
      </c>
      <c r="F27" s="430">
        <v>38.92</v>
      </c>
      <c r="G27" s="430">
        <v>44.673999999999999</v>
      </c>
      <c r="H27" s="430">
        <v>69.459999999999994</v>
      </c>
      <c r="I27" s="430">
        <v>71.02</v>
      </c>
      <c r="J27" s="428"/>
    </row>
    <row r="28" spans="1:10" ht="18" customHeight="1" x14ac:dyDescent="0.25">
      <c r="A28" s="651" t="s">
        <v>607</v>
      </c>
      <c r="B28" s="429" t="s">
        <v>608</v>
      </c>
      <c r="C28" s="654"/>
      <c r="D28" s="655"/>
      <c r="E28" s="655"/>
      <c r="F28" s="655"/>
      <c r="G28" s="655"/>
      <c r="H28" s="655"/>
      <c r="I28" s="655"/>
      <c r="J28" s="656"/>
    </row>
    <row r="29" spans="1:10" ht="30" x14ac:dyDescent="0.25">
      <c r="A29" s="652"/>
      <c r="B29" s="429" t="s">
        <v>609</v>
      </c>
      <c r="C29" s="430">
        <v>103.69</v>
      </c>
      <c r="D29" s="430">
        <v>78</v>
      </c>
      <c r="E29" s="430">
        <v>85</v>
      </c>
      <c r="F29" s="430">
        <v>75.72</v>
      </c>
      <c r="G29" s="430">
        <v>995</v>
      </c>
      <c r="H29" s="430">
        <v>63</v>
      </c>
      <c r="I29" s="430">
        <v>62.5</v>
      </c>
      <c r="J29" s="428"/>
    </row>
    <row r="30" spans="1:10" x14ac:dyDescent="0.25">
      <c r="A30" s="653"/>
      <c r="B30" s="429" t="s">
        <v>610</v>
      </c>
      <c r="C30" s="430">
        <v>74.37</v>
      </c>
      <c r="D30" s="430">
        <v>29.05</v>
      </c>
      <c r="E30" s="430">
        <v>45</v>
      </c>
      <c r="F30" s="430">
        <v>39</v>
      </c>
      <c r="G30" s="430">
        <v>618</v>
      </c>
      <c r="H30" s="430">
        <v>75</v>
      </c>
      <c r="I30" s="430">
        <v>70</v>
      </c>
      <c r="J30" s="428"/>
    </row>
    <row r="31" spans="1:10" ht="18" customHeight="1" x14ac:dyDescent="0.25">
      <c r="A31" s="651" t="s">
        <v>611</v>
      </c>
      <c r="B31" s="429" t="s">
        <v>612</v>
      </c>
      <c r="C31" s="654"/>
      <c r="D31" s="655"/>
      <c r="E31" s="655"/>
      <c r="F31" s="655"/>
      <c r="G31" s="655"/>
      <c r="H31" s="655"/>
      <c r="I31" s="655"/>
      <c r="J31" s="656"/>
    </row>
    <row r="32" spans="1:10" ht="60" x14ac:dyDescent="0.25">
      <c r="A32" s="652"/>
      <c r="B32" s="429" t="s">
        <v>613</v>
      </c>
      <c r="C32" s="430">
        <f>650000000/10000000</f>
        <v>65</v>
      </c>
      <c r="D32" s="430">
        <v>1.3</v>
      </c>
      <c r="E32" s="430">
        <v>3</v>
      </c>
      <c r="F32" s="430">
        <v>2.0539999999999998</v>
      </c>
      <c r="G32" s="430">
        <v>1.3</v>
      </c>
      <c r="H32" s="430">
        <v>3</v>
      </c>
      <c r="I32" s="430">
        <v>2.0539999999999998</v>
      </c>
      <c r="J32" s="429" t="s">
        <v>614</v>
      </c>
    </row>
    <row r="33" spans="1:10" ht="45" x14ac:dyDescent="0.25">
      <c r="A33" s="652"/>
      <c r="B33" s="429" t="s">
        <v>615</v>
      </c>
      <c r="C33" s="430">
        <v>37.564999999999998</v>
      </c>
      <c r="D33" s="430">
        <v>14.648999999999999</v>
      </c>
      <c r="E33" s="430">
        <v>60.67</v>
      </c>
      <c r="F33" s="430">
        <v>38.996406229202719</v>
      </c>
      <c r="G33" s="430">
        <v>193.6</v>
      </c>
      <c r="H33" s="430">
        <v>30</v>
      </c>
      <c r="I33" s="430">
        <v>29.060778456596463</v>
      </c>
      <c r="J33" s="428"/>
    </row>
    <row r="34" spans="1:10" ht="45" x14ac:dyDescent="0.25">
      <c r="A34" s="653"/>
      <c r="B34" s="429" t="s">
        <v>616</v>
      </c>
      <c r="C34" s="430">
        <v>20.256900000000002</v>
      </c>
      <c r="D34" s="430">
        <v>7.9032</v>
      </c>
      <c r="E34" s="430">
        <v>46.25</v>
      </c>
      <c r="F34" s="430">
        <v>39.020000000000003</v>
      </c>
      <c r="G34" s="430">
        <v>41.561900000000001</v>
      </c>
      <c r="H34" s="430">
        <v>51.47</v>
      </c>
      <c r="I34" s="430">
        <v>36.520000000000003</v>
      </c>
      <c r="J34" s="428"/>
    </row>
    <row r="35" spans="1:10" ht="30" x14ac:dyDescent="0.25">
      <c r="A35" s="428" t="s">
        <v>617</v>
      </c>
      <c r="B35" s="429" t="s">
        <v>618</v>
      </c>
      <c r="C35" s="430">
        <v>2250.38</v>
      </c>
      <c r="D35" s="430">
        <v>427</v>
      </c>
      <c r="E35" s="430">
        <v>44.06</v>
      </c>
      <c r="F35" s="430">
        <v>19.04</v>
      </c>
      <c r="G35" s="430">
        <v>5103</v>
      </c>
      <c r="H35" s="430">
        <v>29.62</v>
      </c>
      <c r="I35" s="430">
        <v>30.45</v>
      </c>
      <c r="J35" s="428"/>
    </row>
    <row r="36" spans="1:10" ht="18.75" x14ac:dyDescent="0.25">
      <c r="A36" s="428" t="s">
        <v>619</v>
      </c>
      <c r="B36" s="429" t="s">
        <v>620</v>
      </c>
      <c r="C36" s="430">
        <v>50.83</v>
      </c>
      <c r="D36" s="430">
        <v>16.63</v>
      </c>
      <c r="E36" s="430">
        <v>40.72</v>
      </c>
      <c r="F36" s="430">
        <v>32.72</v>
      </c>
      <c r="G36" s="430">
        <v>3036.13</v>
      </c>
      <c r="H36" s="430">
        <v>99.52</v>
      </c>
      <c r="I36" s="430">
        <v>93.72</v>
      </c>
      <c r="J36" s="438"/>
    </row>
    <row r="37" spans="1:10" ht="18.75" x14ac:dyDescent="0.25">
      <c r="A37" s="428" t="s">
        <v>621</v>
      </c>
      <c r="B37" s="429" t="s">
        <v>622</v>
      </c>
      <c r="C37" s="430">
        <v>21</v>
      </c>
      <c r="D37" s="430">
        <v>16.809999999999999</v>
      </c>
      <c r="E37" s="430">
        <v>76</v>
      </c>
      <c r="F37" s="430">
        <v>80</v>
      </c>
      <c r="G37" s="430">
        <v>179.01</v>
      </c>
      <c r="H37" s="430">
        <v>67</v>
      </c>
      <c r="I37" s="430">
        <v>67.8</v>
      </c>
      <c r="J37" s="431"/>
    </row>
    <row r="38" spans="1:10" ht="30" x14ac:dyDescent="0.25">
      <c r="A38" s="428" t="s">
        <v>623</v>
      </c>
      <c r="B38" s="429" t="s">
        <v>624</v>
      </c>
      <c r="C38" s="430">
        <v>45</v>
      </c>
      <c r="D38" s="430">
        <v>18.170000000000002</v>
      </c>
      <c r="E38" s="430">
        <v>87.83</v>
      </c>
      <c r="F38" s="430">
        <v>40.39</v>
      </c>
      <c r="G38" s="430">
        <v>817</v>
      </c>
      <c r="H38" s="430">
        <v>88</v>
      </c>
      <c r="I38" s="430">
        <v>61.61</v>
      </c>
      <c r="J38" s="431"/>
    </row>
    <row r="39" spans="1:10" ht="18.75" x14ac:dyDescent="0.25">
      <c r="A39" s="428" t="s">
        <v>625</v>
      </c>
      <c r="B39" s="429" t="s">
        <v>626</v>
      </c>
      <c r="C39" s="430">
        <v>105.09</v>
      </c>
      <c r="D39" s="430">
        <v>18.445164775999999</v>
      </c>
      <c r="E39" s="430">
        <v>34</v>
      </c>
      <c r="F39" s="430">
        <v>17.55</v>
      </c>
      <c r="G39" s="430">
        <v>1424.7201389811</v>
      </c>
      <c r="H39" s="430">
        <v>5.939344295954049</v>
      </c>
      <c r="I39" s="430">
        <v>5.7057229501778206</v>
      </c>
      <c r="J39" s="439"/>
    </row>
    <row r="40" spans="1:10" ht="18" x14ac:dyDescent="0.25">
      <c r="A40" s="657" t="s">
        <v>627</v>
      </c>
      <c r="B40" s="657"/>
      <c r="C40" s="657"/>
      <c r="D40" s="657"/>
      <c r="E40" s="657"/>
      <c r="F40" s="657"/>
      <c r="G40" s="657"/>
      <c r="H40" s="657"/>
      <c r="I40" s="440"/>
      <c r="J40" s="441"/>
    </row>
  </sheetData>
  <mergeCells count="19">
    <mergeCell ref="D21:I21"/>
    <mergeCell ref="A25:A27"/>
    <mergeCell ref="C25:J25"/>
    <mergeCell ref="A7:A8"/>
    <mergeCell ref="B7:B8"/>
    <mergeCell ref="C7:C8"/>
    <mergeCell ref="D7:F7"/>
    <mergeCell ref="G7:I7"/>
    <mergeCell ref="J7:J8"/>
    <mergeCell ref="A1:O1"/>
    <mergeCell ref="A2:O2"/>
    <mergeCell ref="C15:I15"/>
    <mergeCell ref="C18:I18"/>
    <mergeCell ref="C19:I19"/>
    <mergeCell ref="A28:A30"/>
    <mergeCell ref="C28:J28"/>
    <mergeCell ref="A31:A34"/>
    <mergeCell ref="C31:J31"/>
    <mergeCell ref="A40:H40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G54"/>
  <sheetViews>
    <sheetView view="pageBreakPreview" zoomScaleNormal="100" zoomScaleSheetLayoutView="100" workbookViewId="0">
      <pane xSplit="1" ySplit="6" topLeftCell="B19" activePane="bottomRight" state="frozen"/>
      <selection activeCell="J24" sqref="J24"/>
      <selection pane="topRight" activeCell="J24" sqref="J24"/>
      <selection pane="bottomLeft" activeCell="J24" sqref="J24"/>
      <selection pane="bottomRight" activeCell="D24" sqref="D24"/>
    </sheetView>
  </sheetViews>
  <sheetFormatPr defaultRowHeight="15" x14ac:dyDescent="0.25"/>
  <cols>
    <col min="1" max="1" width="22.42578125" bestFit="1" customWidth="1"/>
    <col min="2" max="2" width="13.85546875" customWidth="1"/>
    <col min="3" max="3" width="14.5703125" customWidth="1"/>
    <col min="4" max="4" width="13.7109375" customWidth="1"/>
    <col min="5" max="5" width="13.5703125" customWidth="1"/>
    <col min="6" max="6" width="14.85546875" customWidth="1"/>
    <col min="9" max="9" width="11.28515625" bestFit="1" customWidth="1"/>
    <col min="10" max="11" width="10.5703125" bestFit="1" customWidth="1"/>
    <col min="12" max="12" width="12.28515625" customWidth="1"/>
  </cols>
  <sheetData>
    <row r="1" spans="1:7" ht="18" x14ac:dyDescent="0.25">
      <c r="A1" s="506" t="s">
        <v>120</v>
      </c>
      <c r="B1" s="506"/>
      <c r="C1" s="506"/>
      <c r="D1" s="506"/>
      <c r="E1" s="506"/>
      <c r="F1" s="506"/>
    </row>
    <row r="2" spans="1:7" ht="18" x14ac:dyDescent="0.25">
      <c r="A2" s="506" t="s">
        <v>36</v>
      </c>
      <c r="B2" s="506"/>
      <c r="C2" s="506"/>
      <c r="D2" s="506"/>
      <c r="E2" s="506"/>
      <c r="F2" s="506"/>
    </row>
    <row r="3" spans="1:7" ht="18" x14ac:dyDescent="0.25">
      <c r="A3" s="65"/>
      <c r="B3" s="65"/>
      <c r="C3" s="65"/>
      <c r="D3" s="65"/>
      <c r="E3" s="65"/>
      <c r="F3" s="7" t="s">
        <v>37</v>
      </c>
    </row>
    <row r="4" spans="1:7" ht="15.75" x14ac:dyDescent="0.25">
      <c r="A4" s="507" t="s">
        <v>2</v>
      </c>
      <c r="B4" s="508" t="s">
        <v>3</v>
      </c>
      <c r="C4" s="508"/>
      <c r="D4" s="508"/>
      <c r="E4" s="508"/>
      <c r="F4" s="508"/>
    </row>
    <row r="5" spans="1:7" x14ac:dyDescent="0.25">
      <c r="A5" s="507"/>
      <c r="B5" s="3" t="s">
        <v>4</v>
      </c>
      <c r="C5" s="3" t="s">
        <v>5</v>
      </c>
      <c r="D5" s="3" t="s">
        <v>6</v>
      </c>
      <c r="E5" s="509" t="s">
        <v>7</v>
      </c>
      <c r="F5" s="509" t="s">
        <v>8</v>
      </c>
    </row>
    <row r="6" spans="1:7" ht="30" customHeight="1" x14ac:dyDescent="0.25">
      <c r="A6" s="507"/>
      <c r="B6" s="159" t="s">
        <v>230</v>
      </c>
      <c r="C6" s="159" t="s">
        <v>231</v>
      </c>
      <c r="D6" s="159" t="s">
        <v>256</v>
      </c>
      <c r="E6" s="509"/>
      <c r="F6" s="509"/>
    </row>
    <row r="7" spans="1:7" ht="16.5" x14ac:dyDescent="0.3">
      <c r="A7" s="476" t="s">
        <v>9</v>
      </c>
      <c r="B7" s="30">
        <f>'Table 2b'!Q44</f>
        <v>15550031.95617567</v>
      </c>
      <c r="C7" s="30">
        <f>'Table 2b'!R44</f>
        <v>16028639.665772026</v>
      </c>
      <c r="D7" s="30">
        <f>'Table 2b'!S44</f>
        <v>16641146.70423973</v>
      </c>
      <c r="E7" s="321">
        <f>'Table 2b'!T44</f>
        <v>3.077856759042092</v>
      </c>
      <c r="F7" s="321">
        <f>'Table 2b'!U44</f>
        <v>3.8213288915319907</v>
      </c>
    </row>
    <row r="8" spans="1:7" ht="16.5" x14ac:dyDescent="0.3">
      <c r="A8" s="473" t="s">
        <v>10</v>
      </c>
      <c r="B8" s="474">
        <f>'Table 2b'!Q45</f>
        <v>5130627.4549357295</v>
      </c>
      <c r="C8" s="474">
        <f>'Table 2b'!R45</f>
        <v>5486474.4180912245</v>
      </c>
      <c r="D8" s="474">
        <f>'Table 2b'!S45</f>
        <v>5724234.6064250004</v>
      </c>
      <c r="E8" s="187">
        <f>'Table 2b'!T45</f>
        <v>6.9357396591554448</v>
      </c>
      <c r="F8" s="187">
        <f>'Table 2b'!U45</f>
        <v>4.3335696153030483</v>
      </c>
      <c r="G8" s="15"/>
    </row>
    <row r="9" spans="1:7" ht="16.5" x14ac:dyDescent="0.3">
      <c r="A9" s="473" t="s">
        <v>11</v>
      </c>
      <c r="B9" s="474">
        <f>'Table 2b'!Q46</f>
        <v>3106397.6332304003</v>
      </c>
      <c r="C9" s="474">
        <f>'Table 2b'!R46</f>
        <v>3193170.3005418158</v>
      </c>
      <c r="D9" s="474">
        <f>'Table 2b'!S46</f>
        <v>3089560.6232595216</v>
      </c>
      <c r="E9" s="187">
        <f>'Table 2b'!T46</f>
        <v>2.793353509646451</v>
      </c>
      <c r="F9" s="187">
        <f>'Table 2b'!U46</f>
        <v>-3.2447275757485841</v>
      </c>
      <c r="G9" s="15"/>
    </row>
    <row r="10" spans="1:7" ht="16.5" x14ac:dyDescent="0.3">
      <c r="A10" s="475" t="s">
        <v>12</v>
      </c>
      <c r="B10" s="474">
        <f>'Table 2b'!Q47</f>
        <v>2144566.6260836162</v>
      </c>
      <c r="C10" s="474">
        <f>'Table 2b'!R47</f>
        <v>2098563.6494522081</v>
      </c>
      <c r="D10" s="474">
        <f>'Table 2b'!S47</f>
        <v>2155667.84</v>
      </c>
      <c r="E10" s="187">
        <f>'Table 2b'!T47</f>
        <v>-2.1450943081874954</v>
      </c>
      <c r="F10" s="187">
        <f>'Table 2b'!U47</f>
        <v>2.7211083429705667</v>
      </c>
      <c r="G10" s="15"/>
    </row>
    <row r="11" spans="1:7" ht="16.5" x14ac:dyDescent="0.3">
      <c r="A11" s="473" t="s">
        <v>13</v>
      </c>
      <c r="B11" s="474">
        <f>'Table 2b'!Q48</f>
        <v>339461.52011794632</v>
      </c>
      <c r="C11" s="474">
        <f>'Table 2b'!R48</f>
        <v>355757.20278534637</v>
      </c>
      <c r="D11" s="474">
        <f>'Table 2b'!S48</f>
        <v>365210.75001828646</v>
      </c>
      <c r="E11" s="187">
        <f>'Table 2b'!T48</f>
        <v>4.8004506259613891</v>
      </c>
      <c r="F11" s="187">
        <f>'Table 2b'!U48</f>
        <v>2.6573031154183155</v>
      </c>
      <c r="G11" s="15"/>
    </row>
    <row r="12" spans="1:7" ht="16.5" x14ac:dyDescent="0.3">
      <c r="A12" s="473" t="s">
        <v>14</v>
      </c>
      <c r="B12" s="474">
        <f>'Table 2b'!Q49</f>
        <v>32156.8762852777</v>
      </c>
      <c r="C12" s="474">
        <f>'Table 2b'!R49</f>
        <v>31284.260827069782</v>
      </c>
      <c r="D12" s="474">
        <f>'Table 2b'!S49</f>
        <v>29310.692942380789</v>
      </c>
      <c r="E12" s="187">
        <f>'Table 2b'!T49</f>
        <v>-2.7136200993733439</v>
      </c>
      <c r="F12" s="187">
        <f>'Table 2b'!U49</f>
        <v>-6.3085009283048095</v>
      </c>
      <c r="G12" s="15"/>
    </row>
    <row r="13" spans="1:7" ht="16.5" x14ac:dyDescent="0.3">
      <c r="A13" s="473" t="s">
        <v>15</v>
      </c>
      <c r="B13" s="474">
        <f>'Table 2b'!Q50</f>
        <v>19289.195522696657</v>
      </c>
      <c r="C13" s="474">
        <f>'Table 2b'!R50</f>
        <v>21770.864074360197</v>
      </c>
      <c r="D13" s="474">
        <f>'Table 2b'!S50</f>
        <v>17657.911594539699</v>
      </c>
      <c r="E13" s="187">
        <f>'Table 2b'!T50</f>
        <v>12.86558865943104</v>
      </c>
      <c r="F13" s="187">
        <f>'Table 2b'!U50</f>
        <v>-18.892003853280087</v>
      </c>
      <c r="G13" s="15"/>
    </row>
    <row r="14" spans="1:7" ht="16.5" x14ac:dyDescent="0.3">
      <c r="A14" s="473" t="s">
        <v>16</v>
      </c>
      <c r="B14" s="474">
        <f>'Table 2b'!Q51</f>
        <v>2579240.4900000002</v>
      </c>
      <c r="C14" s="474">
        <f>'Table 2b'!R51</f>
        <v>2596295.5100000002</v>
      </c>
      <c r="D14" s="474">
        <f>'Table 2b'!S51</f>
        <v>2915028.98</v>
      </c>
      <c r="E14" s="187">
        <f>'Table 2b'!T51</f>
        <v>0.66124194568611472</v>
      </c>
      <c r="F14" s="187">
        <f>'Table 2b'!U51</f>
        <v>12.276471178737268</v>
      </c>
      <c r="G14" s="15"/>
    </row>
    <row r="15" spans="1:7" ht="16.5" x14ac:dyDescent="0.3">
      <c r="A15" s="473" t="s">
        <v>17</v>
      </c>
      <c r="B15" s="474">
        <f>'Table 2b'!Q52</f>
        <v>1732103.6</v>
      </c>
      <c r="C15" s="474">
        <f>'Table 2b'!R52</f>
        <v>1863744.81</v>
      </c>
      <c r="D15" s="474">
        <f>'Table 2b'!S52</f>
        <v>1905569.8399999999</v>
      </c>
      <c r="E15" s="187">
        <f>'Table 2b'!T52</f>
        <v>7.6000771547383152</v>
      </c>
      <c r="F15" s="187">
        <f>'Table 2b'!U52</f>
        <v>2.2441393143302548</v>
      </c>
      <c r="G15" s="15"/>
    </row>
    <row r="16" spans="1:7" ht="16.5" x14ac:dyDescent="0.3">
      <c r="A16" s="473" t="s">
        <v>18</v>
      </c>
      <c r="B16" s="474">
        <f>'Table 2b'!Q53</f>
        <v>29861</v>
      </c>
      <c r="C16" s="474">
        <f>'Table 2b'!R53</f>
        <v>2838</v>
      </c>
      <c r="D16" s="474">
        <f>'Table 2b'!S53</f>
        <v>10248.5</v>
      </c>
      <c r="E16" s="187">
        <f>'Table 2b'!T53</f>
        <v>-90.495964636147477</v>
      </c>
      <c r="F16" s="187">
        <f>'Table 2b'!U53</f>
        <v>261.11698379140239</v>
      </c>
      <c r="G16" s="15"/>
    </row>
    <row r="17" spans="1:7" ht="16.5" x14ac:dyDescent="0.3">
      <c r="A17" s="473" t="s">
        <v>19</v>
      </c>
      <c r="B17" s="474">
        <f>'Table 2b'!Q54</f>
        <v>739</v>
      </c>
      <c r="C17" s="474">
        <f>'Table 2b'!R54</f>
        <v>739.02</v>
      </c>
      <c r="D17" s="474">
        <f>'Table 2b'!S54</f>
        <v>776</v>
      </c>
      <c r="E17" s="187">
        <f>'Table 2b'!T54</f>
        <v>2.7063599458756471E-3</v>
      </c>
      <c r="F17" s="187">
        <f>'Table 2b'!U54</f>
        <v>5.003924115720821</v>
      </c>
      <c r="G17" s="15"/>
    </row>
    <row r="18" spans="1:7" ht="16.5" x14ac:dyDescent="0.3">
      <c r="A18" s="473" t="s">
        <v>20</v>
      </c>
      <c r="B18" s="474">
        <f>'Table 2b'!Q55</f>
        <v>34859.78</v>
      </c>
      <c r="C18" s="474">
        <f>'Table 2b'!R55</f>
        <v>32888.04</v>
      </c>
      <c r="D18" s="474">
        <f>'Table 2b'!S55</f>
        <v>34828.14</v>
      </c>
      <c r="E18" s="187">
        <f>'Table 2b'!T55</f>
        <v>-5.6562032233135113</v>
      </c>
      <c r="F18" s="187">
        <f>'Table 2b'!U55</f>
        <v>5.8991049633848576</v>
      </c>
      <c r="G18" s="15"/>
    </row>
    <row r="19" spans="1:7" ht="16.5" x14ac:dyDescent="0.3">
      <c r="A19" s="473" t="s">
        <v>22</v>
      </c>
      <c r="B19" s="474">
        <f>'Table 2b'!Q56</f>
        <v>157894.81</v>
      </c>
      <c r="C19" s="474">
        <f>'Table 2b'!R56</f>
        <v>148643.78</v>
      </c>
      <c r="D19" s="474">
        <f>'Table 2b'!S56</f>
        <v>204954.39</v>
      </c>
      <c r="E19" s="187">
        <f>'Table 2b'!T56</f>
        <v>-5.8589829520045669</v>
      </c>
      <c r="F19" s="187">
        <f>'Table 2b'!U56</f>
        <v>37.882923859982583</v>
      </c>
      <c r="G19" s="15"/>
    </row>
    <row r="20" spans="1:7" ht="16.5" x14ac:dyDescent="0.3">
      <c r="A20" s="473" t="s">
        <v>232</v>
      </c>
      <c r="B20" s="474">
        <f>'Table 2b'!Q57</f>
        <v>242833.97000000003</v>
      </c>
      <c r="C20" s="474">
        <f>'Table 2b'!R57</f>
        <v>196469.80999999997</v>
      </c>
      <c r="D20" s="474">
        <f>'Table 2b'!S57</f>
        <v>188098.43000000002</v>
      </c>
      <c r="E20" s="187">
        <f>'Table 2b'!T57</f>
        <v>-19.092946509913773</v>
      </c>
      <c r="F20" s="187">
        <f>'Table 2b'!U57</f>
        <v>-4.2608989136803928</v>
      </c>
      <c r="G20" s="15"/>
    </row>
    <row r="21" spans="1:7" ht="16.5" x14ac:dyDescent="0.3">
      <c r="A21" s="476" t="s">
        <v>186</v>
      </c>
      <c r="B21" s="30">
        <f>'Table 2b'!Q58</f>
        <v>3209971.63</v>
      </c>
      <c r="C21" s="30">
        <f>'Table 2b'!R58</f>
        <v>3313684.88</v>
      </c>
      <c r="D21" s="30">
        <f>'Table 2b'!S58</f>
        <v>3396139.2800000003</v>
      </c>
      <c r="E21" s="321">
        <f>'Table 2b'!T58</f>
        <v>3.2309709229424044</v>
      </c>
      <c r="F21" s="321">
        <f>'Table 2b'!U58</f>
        <v>2.4882993702165237</v>
      </c>
    </row>
    <row r="22" spans="1:7" ht="16.5" x14ac:dyDescent="0.3">
      <c r="A22" s="473" t="s">
        <v>24</v>
      </c>
      <c r="B22" s="474">
        <f>'Table 2b'!Q59</f>
        <v>3121207.63</v>
      </c>
      <c r="C22" s="474">
        <f>'Table 2b'!R59</f>
        <v>3273004.88</v>
      </c>
      <c r="D22" s="474">
        <f>'Table 2b'!S59</f>
        <v>3350084.2800000003</v>
      </c>
      <c r="E22" s="187">
        <f>'Table 2b'!T59</f>
        <v>4.8634140369572236</v>
      </c>
      <c r="F22" s="187">
        <f>'Table 2b'!U59</f>
        <v>2.3550041269721618</v>
      </c>
    </row>
    <row r="23" spans="1:7" ht="16.5" x14ac:dyDescent="0.3">
      <c r="A23" s="473" t="s">
        <v>25</v>
      </c>
      <c r="B23" s="474">
        <f>'Table 2b'!Q60</f>
        <v>88764</v>
      </c>
      <c r="C23" s="474">
        <f>'Table 2b'!R60</f>
        <v>40680</v>
      </c>
      <c r="D23" s="474">
        <f>'Table 2b'!S60</f>
        <v>46055</v>
      </c>
      <c r="E23" s="187">
        <f>'Table 2b'!T60</f>
        <v>-54.170609706637826</v>
      </c>
      <c r="F23" s="187">
        <f>'Table 2b'!U60</f>
        <v>13.212881022615534</v>
      </c>
    </row>
    <row r="24" spans="1:7" ht="16.5" x14ac:dyDescent="0.3">
      <c r="A24" s="476" t="s">
        <v>173</v>
      </c>
      <c r="B24" s="30">
        <f>'Table 2b'!Q61</f>
        <v>1045163.82</v>
      </c>
      <c r="C24" s="30">
        <f>'Table 2b'!R61</f>
        <v>948565.8</v>
      </c>
      <c r="D24" s="30">
        <f>'Table 2b'!S61</f>
        <v>1109973.3400000001</v>
      </c>
      <c r="E24" s="321">
        <f>'Table 2b'!T61</f>
        <v>-9.2423807781635503</v>
      </c>
      <c r="F24" s="321">
        <f>'Table 2b'!U61</f>
        <v>17.015956088655116</v>
      </c>
    </row>
    <row r="25" spans="1:7" ht="16.5" x14ac:dyDescent="0.3">
      <c r="A25" s="473" t="s">
        <v>26</v>
      </c>
      <c r="B25" s="474">
        <f>'Table 2b'!Q62</f>
        <v>192664.65999999997</v>
      </c>
      <c r="C25" s="474">
        <f>'Table 2b'!R62</f>
        <v>207140.1</v>
      </c>
      <c r="D25" s="474">
        <f>'Table 2b'!S62</f>
        <v>222666.32</v>
      </c>
      <c r="E25" s="187">
        <f>'Table 2b'!T62</f>
        <v>7.5132824047752393</v>
      </c>
      <c r="F25" s="187">
        <f>'Table 2b'!U62</f>
        <v>7.4955163196310082</v>
      </c>
    </row>
    <row r="26" spans="1:7" ht="16.5" x14ac:dyDescent="0.3">
      <c r="A26" s="473" t="s">
        <v>27</v>
      </c>
      <c r="B26" s="474">
        <f>'Table 2b'!Q63</f>
        <v>313698.2</v>
      </c>
      <c r="C26" s="474">
        <f>'Table 2b'!R63</f>
        <v>199290.09999999998</v>
      </c>
      <c r="D26" s="474">
        <f>'Table 2b'!S63</f>
        <v>228017.83</v>
      </c>
      <c r="E26" s="187">
        <f>'Table 2b'!T63</f>
        <v>-36.470754374746186</v>
      </c>
      <c r="F26" s="187">
        <f>'Table 2b'!U63</f>
        <v>14.415031153077848</v>
      </c>
    </row>
    <row r="27" spans="1:7" ht="16.5" x14ac:dyDescent="0.3">
      <c r="A27" s="473" t="s">
        <v>28</v>
      </c>
      <c r="B27" s="474">
        <f>'Table 2b'!Q64</f>
        <v>251999.68999999997</v>
      </c>
      <c r="C27" s="474">
        <f>'Table 2b'!R64</f>
        <v>275979.69999999995</v>
      </c>
      <c r="D27" s="474">
        <f>'Table 2b'!S64</f>
        <v>387229.29000000004</v>
      </c>
      <c r="E27" s="187">
        <f>'Table 2b'!T64</f>
        <v>9.5158886901805175</v>
      </c>
      <c r="F27" s="187">
        <f>'Table 2b'!U64</f>
        <v>40.310787351388569</v>
      </c>
    </row>
    <row r="28" spans="1:7" ht="16.5" x14ac:dyDescent="0.3">
      <c r="A28" s="473" t="s">
        <v>29</v>
      </c>
      <c r="B28" s="474">
        <f>'Table 2b'!Q65</f>
        <v>60715.27</v>
      </c>
      <c r="C28" s="474">
        <f>'Table 2b'!R65</f>
        <v>60254.7</v>
      </c>
      <c r="D28" s="474">
        <f>'Table 2b'!S65</f>
        <v>56218.6</v>
      </c>
      <c r="E28" s="187">
        <f>'Table 2b'!T65</f>
        <v>-0.75857358453647805</v>
      </c>
      <c r="F28" s="187">
        <f>'Table 2b'!U65</f>
        <v>-6.6983986311441157</v>
      </c>
    </row>
    <row r="29" spans="1:7" ht="16.5" x14ac:dyDescent="0.3">
      <c r="A29" s="473" t="s">
        <v>30</v>
      </c>
      <c r="B29" s="474">
        <f>'Table 2b'!Q66</f>
        <v>226086</v>
      </c>
      <c r="C29" s="474">
        <f>'Table 2b'!R66</f>
        <v>205901.19999999998</v>
      </c>
      <c r="D29" s="474">
        <f>'Table 2b'!S66</f>
        <v>215841.3</v>
      </c>
      <c r="E29" s="187">
        <f>'Table 2b'!T66</f>
        <v>-8.9279300797041969</v>
      </c>
      <c r="F29" s="187">
        <f>'Table 2b'!U66</f>
        <v>4.8276066385237328</v>
      </c>
    </row>
    <row r="30" spans="1:7" ht="16.5" x14ac:dyDescent="0.3">
      <c r="A30" s="476" t="s">
        <v>182</v>
      </c>
      <c r="B30" s="30">
        <f>'Table 2b'!Q67</f>
        <v>463906.61</v>
      </c>
      <c r="C30" s="30">
        <f>'Table 2b'!R67</f>
        <v>424308.47</v>
      </c>
      <c r="D30" s="30">
        <f>'Table 2b'!S67</f>
        <v>530765.40999999992</v>
      </c>
      <c r="E30" s="321">
        <f>'Table 2b'!T67</f>
        <v>-8.5357999102448616</v>
      </c>
      <c r="F30" s="321">
        <f>'Table 2b'!U67</f>
        <v>25.089515653552709</v>
      </c>
    </row>
    <row r="31" spans="1:7" ht="16.5" x14ac:dyDescent="0.3">
      <c r="A31" s="473" t="s">
        <v>187</v>
      </c>
      <c r="B31" s="474">
        <f>'Table 2b'!Q68</f>
        <v>16958.37</v>
      </c>
      <c r="C31" s="474">
        <f>'Table 2b'!R68</f>
        <v>35068.400000000001</v>
      </c>
      <c r="D31" s="474">
        <f>'Table 2b'!S68</f>
        <v>46208.65</v>
      </c>
      <c r="E31" s="187">
        <f>'Table 2b'!T68</f>
        <v>106.7911007956543</v>
      </c>
      <c r="F31" s="187">
        <f>'Table 2b'!U68</f>
        <v>31.767203522259337</v>
      </c>
    </row>
    <row r="32" spans="1:7" ht="16.5" x14ac:dyDescent="0.3">
      <c r="A32" s="473" t="s">
        <v>188</v>
      </c>
      <c r="B32" s="474">
        <f>'Table 2b'!Q69</f>
        <v>12189.8</v>
      </c>
      <c r="C32" s="474">
        <f>'Table 2b'!R69</f>
        <v>32965.599999999999</v>
      </c>
      <c r="D32" s="474">
        <f>'Table 2b'!S69</f>
        <v>47905.4</v>
      </c>
      <c r="E32" s="187">
        <f>'Table 2b'!T69</f>
        <v>170.43593824344947</v>
      </c>
      <c r="F32" s="187">
        <f>'Table 2b'!U69</f>
        <v>45.31936321498776</v>
      </c>
    </row>
    <row r="33" spans="1:6" ht="16.5" x14ac:dyDescent="0.3">
      <c r="A33" s="473" t="s">
        <v>189</v>
      </c>
      <c r="B33" s="474">
        <f>'Table 2b'!Q70</f>
        <v>161175.5</v>
      </c>
      <c r="C33" s="474">
        <f>'Table 2b'!R70</f>
        <v>137104.32999999999</v>
      </c>
      <c r="D33" s="474">
        <f>'Table 2b'!S70</f>
        <v>225021.26</v>
      </c>
      <c r="E33" s="187">
        <f>'Table 2b'!T70</f>
        <v>-14.934757453831395</v>
      </c>
      <c r="F33" s="187">
        <f>'Table 2b'!U70</f>
        <v>64.124108990576758</v>
      </c>
    </row>
    <row r="34" spans="1:6" ht="16.5" x14ac:dyDescent="0.3">
      <c r="A34" s="473" t="s">
        <v>190</v>
      </c>
      <c r="B34" s="474">
        <f>'Table 2b'!Q71</f>
        <v>5274</v>
      </c>
      <c r="C34" s="474">
        <f>'Table 2b'!R71</f>
        <v>5959.6</v>
      </c>
      <c r="D34" s="474">
        <f>'Table 2b'!S71</f>
        <v>8506.3000000000011</v>
      </c>
      <c r="E34" s="187">
        <f>'Table 2b'!T71</f>
        <v>12.999620781190742</v>
      </c>
      <c r="F34" s="187">
        <f>'Table 2b'!U71</f>
        <v>42.732733740519507</v>
      </c>
    </row>
    <row r="35" spans="1:6" ht="16.5" x14ac:dyDescent="0.3">
      <c r="A35" s="473" t="s">
        <v>191</v>
      </c>
      <c r="B35" s="474">
        <f>'Table 2b'!Q72</f>
        <v>22726.3</v>
      </c>
      <c r="C35" s="474">
        <f>'Table 2b'!R72</f>
        <v>40244.5</v>
      </c>
      <c r="D35" s="474">
        <f>'Table 2b'!S72</f>
        <v>40316.43</v>
      </c>
      <c r="E35" s="187">
        <f>'Table 2b'!T72</f>
        <v>77.083379168628426</v>
      </c>
      <c r="F35" s="187">
        <f>'Table 2b'!U72</f>
        <v>0.1787324976083795</v>
      </c>
    </row>
    <row r="36" spans="1:6" ht="16.5" x14ac:dyDescent="0.3">
      <c r="A36" s="473" t="s">
        <v>192</v>
      </c>
      <c r="B36" s="474">
        <f>'Table 2b'!Q73</f>
        <v>174259.7</v>
      </c>
      <c r="C36" s="474">
        <f>'Table 2b'!R73</f>
        <v>101457.59999999999</v>
      </c>
      <c r="D36" s="474">
        <f>'Table 2b'!S73</f>
        <v>21695.37</v>
      </c>
      <c r="E36" s="187">
        <f>'Table 2b'!T73</f>
        <v>-41.777932591413858</v>
      </c>
      <c r="F36" s="187">
        <f>'Table 2b'!U73</f>
        <v>-78.616318540947148</v>
      </c>
    </row>
    <row r="37" spans="1:6" ht="16.5" x14ac:dyDescent="0.3">
      <c r="A37" s="476" t="s">
        <v>193</v>
      </c>
      <c r="B37" s="30">
        <f>'Table 2b'!Q74</f>
        <v>12409.720000000001</v>
      </c>
      <c r="C37" s="30">
        <f>'Table 2b'!R74</f>
        <v>4919.5</v>
      </c>
      <c r="D37" s="30">
        <f>'Table 2b'!S74</f>
        <v>10910.400000000001</v>
      </c>
      <c r="E37" s="321">
        <f>'Table 2b'!T74</f>
        <v>-60.357687361197513</v>
      </c>
      <c r="F37" s="321">
        <f>'Table 2b'!U74</f>
        <v>121.77863604024802</v>
      </c>
    </row>
    <row r="38" spans="1:6" ht="16.5" x14ac:dyDescent="0.3">
      <c r="A38" s="476" t="s">
        <v>194</v>
      </c>
      <c r="B38" s="30">
        <f>'Table 2b'!Q75</f>
        <v>1046.1299999999999</v>
      </c>
      <c r="C38" s="30">
        <f>'Table 2b'!R75</f>
        <v>984</v>
      </c>
      <c r="D38" s="30">
        <f>'Table 2b'!S75</f>
        <v>2350.83</v>
      </c>
      <c r="E38" s="321">
        <f>'Table 2b'!T75</f>
        <v>-5.9390324338275349</v>
      </c>
      <c r="F38" s="187">
        <f>'Table 2b'!U75</f>
        <v>138.90548780487805</v>
      </c>
    </row>
    <row r="39" spans="1:6" ht="16.5" x14ac:dyDescent="0.3">
      <c r="A39" s="476" t="s">
        <v>117</v>
      </c>
      <c r="B39" s="30">
        <f>'Table 2b'!Q76</f>
        <v>21822.220000000005</v>
      </c>
      <c r="C39" s="30">
        <f>'Table 2b'!R76</f>
        <v>22029.88</v>
      </c>
      <c r="D39" s="30">
        <f>'Table 2b'!S76</f>
        <v>21312.71</v>
      </c>
      <c r="E39" s="321">
        <f>'Table 2b'!T76</f>
        <v>0.95159887490821404</v>
      </c>
      <c r="F39" s="187">
        <f>'Table 2b'!U76</f>
        <v>-3.2554421540199172</v>
      </c>
    </row>
    <row r="40" spans="1:6" ht="16.5" x14ac:dyDescent="0.3">
      <c r="A40" s="476" t="s">
        <v>35</v>
      </c>
      <c r="B40" s="30">
        <f>'Table 2b'!Q77</f>
        <v>20304352.086175669</v>
      </c>
      <c r="C40" s="30">
        <f>'Table 2b'!R77</f>
        <v>20743132.195772026</v>
      </c>
      <c r="D40" s="30">
        <f>'Table 2b'!S77</f>
        <v>21712598.674239725</v>
      </c>
      <c r="E40" s="321">
        <f>'Table 2b'!T77</f>
        <v>2.1610150756551434</v>
      </c>
      <c r="F40" s="321">
        <f>'Table 2b'!U77</f>
        <v>4.6736744929259117</v>
      </c>
    </row>
    <row r="41" spans="1:6" ht="15.75" x14ac:dyDescent="0.3">
      <c r="A41" s="520" t="s">
        <v>33</v>
      </c>
      <c r="B41" s="520"/>
      <c r="C41" s="478"/>
      <c r="D41" s="478"/>
      <c r="E41" s="479"/>
      <c r="F41" s="479"/>
    </row>
    <row r="54" ht="18.75" customHeight="1" x14ac:dyDescent="0.25"/>
  </sheetData>
  <customSheetViews>
    <customSheetView guid="{57D09834-7566-4B23-A236-55447A728EAF}">
      <selection sqref="A1:F33"/>
      <pageMargins left="0.7" right="0.7" top="0.75" bottom="0.75" header="0.3" footer="0.3"/>
      <pageSetup paperSize="9" orientation="portrait" r:id="rId1"/>
    </customSheetView>
    <customSheetView guid="{5D933180-90A2-4635-8406-162CDBA83F77}">
      <selection sqref="A1:F33"/>
      <pageMargins left="0.7" right="0.7" top="0.75" bottom="0.75" header="0.3" footer="0.3"/>
      <pageSetup paperSize="9" orientation="portrait" r:id="rId2"/>
    </customSheetView>
    <customSheetView guid="{62EA56A0-18BB-45A4-9B93-8F9305D00B2F}">
      <selection sqref="A1:F33"/>
      <pageMargins left="0.7" right="0.7" top="0.75" bottom="0.75" header="0.3" footer="0.3"/>
      <pageSetup paperSize="9" orientation="portrait" r:id="rId3"/>
    </customSheetView>
  </customSheetViews>
  <mergeCells count="7">
    <mergeCell ref="A41:B41"/>
    <mergeCell ref="A1:F1"/>
    <mergeCell ref="A2:F2"/>
    <mergeCell ref="A4:A6"/>
    <mergeCell ref="B4:F4"/>
    <mergeCell ref="E5:E6"/>
    <mergeCell ref="F5:F6"/>
  </mergeCells>
  <hyperlinks>
    <hyperlink ref="D6" r:id="rId4" display="cf=j=@)^^÷^&amp;                        -;fpg–kf}if_ " xr:uid="{00000000-0004-0000-0300-000000000000}"/>
    <hyperlink ref="C6" r:id="rId5" display="cf=j=@)^^÷^&amp;                        -;fpg–kf}if_ " xr:uid="{00000000-0004-0000-0300-000001000000}"/>
    <hyperlink ref="B6" r:id="rId6" display="cf=j=@)^^÷^&amp;                        -;fpg–kf}if_ " xr:uid="{00000000-0004-0000-0300-000002000000}"/>
  </hyperlinks>
  <pageMargins left="0.7" right="0.7" top="0.75" bottom="0.75" header="0.3" footer="0.3"/>
  <pageSetup paperSize="9" scale="94" orientation="portrait"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W114"/>
  <sheetViews>
    <sheetView view="pageBreakPreview" zoomScaleNormal="106" zoomScaleSheetLayoutView="100" workbookViewId="0">
      <pane xSplit="1" ySplit="6" topLeftCell="I10" activePane="bottomRight" state="frozen"/>
      <selection activeCell="J24" sqref="J24"/>
      <selection pane="topRight" activeCell="J24" sqref="J24"/>
      <selection pane="bottomLeft" activeCell="J24" sqref="J24"/>
      <selection pane="bottomRight" activeCell="K67" sqref="K67"/>
    </sheetView>
  </sheetViews>
  <sheetFormatPr defaultColWidth="13.7109375" defaultRowHeight="15" x14ac:dyDescent="0.25"/>
  <cols>
    <col min="1" max="1" width="31" style="28" customWidth="1"/>
    <col min="2" max="2" width="15.85546875" style="28" customWidth="1"/>
    <col min="3" max="6" width="13.7109375" style="28" customWidth="1"/>
    <col min="7" max="7" width="13.42578125" style="28" customWidth="1"/>
    <col min="8" max="9" width="18.5703125" style="28" bestFit="1" customWidth="1"/>
    <col min="10" max="16" width="13.85546875" style="28" bestFit="1" customWidth="1"/>
    <col min="17" max="18" width="14.42578125" style="28" bestFit="1" customWidth="1"/>
    <col min="19" max="19" width="14.7109375" style="28" bestFit="1" customWidth="1"/>
    <col min="20" max="21" width="13.85546875" style="28" bestFit="1" customWidth="1"/>
    <col min="22" max="16384" width="13.7109375" style="28"/>
  </cols>
  <sheetData>
    <row r="1" spans="1:21" ht="18" x14ac:dyDescent="0.25">
      <c r="A1" s="515" t="s">
        <v>121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</row>
    <row r="2" spans="1:21" ht="18" x14ac:dyDescent="0.25">
      <c r="A2" s="515" t="s">
        <v>144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515"/>
      <c r="S2" s="515"/>
      <c r="T2" s="515"/>
      <c r="U2" s="515"/>
    </row>
    <row r="3" spans="1:21" ht="18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516"/>
      <c r="O3" s="516"/>
      <c r="P3" s="516"/>
      <c r="Q3" s="29"/>
      <c r="R3" s="29"/>
      <c r="S3" s="517" t="s">
        <v>38</v>
      </c>
      <c r="T3" s="517"/>
      <c r="U3" s="517"/>
    </row>
    <row r="4" spans="1:21" s="81" customFormat="1" ht="16.5" x14ac:dyDescent="0.25">
      <c r="A4" s="518" t="s">
        <v>2</v>
      </c>
      <c r="B4" s="519" t="s">
        <v>236</v>
      </c>
      <c r="C4" s="519"/>
      <c r="D4" s="519"/>
      <c r="E4" s="519"/>
      <c r="F4" s="519"/>
      <c r="G4" s="519" t="s">
        <v>216</v>
      </c>
      <c r="H4" s="519"/>
      <c r="I4" s="519"/>
      <c r="J4" s="519"/>
      <c r="K4" s="519"/>
      <c r="L4" s="519" t="s">
        <v>127</v>
      </c>
      <c r="M4" s="519"/>
      <c r="N4" s="519"/>
      <c r="O4" s="519"/>
      <c r="P4" s="519"/>
      <c r="Q4" s="519" t="s">
        <v>128</v>
      </c>
      <c r="R4" s="519"/>
      <c r="S4" s="519"/>
      <c r="T4" s="519"/>
      <c r="U4" s="519"/>
    </row>
    <row r="5" spans="1:21" s="81" customFormat="1" ht="15.75" x14ac:dyDescent="0.25">
      <c r="A5" s="518"/>
      <c r="B5" s="103" t="s">
        <v>4</v>
      </c>
      <c r="C5" s="103" t="s">
        <v>5</v>
      </c>
      <c r="D5" s="103" t="s">
        <v>6</v>
      </c>
      <c r="E5" s="512" t="s">
        <v>7</v>
      </c>
      <c r="F5" s="512" t="s">
        <v>8</v>
      </c>
      <c r="G5" s="103" t="s">
        <v>4</v>
      </c>
      <c r="H5" s="103" t="s">
        <v>5</v>
      </c>
      <c r="I5" s="103" t="s">
        <v>6</v>
      </c>
      <c r="J5" s="512" t="s">
        <v>7</v>
      </c>
      <c r="K5" s="512" t="s">
        <v>8</v>
      </c>
      <c r="L5" s="103" t="s">
        <v>4</v>
      </c>
      <c r="M5" s="103" t="s">
        <v>5</v>
      </c>
      <c r="N5" s="103" t="s">
        <v>6</v>
      </c>
      <c r="O5" s="512" t="s">
        <v>7</v>
      </c>
      <c r="P5" s="512" t="s">
        <v>8</v>
      </c>
      <c r="Q5" s="103" t="s">
        <v>4</v>
      </c>
      <c r="R5" s="103" t="s">
        <v>5</v>
      </c>
      <c r="S5" s="103" t="s">
        <v>6</v>
      </c>
      <c r="T5" s="512" t="s">
        <v>7</v>
      </c>
      <c r="U5" s="512" t="s">
        <v>8</v>
      </c>
    </row>
    <row r="6" spans="1:21" s="81" customFormat="1" ht="47.25" x14ac:dyDescent="0.25">
      <c r="A6" s="518"/>
      <c r="B6" s="159" t="s">
        <v>230</v>
      </c>
      <c r="C6" s="159" t="s">
        <v>231</v>
      </c>
      <c r="D6" s="159" t="s">
        <v>256</v>
      </c>
      <c r="E6" s="512"/>
      <c r="F6" s="512"/>
      <c r="G6" s="159" t="s">
        <v>230</v>
      </c>
      <c r="H6" s="159" t="s">
        <v>231</v>
      </c>
      <c r="I6" s="159" t="s">
        <v>256</v>
      </c>
      <c r="J6" s="512"/>
      <c r="K6" s="512"/>
      <c r="L6" s="159" t="s">
        <v>230</v>
      </c>
      <c r="M6" s="159" t="s">
        <v>231</v>
      </c>
      <c r="N6" s="159" t="s">
        <v>256</v>
      </c>
      <c r="O6" s="512"/>
      <c r="P6" s="512"/>
      <c r="Q6" s="159" t="s">
        <v>230</v>
      </c>
      <c r="R6" s="159" t="s">
        <v>231</v>
      </c>
      <c r="S6" s="159" t="s">
        <v>256</v>
      </c>
      <c r="T6" s="512"/>
      <c r="U6" s="512"/>
    </row>
    <row r="7" spans="1:21" ht="17.25" x14ac:dyDescent="0.3">
      <c r="A7" s="105" t="s">
        <v>9</v>
      </c>
      <c r="B7" s="30">
        <f>SUM(B8:B20)</f>
        <v>3472662.4348567803</v>
      </c>
      <c r="C7" s="30">
        <f>SUM(C8:C20)</f>
        <v>3332799.9</v>
      </c>
      <c r="D7" s="30">
        <f>SUM(D8:D20)</f>
        <v>3897054.8578147292</v>
      </c>
      <c r="E7" s="31">
        <f>IFERROR(C7/B7*100-100,0)</f>
        <v>-4.0275303885835001</v>
      </c>
      <c r="F7" s="31">
        <f>IFERROR(D7/C7*100-100,0)</f>
        <v>16.930358099648558</v>
      </c>
      <c r="G7" s="30">
        <f>SUM(G8:G20)</f>
        <v>3568015.087356538</v>
      </c>
      <c r="H7" s="30">
        <f>SUM(H8:H20)</f>
        <v>3720289.5935336058</v>
      </c>
      <c r="I7" s="30">
        <f>SUM(I8:I20)</f>
        <v>3441412</v>
      </c>
      <c r="J7" s="31">
        <f>IFERROR(H7/G7*100-100,0)</f>
        <v>4.2677651985458596</v>
      </c>
      <c r="K7" s="31">
        <f>IFERROR(I7/H7*100-100,0)</f>
        <v>-7.4961259472470942</v>
      </c>
      <c r="L7" s="30">
        <f>SUM(L8:L20)</f>
        <v>2195640.1974230986</v>
      </c>
      <c r="M7" s="30">
        <f>SUM(M8:M20)</f>
        <v>2219540.2993012448</v>
      </c>
      <c r="N7" s="30">
        <f>SUM(N8:N20)</f>
        <v>2149935.4164249999</v>
      </c>
      <c r="O7" s="31">
        <f>IFERROR(M7/L7*100-100,0)</f>
        <v>1.0885254289931652</v>
      </c>
      <c r="P7" s="31">
        <f>IFERROR(N7/M7*100-100,0)</f>
        <v>-3.1360044644450795</v>
      </c>
      <c r="Q7" s="30">
        <f>SUM(Q8:Q20)</f>
        <v>1387297.5633183739</v>
      </c>
      <c r="R7" s="30">
        <f>SUM(R8:R20)</f>
        <v>1340675.7615907926</v>
      </c>
      <c r="S7" s="30">
        <f>SUM(S8:S20)</f>
        <v>1383782.6600000001</v>
      </c>
      <c r="T7" s="31">
        <f>IFERROR(R7/Q7*100-100,0)</f>
        <v>-3.3606201697682963</v>
      </c>
      <c r="U7" s="31">
        <f>IFERROR(S7/R7*100-100,0)</f>
        <v>3.2153112366302992</v>
      </c>
    </row>
    <row r="8" spans="1:21" ht="18" x14ac:dyDescent="0.35">
      <c r="A8" s="106" t="s">
        <v>10</v>
      </c>
      <c r="B8" s="68">
        <v>1263714.281120274</v>
      </c>
      <c r="C8" s="68">
        <v>1336058</v>
      </c>
      <c r="D8" s="68">
        <v>1435578.01</v>
      </c>
      <c r="E8" s="32">
        <f t="shared" ref="E8:F40" si="0">IFERROR(C8/B8*100-100,0)</f>
        <v>5.7246895093718422</v>
      </c>
      <c r="F8" s="32">
        <f t="shared" si="0"/>
        <v>7.4487791697665813</v>
      </c>
      <c r="G8" s="68">
        <v>1386327.6559985611</v>
      </c>
      <c r="H8" s="68">
        <v>1388841.26</v>
      </c>
      <c r="I8" s="161">
        <v>1337672</v>
      </c>
      <c r="J8" s="32">
        <f t="shared" ref="J8:J15" si="1">IFERROR(H8/G8*100-100,0)</f>
        <v>0.18131384673476703</v>
      </c>
      <c r="K8" s="32">
        <f t="shared" ref="K8:K40" si="2">IFERROR(I8/H8*100-100,0)</f>
        <v>-3.6843130654110894</v>
      </c>
      <c r="L8" s="68">
        <v>507791</v>
      </c>
      <c r="M8" s="68">
        <v>500447</v>
      </c>
      <c r="N8" s="68">
        <v>504344.416425</v>
      </c>
      <c r="O8" s="32">
        <f t="shared" ref="O8:O15" si="3">IFERROR(M8/L8*100-100,0)</f>
        <v>-1.446264309528928</v>
      </c>
      <c r="P8" s="32">
        <f t="shared" ref="P8:P40" si="4">IFERROR(N8/M8*100-100,0)</f>
        <v>0.77878704937785415</v>
      </c>
      <c r="Q8" s="68">
        <v>406335.8772428832</v>
      </c>
      <c r="R8" s="68">
        <v>391120.65809122496</v>
      </c>
      <c r="S8" s="68">
        <v>391624.4</v>
      </c>
      <c r="T8" s="32">
        <f t="shared" ref="T8:T15" si="5">IFERROR(R8/Q8*100-100,0)</f>
        <v>-3.7444931653336369</v>
      </c>
      <c r="U8" s="32">
        <f t="shared" ref="U8:U40" si="6">IFERROR(S8/R8*100-100,0)</f>
        <v>0.12879450327002928</v>
      </c>
    </row>
    <row r="9" spans="1:21" ht="18" x14ac:dyDescent="0.35">
      <c r="A9" s="106" t="s">
        <v>11</v>
      </c>
      <c r="B9" s="68">
        <v>920446.89999999991</v>
      </c>
      <c r="C9" s="68">
        <v>946882</v>
      </c>
      <c r="D9" s="68">
        <v>915458.05325952137</v>
      </c>
      <c r="E9" s="32">
        <f t="shared" si="0"/>
        <v>2.8719853366880841</v>
      </c>
      <c r="F9" s="32">
        <f t="shared" si="0"/>
        <v>-3.3186761117518984</v>
      </c>
      <c r="G9" s="68">
        <v>180815.67323040002</v>
      </c>
      <c r="H9" s="68">
        <v>214305.82978288841</v>
      </c>
      <c r="I9" s="161">
        <v>189781</v>
      </c>
      <c r="J9" s="32">
        <f t="shared" si="1"/>
        <v>18.521711063074918</v>
      </c>
      <c r="K9" s="32">
        <f t="shared" si="2"/>
        <v>-11.443846304943889</v>
      </c>
      <c r="L9" s="68">
        <v>696409.38</v>
      </c>
      <c r="M9" s="68">
        <v>694619.66111875128</v>
      </c>
      <c r="N9" s="68">
        <v>692635</v>
      </c>
      <c r="O9" s="32">
        <f t="shared" si="3"/>
        <v>-0.2569923571748518</v>
      </c>
      <c r="P9" s="32">
        <f t="shared" si="4"/>
        <v>-0.28571911073676404</v>
      </c>
      <c r="Q9" s="68">
        <v>464264.68</v>
      </c>
      <c r="R9" s="68">
        <v>454484.47</v>
      </c>
      <c r="S9" s="68">
        <v>451802.57000000007</v>
      </c>
      <c r="T9" s="32">
        <f t="shared" si="5"/>
        <v>-2.1066022080335784</v>
      </c>
      <c r="U9" s="32">
        <f t="shared" si="6"/>
        <v>-0.59009717097701753</v>
      </c>
    </row>
    <row r="10" spans="1:21" ht="18" x14ac:dyDescent="0.35">
      <c r="A10" s="107" t="s">
        <v>249</v>
      </c>
      <c r="B10" s="68">
        <v>147330.18</v>
      </c>
      <c r="C10" s="68">
        <v>149568</v>
      </c>
      <c r="D10" s="68">
        <v>148094</v>
      </c>
      <c r="E10" s="32">
        <f t="shared" si="0"/>
        <v>1.5189148618429726</v>
      </c>
      <c r="F10" s="32">
        <f t="shared" si="0"/>
        <v>-0.98550492083869301</v>
      </c>
      <c r="G10" s="68">
        <v>624909.12887001946</v>
      </c>
      <c r="H10" s="68">
        <v>647829.26449315995</v>
      </c>
      <c r="I10" s="161">
        <v>632165</v>
      </c>
      <c r="J10" s="32">
        <f t="shared" si="1"/>
        <v>3.6677549685640685</v>
      </c>
      <c r="K10" s="32">
        <f t="shared" si="2"/>
        <v>-2.4179618537941678</v>
      </c>
      <c r="L10" s="68">
        <v>173472.24</v>
      </c>
      <c r="M10" s="68">
        <v>173385.43148038836</v>
      </c>
      <c r="N10" s="68">
        <v>174370</v>
      </c>
      <c r="O10" s="32">
        <f t="shared" si="3"/>
        <v>-5.0041735560469647E-2</v>
      </c>
      <c r="P10" s="32">
        <f t="shared" si="4"/>
        <v>0.56784962335373734</v>
      </c>
      <c r="Q10" s="68">
        <v>99038.13721359655</v>
      </c>
      <c r="R10" s="68">
        <v>102295.37700040083</v>
      </c>
      <c r="S10" s="68">
        <v>99550.84</v>
      </c>
      <c r="T10" s="32">
        <f t="shared" si="5"/>
        <v>3.2888742442513319</v>
      </c>
      <c r="U10" s="32">
        <f t="shared" si="6"/>
        <v>-2.6829531117423642</v>
      </c>
    </row>
    <row r="11" spans="1:21" ht="18" x14ac:dyDescent="0.35">
      <c r="A11" s="106" t="s">
        <v>13</v>
      </c>
      <c r="B11" s="68">
        <v>94400.366969195471</v>
      </c>
      <c r="C11" s="68">
        <v>104967</v>
      </c>
      <c r="D11" s="68">
        <v>105864.13001828648</v>
      </c>
      <c r="E11" s="32">
        <f t="shared" si="0"/>
        <v>11.193423680495457</v>
      </c>
      <c r="F11" s="32">
        <f t="shared" si="0"/>
        <v>0.85467815435944772</v>
      </c>
      <c r="G11" s="68">
        <v>1669.2191064715505</v>
      </c>
      <c r="H11" s="68">
        <v>1669.2191064715505</v>
      </c>
      <c r="I11" s="161">
        <v>1796</v>
      </c>
      <c r="J11" s="32">
        <f t="shared" si="1"/>
        <v>0</v>
      </c>
      <c r="K11" s="32">
        <f t="shared" si="2"/>
        <v>7.5952218038315635</v>
      </c>
      <c r="L11" s="68">
        <v>70628</v>
      </c>
      <c r="M11" s="68">
        <v>75078.629279005909</v>
      </c>
      <c r="N11" s="68">
        <v>72758</v>
      </c>
      <c r="O11" s="32">
        <f t="shared" si="3"/>
        <v>6.3015082955851938</v>
      </c>
      <c r="P11" s="32">
        <f t="shared" si="4"/>
        <v>-3.0909318687505873</v>
      </c>
      <c r="Q11" s="68">
        <v>110150.58453160847</v>
      </c>
      <c r="R11" s="68">
        <v>106372.50900000001</v>
      </c>
      <c r="S11" s="68">
        <v>118505.62000000001</v>
      </c>
      <c r="T11" s="32">
        <f t="shared" si="5"/>
        <v>-3.4299187314111066</v>
      </c>
      <c r="U11" s="32">
        <f t="shared" si="6"/>
        <v>11.406246890350218</v>
      </c>
    </row>
    <row r="12" spans="1:21" ht="18" x14ac:dyDescent="0.35">
      <c r="A12" s="106" t="s">
        <v>14</v>
      </c>
      <c r="B12" s="68">
        <v>1904.3668273261042</v>
      </c>
      <c r="C12" s="68">
        <v>1865</v>
      </c>
      <c r="D12" s="68">
        <v>1735.792942380788</v>
      </c>
      <c r="E12" s="32">
        <f t="shared" si="0"/>
        <v>-2.0671872016054067</v>
      </c>
      <c r="F12" s="32">
        <f t="shared" si="0"/>
        <v>-6.9279923656414013</v>
      </c>
      <c r="G12" s="68">
        <v>170.41015108568604</v>
      </c>
      <c r="H12" s="68">
        <v>170.41015108568604</v>
      </c>
      <c r="I12" s="161">
        <v>155</v>
      </c>
      <c r="J12" s="32">
        <f t="shared" si="1"/>
        <v>0</v>
      </c>
      <c r="K12" s="32">
        <f t="shared" si="2"/>
        <v>-9.0429771862225863</v>
      </c>
      <c r="L12" s="68">
        <v>2563.5774230985789</v>
      </c>
      <c r="M12" s="68">
        <v>2214.5774230992038</v>
      </c>
      <c r="N12" s="68">
        <v>2337</v>
      </c>
      <c r="O12" s="32">
        <f t="shared" si="3"/>
        <v>-13.61378817174716</v>
      </c>
      <c r="P12" s="32">
        <f t="shared" si="4"/>
        <v>5.5280332773135257</v>
      </c>
      <c r="Q12" s="68">
        <v>3166.8761300491624</v>
      </c>
      <c r="R12" s="68">
        <v>2334.5274991667238</v>
      </c>
      <c r="S12" s="68">
        <v>1550.8999999999999</v>
      </c>
      <c r="T12" s="32">
        <f t="shared" si="5"/>
        <v>-26.282955085758815</v>
      </c>
      <c r="U12" s="32">
        <f t="shared" si="6"/>
        <v>-33.56685665285282</v>
      </c>
    </row>
    <row r="13" spans="1:21" ht="18" x14ac:dyDescent="0.35">
      <c r="A13" s="106" t="s">
        <v>15</v>
      </c>
      <c r="B13" s="68">
        <v>3707.0499399850119</v>
      </c>
      <c r="C13" s="68">
        <v>4999</v>
      </c>
      <c r="D13" s="68">
        <v>4995.9115945397007</v>
      </c>
      <c r="E13" s="32">
        <f t="shared" si="0"/>
        <v>34.851164158317516</v>
      </c>
      <c r="F13" s="32">
        <f t="shared" si="0"/>
        <v>-6.1780465299037246E-2</v>
      </c>
      <c r="G13" s="68">
        <v>0</v>
      </c>
      <c r="H13" s="68">
        <v>0</v>
      </c>
      <c r="I13" s="161">
        <v>0</v>
      </c>
      <c r="J13" s="32">
        <f t="shared" si="1"/>
        <v>0</v>
      </c>
      <c r="K13" s="32">
        <f t="shared" si="2"/>
        <v>0</v>
      </c>
      <c r="L13" s="68">
        <v>4884</v>
      </c>
      <c r="M13" s="68">
        <v>4904</v>
      </c>
      <c r="N13" s="68">
        <v>4479</v>
      </c>
      <c r="O13" s="32">
        <f t="shared" si="3"/>
        <v>0.40950040950041</v>
      </c>
      <c r="P13" s="32">
        <f t="shared" si="4"/>
        <v>-8.6663947797716077</v>
      </c>
      <c r="Q13" s="68">
        <v>2932.3382002364019</v>
      </c>
      <c r="R13" s="68">
        <v>2769</v>
      </c>
      <c r="S13" s="68">
        <v>2859</v>
      </c>
      <c r="T13" s="32">
        <f t="shared" si="5"/>
        <v>-5.570237437933784</v>
      </c>
      <c r="U13" s="32">
        <f t="shared" si="6"/>
        <v>3.2502708559046596</v>
      </c>
    </row>
    <row r="14" spans="1:21" ht="18" x14ac:dyDescent="0.35">
      <c r="A14" s="106" t="s">
        <v>16</v>
      </c>
      <c r="B14" s="68">
        <v>603761.6</v>
      </c>
      <c r="C14" s="68">
        <v>537096.30000000005</v>
      </c>
      <c r="D14" s="68">
        <v>881989.20000000007</v>
      </c>
      <c r="E14" s="32">
        <f t="shared" si="0"/>
        <v>-11.04165948944086</v>
      </c>
      <c r="F14" s="32">
        <f t="shared" si="0"/>
        <v>64.214350387444483</v>
      </c>
      <c r="G14" s="68">
        <v>413665</v>
      </c>
      <c r="H14" s="68">
        <v>364707.5</v>
      </c>
      <c r="I14" s="161">
        <v>366485</v>
      </c>
      <c r="J14" s="32">
        <f t="shared" si="1"/>
        <v>-11.835059770587307</v>
      </c>
      <c r="K14" s="32">
        <f>IFERROR(I14/H14*100-100,0)</f>
        <v>0.48737687050581258</v>
      </c>
      <c r="L14" s="68">
        <v>708434</v>
      </c>
      <c r="M14" s="68">
        <v>737563</v>
      </c>
      <c r="N14" s="68">
        <v>667909</v>
      </c>
      <c r="O14" s="32">
        <f t="shared" si="3"/>
        <v>4.111745060231442</v>
      </c>
      <c r="P14" s="32">
        <f t="shared" si="4"/>
        <v>-9.443803444587104</v>
      </c>
      <c r="Q14" s="68">
        <v>255648.89</v>
      </c>
      <c r="R14" s="68">
        <v>238665.5</v>
      </c>
      <c r="S14" s="68">
        <v>270596.45</v>
      </c>
      <c r="T14" s="32">
        <f t="shared" si="5"/>
        <v>-6.6432480892054713</v>
      </c>
      <c r="U14" s="32">
        <f t="shared" si="6"/>
        <v>13.378955064724479</v>
      </c>
    </row>
    <row r="15" spans="1:21" ht="18" x14ac:dyDescent="0.35">
      <c r="A15" s="106" t="s">
        <v>17</v>
      </c>
      <c r="B15" s="68">
        <v>327070.59999999998</v>
      </c>
      <c r="C15" s="68">
        <v>218732.2</v>
      </c>
      <c r="D15" s="68">
        <v>326275.40000000002</v>
      </c>
      <c r="E15" s="32">
        <f t="shared" si="0"/>
        <v>-33.123857662535244</v>
      </c>
      <c r="F15" s="32">
        <f t="shared" si="0"/>
        <v>49.166606471292283</v>
      </c>
      <c r="G15" s="68">
        <v>875077</v>
      </c>
      <c r="H15" s="68">
        <v>1040318.61</v>
      </c>
      <c r="I15" s="161">
        <v>857403</v>
      </c>
      <c r="J15" s="32">
        <f t="shared" si="1"/>
        <v>18.883093716324396</v>
      </c>
      <c r="K15" s="32">
        <f t="shared" si="2"/>
        <v>-17.582652875929995</v>
      </c>
      <c r="L15" s="68">
        <v>358</v>
      </c>
      <c r="M15" s="68">
        <v>358</v>
      </c>
      <c r="N15" s="68">
        <v>358</v>
      </c>
      <c r="O15" s="32">
        <f t="shared" si="3"/>
        <v>0</v>
      </c>
      <c r="P15" s="32">
        <f t="shared" si="4"/>
        <v>0</v>
      </c>
      <c r="Q15" s="68">
        <v>15009</v>
      </c>
      <c r="R15" s="68">
        <v>14605</v>
      </c>
      <c r="S15" s="68">
        <v>14781</v>
      </c>
      <c r="T15" s="32">
        <f t="shared" si="5"/>
        <v>-2.6917183023519158</v>
      </c>
      <c r="U15" s="32">
        <f t="shared" si="6"/>
        <v>1.2050667579595995</v>
      </c>
    </row>
    <row r="16" spans="1:21" ht="18" x14ac:dyDescent="0.35">
      <c r="A16" s="106" t="s">
        <v>18</v>
      </c>
      <c r="B16" s="68">
        <v>29826</v>
      </c>
      <c r="C16" s="68">
        <v>2710</v>
      </c>
      <c r="D16" s="68">
        <v>10087.5</v>
      </c>
      <c r="E16" s="32"/>
      <c r="F16" s="32">
        <f t="shared" si="0"/>
        <v>272.23247232472323</v>
      </c>
      <c r="G16" s="68">
        <v>35</v>
      </c>
      <c r="H16" s="68">
        <v>128</v>
      </c>
      <c r="I16" s="161">
        <v>161</v>
      </c>
      <c r="J16" s="32"/>
      <c r="K16" s="32">
        <f t="shared" si="2"/>
        <v>25.78125</v>
      </c>
      <c r="L16" s="68">
        <v>0</v>
      </c>
      <c r="M16" s="68">
        <v>0</v>
      </c>
      <c r="N16" s="68">
        <v>0</v>
      </c>
      <c r="O16" s="32"/>
      <c r="P16" s="32">
        <f t="shared" si="4"/>
        <v>0</v>
      </c>
      <c r="Q16" s="68">
        <v>0</v>
      </c>
      <c r="R16" s="68">
        <v>0</v>
      </c>
      <c r="S16" s="68">
        <v>0</v>
      </c>
      <c r="T16" s="32"/>
      <c r="U16" s="32">
        <f t="shared" si="6"/>
        <v>0</v>
      </c>
    </row>
    <row r="17" spans="1:21" ht="18" x14ac:dyDescent="0.35">
      <c r="A17" s="106" t="s">
        <v>19</v>
      </c>
      <c r="B17" s="68">
        <v>4</v>
      </c>
      <c r="C17" s="68">
        <v>4</v>
      </c>
      <c r="D17" s="68">
        <v>4</v>
      </c>
      <c r="E17" s="32">
        <f t="shared" si="0"/>
        <v>0</v>
      </c>
      <c r="F17" s="32">
        <f t="shared" si="0"/>
        <v>0</v>
      </c>
      <c r="G17" s="68">
        <v>735</v>
      </c>
      <c r="H17" s="68">
        <v>735</v>
      </c>
      <c r="I17" s="161">
        <v>772</v>
      </c>
      <c r="J17" s="32">
        <f t="shared" ref="J17:J40" si="7">IFERROR(H17/G17*100-100,0)</f>
        <v>0</v>
      </c>
      <c r="K17" s="32">
        <f t="shared" si="2"/>
        <v>5.0340136054421833</v>
      </c>
      <c r="L17" s="68">
        <v>0</v>
      </c>
      <c r="M17" s="68">
        <v>0</v>
      </c>
      <c r="N17" s="68">
        <v>0</v>
      </c>
      <c r="O17" s="32">
        <f t="shared" ref="O17:O40" si="8">IFERROR(M17/L17*100-100,0)</f>
        <v>0</v>
      </c>
      <c r="P17" s="32">
        <f t="shared" si="4"/>
        <v>0</v>
      </c>
      <c r="Q17" s="68">
        <v>0</v>
      </c>
      <c r="R17" s="68">
        <v>0</v>
      </c>
      <c r="S17" s="68">
        <v>0</v>
      </c>
      <c r="T17" s="32">
        <f t="shared" ref="T17:T40" si="9">IFERROR(R17/Q17*100-100,0)</f>
        <v>0</v>
      </c>
      <c r="U17" s="32">
        <f t="shared" si="6"/>
        <v>0</v>
      </c>
    </row>
    <row r="18" spans="1:21" ht="18" x14ac:dyDescent="0.35">
      <c r="A18" s="106" t="s">
        <v>20</v>
      </c>
      <c r="B18" s="68">
        <v>5389</v>
      </c>
      <c r="C18" s="68">
        <v>4933.8999999999996</v>
      </c>
      <c r="D18" s="68">
        <v>5239.1400000000003</v>
      </c>
      <c r="E18" s="32">
        <f t="shared" si="0"/>
        <v>-8.4449805158656659</v>
      </c>
      <c r="F18" s="32">
        <f t="shared" si="0"/>
        <v>6.1865866758548123</v>
      </c>
      <c r="G18" s="68">
        <v>4385</v>
      </c>
      <c r="H18" s="68">
        <v>0</v>
      </c>
      <c r="I18" s="161">
        <v>20</v>
      </c>
      <c r="J18" s="32">
        <f t="shared" si="7"/>
        <v>-100</v>
      </c>
      <c r="K18" s="32">
        <f t="shared" si="2"/>
        <v>0</v>
      </c>
      <c r="L18" s="68">
        <v>4945</v>
      </c>
      <c r="M18" s="68">
        <v>4973</v>
      </c>
      <c r="N18" s="68">
        <v>4793</v>
      </c>
      <c r="O18" s="32">
        <f t="shared" si="8"/>
        <v>0.56622851365015947</v>
      </c>
      <c r="P18" s="32">
        <f t="shared" si="4"/>
        <v>-3.6195455459481281</v>
      </c>
      <c r="Q18" s="68">
        <v>3206</v>
      </c>
      <c r="R18" s="68">
        <v>3229</v>
      </c>
      <c r="S18" s="68">
        <v>2821</v>
      </c>
      <c r="T18" s="32">
        <f t="shared" si="9"/>
        <v>0.71740486587647467</v>
      </c>
      <c r="U18" s="32">
        <f t="shared" si="6"/>
        <v>-12.635490864044598</v>
      </c>
    </row>
    <row r="19" spans="1:21" ht="18" x14ac:dyDescent="0.35">
      <c r="A19" s="106" t="s">
        <v>234</v>
      </c>
      <c r="B19" s="68">
        <v>30222.23</v>
      </c>
      <c r="C19" s="68">
        <v>3095.5</v>
      </c>
      <c r="D19" s="68">
        <v>29455.620000000003</v>
      </c>
      <c r="E19" s="32">
        <f t="shared" si="0"/>
        <v>-89.757539400633249</v>
      </c>
      <c r="F19" s="32">
        <f t="shared" si="0"/>
        <v>851.5625908576967</v>
      </c>
      <c r="G19" s="68">
        <v>22835</v>
      </c>
      <c r="H19" s="68">
        <v>22309.5</v>
      </c>
      <c r="I19" s="161">
        <v>36120</v>
      </c>
      <c r="J19" s="32">
        <f t="shared" si="7"/>
        <v>-2.3012918765053598</v>
      </c>
      <c r="K19" s="32">
        <f t="shared" si="2"/>
        <v>61.904121562563034</v>
      </c>
      <c r="L19" s="480">
        <v>14070</v>
      </c>
      <c r="M19" s="480">
        <v>13960</v>
      </c>
      <c r="N19" s="480">
        <v>13949</v>
      </c>
      <c r="O19" s="32">
        <f t="shared" si="8"/>
        <v>-0.78180525941719736</v>
      </c>
      <c r="P19" s="32">
        <f t="shared" si="4"/>
        <v>-7.879656160459092E-2</v>
      </c>
      <c r="Q19" s="68">
        <v>18700.43</v>
      </c>
      <c r="R19" s="68">
        <v>15890.73</v>
      </c>
      <c r="S19" s="68">
        <v>19706.82</v>
      </c>
      <c r="T19" s="32">
        <f t="shared" si="9"/>
        <v>-15.024788200057444</v>
      </c>
      <c r="U19" s="32">
        <f t="shared" si="6"/>
        <v>24.014566983392214</v>
      </c>
    </row>
    <row r="20" spans="1:21" ht="18" x14ac:dyDescent="0.35">
      <c r="A20" s="106" t="s">
        <v>235</v>
      </c>
      <c r="B20" s="68">
        <v>44885.86</v>
      </c>
      <c r="C20" s="68">
        <v>21889</v>
      </c>
      <c r="D20" s="68">
        <v>32278.1</v>
      </c>
      <c r="E20" s="32">
        <f t="shared" si="0"/>
        <v>-51.23408574548867</v>
      </c>
      <c r="F20" s="32">
        <f t="shared" si="0"/>
        <v>47.46265247384531</v>
      </c>
      <c r="G20" s="68">
        <v>57391</v>
      </c>
      <c r="H20" s="68">
        <v>39275</v>
      </c>
      <c r="I20" s="161">
        <v>18882</v>
      </c>
      <c r="J20" s="32">
        <f t="shared" si="7"/>
        <v>-31.565924970814237</v>
      </c>
      <c r="K20" s="32">
        <f t="shared" si="2"/>
        <v>-51.923615531508595</v>
      </c>
      <c r="L20" s="68">
        <v>12085</v>
      </c>
      <c r="M20" s="68">
        <v>12037</v>
      </c>
      <c r="N20" s="68">
        <v>12003</v>
      </c>
      <c r="O20" s="32">
        <f t="shared" si="8"/>
        <v>-0.39718659495243003</v>
      </c>
      <c r="P20" s="32">
        <f t="shared" si="4"/>
        <v>-0.28246240757663088</v>
      </c>
      <c r="Q20" s="481">
        <v>8844.75</v>
      </c>
      <c r="R20" s="481">
        <v>8908.99</v>
      </c>
      <c r="S20" s="481">
        <v>9984.0600000000013</v>
      </c>
      <c r="T20" s="32">
        <f t="shared" si="9"/>
        <v>0.72630656604199828</v>
      </c>
      <c r="U20" s="32">
        <f t="shared" si="6"/>
        <v>12.067248924962342</v>
      </c>
    </row>
    <row r="21" spans="1:21" ht="17.25" x14ac:dyDescent="0.3">
      <c r="A21" s="105" t="s">
        <v>186</v>
      </c>
      <c r="B21" s="30">
        <f>SUM(B22:B23)</f>
        <v>625215.17999999993</v>
      </c>
      <c r="C21" s="30">
        <f>SUM(C22:C23)</f>
        <v>470225.2</v>
      </c>
      <c r="D21" s="30">
        <f>SUM(D22:D23)</f>
        <v>591920.82999999996</v>
      </c>
      <c r="E21" s="31">
        <f t="shared" si="0"/>
        <v>-24.789861948009644</v>
      </c>
      <c r="F21" s="31">
        <f t="shared" si="0"/>
        <v>25.880286722191826</v>
      </c>
      <c r="G21" s="30">
        <f>SUM(G22:G23)</f>
        <v>756236.6</v>
      </c>
      <c r="H21" s="30">
        <f>SUM(H22:H23)</f>
        <v>959881</v>
      </c>
      <c r="I21" s="30">
        <v>938995</v>
      </c>
      <c r="J21" s="31">
        <f t="shared" si="7"/>
        <v>26.928662273156306</v>
      </c>
      <c r="K21" s="31">
        <f t="shared" si="2"/>
        <v>-2.1758947202830399</v>
      </c>
      <c r="L21" s="30">
        <f>SUM(L22:L23)</f>
        <v>678333.99</v>
      </c>
      <c r="M21" s="30">
        <f>SUM(M22:M23)</f>
        <v>715289</v>
      </c>
      <c r="N21" s="30">
        <f>SUM(N22:N23)</f>
        <v>660240</v>
      </c>
      <c r="O21" s="31">
        <f t="shared" si="8"/>
        <v>5.4479077482170624</v>
      </c>
      <c r="P21" s="31">
        <f t="shared" si="4"/>
        <v>-7.6960501279902331</v>
      </c>
      <c r="Q21" s="30">
        <f>SUM(Q22:Q23)</f>
        <v>282198.98</v>
      </c>
      <c r="R21" s="30">
        <f>SUM(R22:R23)</f>
        <v>230023.48</v>
      </c>
      <c r="S21" s="30">
        <f>SUM(S22:S23)</f>
        <v>264482.45</v>
      </c>
      <c r="T21" s="31">
        <f t="shared" si="9"/>
        <v>-18.48890453112196</v>
      </c>
      <c r="U21" s="31">
        <f t="shared" si="6"/>
        <v>14.980631542484275</v>
      </c>
    </row>
    <row r="22" spans="1:21" ht="18" x14ac:dyDescent="0.35">
      <c r="A22" s="106" t="s">
        <v>24</v>
      </c>
      <c r="B22" s="68">
        <v>625215.17999999993</v>
      </c>
      <c r="C22" s="68">
        <v>470225.2</v>
      </c>
      <c r="D22" s="68">
        <v>591920.82999999996</v>
      </c>
      <c r="E22" s="32">
        <f t="shared" si="0"/>
        <v>-24.789861948009644</v>
      </c>
      <c r="F22" s="32">
        <f t="shared" si="0"/>
        <v>25.880286722191826</v>
      </c>
      <c r="G22" s="68">
        <v>702048.6</v>
      </c>
      <c r="H22" s="68">
        <v>959881</v>
      </c>
      <c r="I22" s="161">
        <v>938995</v>
      </c>
      <c r="J22" s="32">
        <f t="shared" si="7"/>
        <v>36.725719558446514</v>
      </c>
      <c r="K22" s="32">
        <f t="shared" si="2"/>
        <v>-2.1758947202830399</v>
      </c>
      <c r="L22" s="68">
        <v>667062.99</v>
      </c>
      <c r="M22" s="68">
        <v>698459</v>
      </c>
      <c r="N22" s="480">
        <v>638725</v>
      </c>
      <c r="O22" s="32">
        <f t="shared" si="8"/>
        <v>4.706603494821394</v>
      </c>
      <c r="P22" s="32">
        <f t="shared" si="4"/>
        <v>-8.5522557515902804</v>
      </c>
      <c r="Q22" s="68">
        <v>282198.98</v>
      </c>
      <c r="R22" s="68">
        <v>230023.48</v>
      </c>
      <c r="S22" s="68">
        <v>264482.45</v>
      </c>
      <c r="T22" s="32">
        <f t="shared" si="9"/>
        <v>-18.48890453112196</v>
      </c>
      <c r="U22" s="32">
        <f t="shared" si="6"/>
        <v>14.980631542484275</v>
      </c>
    </row>
    <row r="23" spans="1:21" ht="18" x14ac:dyDescent="0.35">
      <c r="A23" s="106" t="s">
        <v>25</v>
      </c>
      <c r="B23" s="68"/>
      <c r="C23" s="68"/>
      <c r="D23" s="68"/>
      <c r="E23" s="32">
        <f t="shared" si="0"/>
        <v>0</v>
      </c>
      <c r="F23" s="32">
        <f t="shared" si="0"/>
        <v>0</v>
      </c>
      <c r="G23" s="68">
        <v>54188</v>
      </c>
      <c r="H23" s="68">
        <v>0</v>
      </c>
      <c r="I23" s="161">
        <v>0</v>
      </c>
      <c r="J23" s="32">
        <f t="shared" si="7"/>
        <v>-100</v>
      </c>
      <c r="K23" s="32">
        <f t="shared" si="2"/>
        <v>0</v>
      </c>
      <c r="L23" s="68">
        <v>11271</v>
      </c>
      <c r="M23" s="68">
        <v>16830</v>
      </c>
      <c r="N23" s="480">
        <v>21515</v>
      </c>
      <c r="O23" s="32">
        <f t="shared" si="8"/>
        <v>49.321266968325801</v>
      </c>
      <c r="P23" s="32">
        <f t="shared" si="4"/>
        <v>27.837195484254323</v>
      </c>
      <c r="Q23" s="68"/>
      <c r="R23" s="68"/>
      <c r="T23" s="32">
        <f t="shared" si="9"/>
        <v>0</v>
      </c>
      <c r="U23" s="32">
        <f t="shared" si="6"/>
        <v>0</v>
      </c>
    </row>
    <row r="24" spans="1:21" ht="16.5" x14ac:dyDescent="0.25">
      <c r="A24" s="105" t="s">
        <v>173</v>
      </c>
      <c r="B24" s="69">
        <f>SUM(B25:B29)</f>
        <v>266170.44</v>
      </c>
      <c r="C24" s="69">
        <f t="shared" ref="C24:D24" si="10">SUM(C25:C29)</f>
        <v>217744.90000000002</v>
      </c>
      <c r="D24" s="69">
        <f t="shared" si="10"/>
        <v>275012.28999999998</v>
      </c>
      <c r="E24" s="31">
        <f t="shared" si="0"/>
        <v>-18.193432749331578</v>
      </c>
      <c r="F24" s="31">
        <f t="shared" si="0"/>
        <v>26.300221038472074</v>
      </c>
      <c r="G24" s="69">
        <f>SUM(G25:G29)</f>
        <v>268279</v>
      </c>
      <c r="H24" s="69">
        <f t="shared" ref="H24:I24" si="11">SUM(H25:H29)</f>
        <v>206290</v>
      </c>
      <c r="I24" s="69">
        <f t="shared" si="11"/>
        <v>245109</v>
      </c>
      <c r="J24" s="31">
        <f t="shared" si="7"/>
        <v>-23.106169323726419</v>
      </c>
      <c r="K24" s="31">
        <f t="shared" si="2"/>
        <v>18.817683843133452</v>
      </c>
      <c r="L24" s="69">
        <f>SUM(L25:L29)</f>
        <v>97822</v>
      </c>
      <c r="M24" s="69">
        <f t="shared" ref="M24:N24" si="12">SUM(M25:M29)</f>
        <v>99049</v>
      </c>
      <c r="N24" s="69">
        <f t="shared" si="12"/>
        <v>146062</v>
      </c>
      <c r="O24" s="31">
        <f t="shared" si="8"/>
        <v>1.2543190693299948</v>
      </c>
      <c r="P24" s="31">
        <f t="shared" si="4"/>
        <v>47.46438631384467</v>
      </c>
      <c r="Q24" s="69">
        <f>SUM(Q25:Q29)</f>
        <v>128089.2</v>
      </c>
      <c r="R24" s="69">
        <f t="shared" ref="R24:S24" si="13">SUM(R25:R29)</f>
        <v>120241.28</v>
      </c>
      <c r="S24" s="69">
        <f t="shared" si="13"/>
        <v>118185.01000000001</v>
      </c>
      <c r="T24" s="31">
        <f t="shared" si="9"/>
        <v>-6.1269178041552266</v>
      </c>
      <c r="U24" s="31">
        <f t="shared" si="6"/>
        <v>-1.7101198523502035</v>
      </c>
    </row>
    <row r="25" spans="1:21" ht="18" x14ac:dyDescent="0.35">
      <c r="A25" s="106" t="s">
        <v>26</v>
      </c>
      <c r="B25" s="68">
        <v>46359.8</v>
      </c>
      <c r="C25" s="68">
        <v>47911.199999999997</v>
      </c>
      <c r="D25" s="68">
        <v>53874.61</v>
      </c>
      <c r="E25" s="32">
        <f t="shared" si="0"/>
        <v>3.3464337637349502</v>
      </c>
      <c r="F25" s="32">
        <f t="shared" si="0"/>
        <v>12.44679740853914</v>
      </c>
      <c r="G25" s="68">
        <v>0</v>
      </c>
      <c r="H25" s="68">
        <v>0</v>
      </c>
      <c r="I25" s="161">
        <v>0</v>
      </c>
      <c r="J25" s="32">
        <f t="shared" si="7"/>
        <v>0</v>
      </c>
      <c r="K25" s="32">
        <f t="shared" si="2"/>
        <v>0</v>
      </c>
      <c r="L25" s="68">
        <v>32858</v>
      </c>
      <c r="M25" s="68">
        <v>32616</v>
      </c>
      <c r="N25" s="480">
        <v>43980</v>
      </c>
      <c r="O25" s="32">
        <f t="shared" si="8"/>
        <v>-0.73650252602107003</v>
      </c>
      <c r="P25" s="32">
        <f t="shared" si="4"/>
        <v>34.841795437821929</v>
      </c>
      <c r="Q25" s="68">
        <v>56651</v>
      </c>
      <c r="R25" s="68">
        <v>61264.9</v>
      </c>
      <c r="S25" s="68">
        <v>56920</v>
      </c>
      <c r="T25" s="32">
        <f t="shared" si="9"/>
        <v>8.1444281654339648</v>
      </c>
      <c r="U25" s="32">
        <f t="shared" si="6"/>
        <v>-7.0919890508268253</v>
      </c>
    </row>
    <row r="26" spans="1:21" ht="18" x14ac:dyDescent="0.35">
      <c r="A26" s="106" t="s">
        <v>27</v>
      </c>
      <c r="B26" s="90">
        <v>25729.9</v>
      </c>
      <c r="C26" s="90">
        <v>20195.400000000001</v>
      </c>
      <c r="D26" s="90">
        <v>25840.280000000002</v>
      </c>
      <c r="E26" s="91">
        <f t="shared" si="0"/>
        <v>-21.509994209071934</v>
      </c>
      <c r="F26" s="91">
        <f t="shared" si="0"/>
        <v>27.951315646137246</v>
      </c>
      <c r="G26" s="90">
        <v>227443</v>
      </c>
      <c r="H26" s="90">
        <v>117456</v>
      </c>
      <c r="I26" s="161">
        <v>139552</v>
      </c>
      <c r="J26" s="91">
        <f t="shared" si="7"/>
        <v>-48.358050148828504</v>
      </c>
      <c r="K26" s="91">
        <f t="shared" si="2"/>
        <v>18.81215093311539</v>
      </c>
      <c r="L26" s="90">
        <v>6749</v>
      </c>
      <c r="M26" s="90">
        <v>6907</v>
      </c>
      <c r="N26" s="480">
        <v>7133</v>
      </c>
      <c r="O26" s="91">
        <f t="shared" si="8"/>
        <v>2.3410875685286641</v>
      </c>
      <c r="P26" s="91">
        <f t="shared" si="4"/>
        <v>3.2720428550745595</v>
      </c>
      <c r="Q26" s="90">
        <v>5966</v>
      </c>
      <c r="R26" s="90">
        <v>5737.4</v>
      </c>
      <c r="S26" s="68">
        <v>3871.25</v>
      </c>
      <c r="T26" s="91">
        <f t="shared" si="9"/>
        <v>-3.8317130405632014</v>
      </c>
      <c r="U26" s="91">
        <f t="shared" si="6"/>
        <v>-32.526057099034404</v>
      </c>
    </row>
    <row r="27" spans="1:21" ht="18" x14ac:dyDescent="0.35">
      <c r="A27" s="106" t="s">
        <v>28</v>
      </c>
      <c r="B27" s="90">
        <v>82217.67</v>
      </c>
      <c r="C27" s="90">
        <v>47711.199999999997</v>
      </c>
      <c r="D27" s="90">
        <v>85787.6</v>
      </c>
      <c r="E27" s="91">
        <f t="shared" si="0"/>
        <v>-41.969652022491033</v>
      </c>
      <c r="F27" s="91">
        <f t="shared" si="0"/>
        <v>79.805999429903267</v>
      </c>
      <c r="G27" s="90">
        <v>10401</v>
      </c>
      <c r="H27" s="90">
        <v>64669</v>
      </c>
      <c r="I27" s="161">
        <v>84452</v>
      </c>
      <c r="J27" s="91">
        <f t="shared" si="7"/>
        <v>521.7575233150659</v>
      </c>
      <c r="K27" s="91">
        <f t="shared" si="2"/>
        <v>30.591164236341996</v>
      </c>
      <c r="L27" s="90">
        <v>29057</v>
      </c>
      <c r="M27" s="90">
        <v>29966</v>
      </c>
      <c r="N27" s="480">
        <v>64096</v>
      </c>
      <c r="O27" s="91">
        <f t="shared" si="8"/>
        <v>3.1283339642771182</v>
      </c>
      <c r="P27" s="91">
        <f t="shared" si="4"/>
        <v>113.89574851498364</v>
      </c>
      <c r="Q27" s="90">
        <v>33406</v>
      </c>
      <c r="R27" s="90">
        <v>24326.68</v>
      </c>
      <c r="S27" s="68">
        <v>28526.16</v>
      </c>
      <c r="T27" s="91">
        <f t="shared" si="9"/>
        <v>-27.178710411303356</v>
      </c>
      <c r="U27" s="91">
        <f t="shared" si="6"/>
        <v>17.262857077085727</v>
      </c>
    </row>
    <row r="28" spans="1:21" ht="18" x14ac:dyDescent="0.35">
      <c r="A28" s="106" t="s">
        <v>29</v>
      </c>
      <c r="B28" s="90">
        <v>10055.269999999999</v>
      </c>
      <c r="C28" s="90">
        <v>10962.3</v>
      </c>
      <c r="D28" s="90">
        <v>2862</v>
      </c>
      <c r="E28" s="91">
        <f t="shared" si="0"/>
        <v>9.0204440059789732</v>
      </c>
      <c r="F28" s="91">
        <f t="shared" si="0"/>
        <v>-73.892340111108069</v>
      </c>
      <c r="G28" s="90">
        <v>0</v>
      </c>
      <c r="H28" s="90">
        <v>0</v>
      </c>
      <c r="I28" s="161">
        <v>0</v>
      </c>
      <c r="J28" s="91">
        <f t="shared" si="7"/>
        <v>0</v>
      </c>
      <c r="K28" s="91">
        <f t="shared" si="2"/>
        <v>0</v>
      </c>
      <c r="L28" s="90">
        <v>872</v>
      </c>
      <c r="M28" s="90">
        <v>874</v>
      </c>
      <c r="N28" s="480">
        <v>885</v>
      </c>
      <c r="O28" s="91">
        <f t="shared" si="8"/>
        <v>0.22935779816512536</v>
      </c>
      <c r="P28" s="91">
        <f t="shared" si="4"/>
        <v>1.2585812356979318</v>
      </c>
      <c r="Q28" s="90">
        <v>10134</v>
      </c>
      <c r="R28" s="90">
        <v>10834.9</v>
      </c>
      <c r="S28" s="68">
        <v>7142.6</v>
      </c>
      <c r="T28" s="91">
        <f t="shared" si="9"/>
        <v>6.9163212946516666</v>
      </c>
      <c r="U28" s="91">
        <f t="shared" si="6"/>
        <v>-34.077841050678813</v>
      </c>
    </row>
    <row r="29" spans="1:21" ht="18" x14ac:dyDescent="0.35">
      <c r="A29" s="106" t="s">
        <v>30</v>
      </c>
      <c r="B29" s="90">
        <v>101807.8</v>
      </c>
      <c r="C29" s="90">
        <v>90964.800000000003</v>
      </c>
      <c r="D29" s="90">
        <v>106647.8</v>
      </c>
      <c r="E29" s="91">
        <f t="shared" si="0"/>
        <v>-10.650460966644999</v>
      </c>
      <c r="F29" s="91">
        <f t="shared" si="0"/>
        <v>17.240734877666981</v>
      </c>
      <c r="G29" s="90">
        <v>30435</v>
      </c>
      <c r="H29" s="90">
        <v>24165</v>
      </c>
      <c r="I29" s="161">
        <v>21105</v>
      </c>
      <c r="J29" s="91">
        <f t="shared" si="7"/>
        <v>-20.601281419418441</v>
      </c>
      <c r="K29" s="91">
        <f t="shared" si="2"/>
        <v>-12.662942271880823</v>
      </c>
      <c r="L29" s="90">
        <v>28286</v>
      </c>
      <c r="M29" s="90">
        <v>28686</v>
      </c>
      <c r="N29" s="480">
        <v>29968</v>
      </c>
      <c r="O29" s="91">
        <f t="shared" si="8"/>
        <v>1.4141271300290015</v>
      </c>
      <c r="P29" s="91">
        <f t="shared" si="4"/>
        <v>4.4690789932371189</v>
      </c>
      <c r="Q29" s="90">
        <v>21932.2</v>
      </c>
      <c r="R29" s="90">
        <v>18077.400000000001</v>
      </c>
      <c r="S29" s="68">
        <v>21725</v>
      </c>
      <c r="T29" s="91">
        <f t="shared" si="9"/>
        <v>-17.575984169394758</v>
      </c>
      <c r="U29" s="91">
        <f t="shared" si="6"/>
        <v>20.177680418644272</v>
      </c>
    </row>
    <row r="30" spans="1:21" ht="18" x14ac:dyDescent="0.35">
      <c r="A30" s="105" t="s">
        <v>182</v>
      </c>
      <c r="B30" s="94">
        <f>SUM(B31:B36)</f>
        <v>138442.07</v>
      </c>
      <c r="C30" s="94">
        <f t="shared" ref="C30:D30" si="14">SUM(C31:C36)</f>
        <v>61942.850000000006</v>
      </c>
      <c r="D30" s="94">
        <f t="shared" si="14"/>
        <v>147536.07</v>
      </c>
      <c r="E30" s="89">
        <f t="shared" si="0"/>
        <v>-55.257206136833979</v>
      </c>
      <c r="F30" s="89">
        <f t="shared" si="0"/>
        <v>138.18095228101387</v>
      </c>
      <c r="G30" s="94">
        <f>SUM(G31:G36)</f>
        <v>78514</v>
      </c>
      <c r="H30" s="94">
        <f t="shared" ref="H30:I30" si="15">SUM(H31:H36)</f>
        <v>68288</v>
      </c>
      <c r="I30" s="94">
        <f t="shared" si="15"/>
        <v>75402</v>
      </c>
      <c r="J30" s="89">
        <f t="shared" si="7"/>
        <v>-13.024428764296815</v>
      </c>
      <c r="K30" s="89">
        <f t="shared" si="2"/>
        <v>10.417642924086223</v>
      </c>
      <c r="L30" s="94">
        <f>SUM(L31:L36)</f>
        <v>22434.5</v>
      </c>
      <c r="M30" s="94">
        <f>SUM(M31:M36)</f>
        <v>22144.5</v>
      </c>
      <c r="N30" s="94">
        <f t="shared" ref="N30" si="16">SUM(N31:N36)</f>
        <v>32890</v>
      </c>
      <c r="O30" s="89">
        <f t="shared" si="8"/>
        <v>-1.2926519423209726</v>
      </c>
      <c r="P30" s="89">
        <f t="shared" si="4"/>
        <v>48.524464313938012</v>
      </c>
      <c r="Q30" s="94">
        <f>SUM(Q31:Q36)</f>
        <v>7942</v>
      </c>
      <c r="R30" s="94">
        <f t="shared" ref="R30" si="17">SUM(R31:R36)</f>
        <v>34173.800000000003</v>
      </c>
      <c r="S30" s="94">
        <f>SUM(S31:S36)</f>
        <v>44489.42</v>
      </c>
      <c r="T30" s="89">
        <f t="shared" si="9"/>
        <v>330.29211785444471</v>
      </c>
      <c r="U30" s="89">
        <f t="shared" si="6"/>
        <v>30.185756339651988</v>
      </c>
    </row>
    <row r="31" spans="1:21" ht="18" x14ac:dyDescent="0.35">
      <c r="A31" s="106" t="s">
        <v>187</v>
      </c>
      <c r="B31" s="90">
        <v>4927.37</v>
      </c>
      <c r="C31" s="90">
        <v>1089.7</v>
      </c>
      <c r="D31" s="90">
        <v>7595.8499999999995</v>
      </c>
      <c r="E31" s="91">
        <f t="shared" si="0"/>
        <v>-77.884753935669536</v>
      </c>
      <c r="F31" s="91">
        <f t="shared" si="0"/>
        <v>597.05882352941171</v>
      </c>
      <c r="G31" s="90"/>
      <c r="H31" s="90">
        <v>15320</v>
      </c>
      <c r="I31" s="161">
        <v>17319</v>
      </c>
      <c r="J31" s="91">
        <f t="shared" si="7"/>
        <v>0</v>
      </c>
      <c r="K31" s="91">
        <f t="shared" si="2"/>
        <v>13.048302872062663</v>
      </c>
      <c r="L31" s="90">
        <v>7997</v>
      </c>
      <c r="M31" s="90">
        <v>7997</v>
      </c>
      <c r="N31" s="90">
        <v>9585</v>
      </c>
      <c r="O31" s="91">
        <f t="shared" si="8"/>
        <v>0</v>
      </c>
      <c r="P31" s="91">
        <f t="shared" si="4"/>
        <v>19.857446542453431</v>
      </c>
      <c r="Q31" s="90">
        <v>364</v>
      </c>
      <c r="R31" s="90">
        <v>1361.7</v>
      </c>
      <c r="S31" s="68">
        <v>3037</v>
      </c>
      <c r="T31" s="91">
        <f t="shared" si="9"/>
        <v>274.0934065934066</v>
      </c>
      <c r="U31" s="91">
        <f t="shared" si="6"/>
        <v>123.03003598443124</v>
      </c>
    </row>
    <row r="32" spans="1:21" ht="18" x14ac:dyDescent="0.35">
      <c r="A32" s="106" t="s">
        <v>188</v>
      </c>
      <c r="B32" s="90">
        <v>4874.8999999999996</v>
      </c>
      <c r="C32" s="90">
        <v>2102.6</v>
      </c>
      <c r="D32" s="90">
        <v>5678</v>
      </c>
      <c r="E32" s="91">
        <f t="shared" si="0"/>
        <v>-56.86885884838663</v>
      </c>
      <c r="F32" s="91">
        <f t="shared" si="0"/>
        <v>170.04660896033482</v>
      </c>
      <c r="G32" s="90"/>
      <c r="H32" s="90">
        <v>19844</v>
      </c>
      <c r="I32" s="161">
        <v>30007</v>
      </c>
      <c r="J32" s="91">
        <f t="shared" si="7"/>
        <v>0</v>
      </c>
      <c r="K32" s="91">
        <f t="shared" si="2"/>
        <v>51.214472888530537</v>
      </c>
      <c r="L32" s="90">
        <v>658</v>
      </c>
      <c r="M32" s="90">
        <v>658</v>
      </c>
      <c r="N32" s="90">
        <v>658</v>
      </c>
      <c r="O32" s="91">
        <f t="shared" si="8"/>
        <v>0</v>
      </c>
      <c r="P32" s="91">
        <f t="shared" si="4"/>
        <v>0</v>
      </c>
      <c r="Q32" s="90">
        <v>728</v>
      </c>
      <c r="R32" s="90">
        <v>4258.1000000000004</v>
      </c>
      <c r="S32" s="68">
        <v>4964</v>
      </c>
      <c r="T32" s="91">
        <f t="shared" si="9"/>
        <v>484.90384615384619</v>
      </c>
      <c r="U32" s="91">
        <f t="shared" si="6"/>
        <v>16.577816396984574</v>
      </c>
    </row>
    <row r="33" spans="1:23" ht="18" x14ac:dyDescent="0.35">
      <c r="A33" s="106" t="s">
        <v>189</v>
      </c>
      <c r="B33" s="90">
        <v>108144</v>
      </c>
      <c r="C33" s="90">
        <v>43594.65</v>
      </c>
      <c r="D33" s="90">
        <v>113197.1</v>
      </c>
      <c r="E33" s="91">
        <f t="shared" si="0"/>
        <v>-59.688332223701728</v>
      </c>
      <c r="F33" s="91">
        <f t="shared" si="0"/>
        <v>159.65823788010687</v>
      </c>
      <c r="G33" s="90"/>
      <c r="H33" s="90">
        <v>15200</v>
      </c>
      <c r="I33" s="161">
        <v>14627</v>
      </c>
      <c r="J33" s="91">
        <f t="shared" si="7"/>
        <v>0</v>
      </c>
      <c r="K33" s="91">
        <f t="shared" si="2"/>
        <v>-3.7697368421052602</v>
      </c>
      <c r="L33" s="90">
        <v>11971.5</v>
      </c>
      <c r="M33" s="90">
        <v>11946.5</v>
      </c>
      <c r="N33" s="90">
        <v>21104</v>
      </c>
      <c r="O33" s="91">
        <f t="shared" si="8"/>
        <v>-0.20882930292778212</v>
      </c>
      <c r="P33" s="91">
        <f t="shared" si="4"/>
        <v>76.654250198802998</v>
      </c>
      <c r="Q33" s="90">
        <v>5801</v>
      </c>
      <c r="R33" s="90">
        <v>20785.7</v>
      </c>
      <c r="S33" s="68">
        <v>30204.2</v>
      </c>
      <c r="T33" s="91">
        <f t="shared" si="9"/>
        <v>258.31235993794172</v>
      </c>
      <c r="U33" s="91">
        <f t="shared" si="6"/>
        <v>45.312402276565138</v>
      </c>
    </row>
    <row r="34" spans="1:23" ht="18" x14ac:dyDescent="0.35">
      <c r="A34" s="106" t="s">
        <v>190</v>
      </c>
      <c r="B34" s="90">
        <v>4931</v>
      </c>
      <c r="C34" s="90">
        <v>5166.3</v>
      </c>
      <c r="D34" s="90">
        <v>7492.4400000000005</v>
      </c>
      <c r="E34" s="91">
        <f t="shared" si="0"/>
        <v>4.7718515514094406</v>
      </c>
      <c r="F34" s="91">
        <f t="shared" si="0"/>
        <v>45.025259857151156</v>
      </c>
      <c r="G34" s="90"/>
      <c r="H34" s="90">
        <v>0</v>
      </c>
      <c r="I34" s="161">
        <v>0</v>
      </c>
      <c r="J34" s="91">
        <f t="shared" si="7"/>
        <v>0</v>
      </c>
      <c r="K34" s="91">
        <f t="shared" si="2"/>
        <v>0</v>
      </c>
      <c r="L34" s="90">
        <v>200</v>
      </c>
      <c r="M34" s="90">
        <v>200</v>
      </c>
      <c r="N34" s="90">
        <v>200</v>
      </c>
      <c r="O34" s="91">
        <f t="shared" si="8"/>
        <v>0</v>
      </c>
      <c r="P34" s="91">
        <f t="shared" si="4"/>
        <v>0</v>
      </c>
      <c r="Q34" s="90">
        <v>7</v>
      </c>
      <c r="R34" s="90">
        <v>452.2</v>
      </c>
      <c r="S34" s="68">
        <v>673.22</v>
      </c>
      <c r="T34" s="91">
        <f t="shared" si="9"/>
        <v>6359.9999999999991</v>
      </c>
      <c r="U34" s="91">
        <f t="shared" si="6"/>
        <v>48.876603272888133</v>
      </c>
    </row>
    <row r="35" spans="1:23" ht="18" x14ac:dyDescent="0.35">
      <c r="A35" s="106" t="s">
        <v>191</v>
      </c>
      <c r="B35" s="90">
        <v>13417.3</v>
      </c>
      <c r="C35" s="90">
        <v>7846.4</v>
      </c>
      <c r="D35" s="90">
        <v>11486.68</v>
      </c>
      <c r="E35" s="91">
        <f t="shared" si="0"/>
        <v>-41.520276061502685</v>
      </c>
      <c r="F35" s="91">
        <f t="shared" si="0"/>
        <v>46.394269983686797</v>
      </c>
      <c r="G35" s="90"/>
      <c r="H35" s="90">
        <v>16834</v>
      </c>
      <c r="I35" s="161">
        <v>13209</v>
      </c>
      <c r="J35" s="91">
        <f t="shared" si="7"/>
        <v>0</v>
      </c>
      <c r="K35" s="91">
        <f t="shared" si="2"/>
        <v>-21.533800641558756</v>
      </c>
      <c r="L35" s="90">
        <v>839</v>
      </c>
      <c r="M35" s="90">
        <v>839</v>
      </c>
      <c r="N35" s="90">
        <v>839</v>
      </c>
      <c r="O35" s="91">
        <f t="shared" si="8"/>
        <v>0</v>
      </c>
      <c r="P35" s="91">
        <f t="shared" si="4"/>
        <v>0</v>
      </c>
      <c r="Q35" s="90">
        <v>832</v>
      </c>
      <c r="R35" s="90">
        <v>6033.1</v>
      </c>
      <c r="S35" s="68">
        <v>3947</v>
      </c>
      <c r="T35" s="91">
        <f t="shared" si="9"/>
        <v>625.13221153846155</v>
      </c>
      <c r="U35" s="91">
        <f t="shared" si="6"/>
        <v>-34.57758034841126</v>
      </c>
    </row>
    <row r="36" spans="1:23" ht="18" x14ac:dyDescent="0.35">
      <c r="A36" s="106" t="s">
        <v>192</v>
      </c>
      <c r="B36" s="90">
        <v>2147.5</v>
      </c>
      <c r="C36" s="90">
        <v>2143.1999999999998</v>
      </c>
      <c r="D36" s="90">
        <v>2086</v>
      </c>
      <c r="E36" s="91">
        <f t="shared" si="0"/>
        <v>-0.20023282887078153</v>
      </c>
      <c r="F36" s="91">
        <f t="shared" si="0"/>
        <v>-2.6689063083239972</v>
      </c>
      <c r="G36" s="90">
        <v>78514</v>
      </c>
      <c r="H36" s="90">
        <v>1090</v>
      </c>
      <c r="I36" s="161">
        <v>240</v>
      </c>
      <c r="J36" s="91">
        <f t="shared" si="7"/>
        <v>-98.611712560817182</v>
      </c>
      <c r="K36" s="91">
        <f t="shared" si="2"/>
        <v>-77.981651376146786</v>
      </c>
      <c r="L36" s="90">
        <v>769</v>
      </c>
      <c r="M36" s="90">
        <v>504</v>
      </c>
      <c r="N36" s="90">
        <v>504</v>
      </c>
      <c r="O36" s="91">
        <f t="shared" si="8"/>
        <v>-34.460338101430438</v>
      </c>
      <c r="P36" s="91">
        <f t="shared" si="4"/>
        <v>0</v>
      </c>
      <c r="Q36" s="90">
        <v>210</v>
      </c>
      <c r="R36" s="90">
        <v>1283</v>
      </c>
      <c r="S36" s="68">
        <v>1664</v>
      </c>
      <c r="T36" s="91">
        <f t="shared" si="9"/>
        <v>510.95238095238096</v>
      </c>
      <c r="U36" s="91">
        <f t="shared" si="6"/>
        <v>29.696024941543271</v>
      </c>
    </row>
    <row r="37" spans="1:23" ht="18" x14ac:dyDescent="0.35">
      <c r="A37" s="108" t="s">
        <v>31</v>
      </c>
      <c r="B37" s="90">
        <v>10663.720000000001</v>
      </c>
      <c r="C37" s="90">
        <v>3054</v>
      </c>
      <c r="D37" s="90">
        <v>10675.7</v>
      </c>
      <c r="E37" s="89">
        <f t="shared" si="0"/>
        <v>-71.360838431616742</v>
      </c>
      <c r="F37" s="89">
        <f t="shared" si="0"/>
        <v>249.56450556647025</v>
      </c>
      <c r="G37" s="90"/>
      <c r="H37" s="90"/>
      <c r="I37" s="161">
        <v>0</v>
      </c>
      <c r="J37" s="89">
        <f t="shared" si="7"/>
        <v>0</v>
      </c>
      <c r="K37" s="89">
        <f t="shared" si="2"/>
        <v>0</v>
      </c>
      <c r="L37" s="90">
        <v>93</v>
      </c>
      <c r="M37" s="90">
        <v>141</v>
      </c>
      <c r="N37" s="170">
        <v>144</v>
      </c>
      <c r="O37" s="89">
        <f t="shared" si="8"/>
        <v>51.612903225806463</v>
      </c>
      <c r="P37" s="89">
        <f t="shared" si="4"/>
        <v>2.1276595744680833</v>
      </c>
      <c r="Q37" s="90">
        <v>11</v>
      </c>
      <c r="R37" s="90">
        <v>79</v>
      </c>
      <c r="S37" s="68">
        <v>90.7</v>
      </c>
      <c r="T37" s="89">
        <f t="shared" si="9"/>
        <v>618.18181818181813</v>
      </c>
      <c r="U37" s="89">
        <f t="shared" si="6"/>
        <v>14.8101265822785</v>
      </c>
    </row>
    <row r="38" spans="1:23" ht="18" x14ac:dyDescent="0.35">
      <c r="A38" s="108" t="s">
        <v>32</v>
      </c>
      <c r="B38" s="90">
        <v>291.3</v>
      </c>
      <c r="C38" s="90">
        <v>240.5</v>
      </c>
      <c r="D38" s="90">
        <v>334.3</v>
      </c>
      <c r="E38" s="89">
        <f t="shared" si="0"/>
        <v>-17.439066254720231</v>
      </c>
      <c r="F38" s="89">
        <f t="shared" si="0"/>
        <v>39.002079002079029</v>
      </c>
      <c r="G38" s="90"/>
      <c r="H38" s="90"/>
      <c r="I38" s="161">
        <v>0</v>
      </c>
      <c r="J38" s="89">
        <f t="shared" si="7"/>
        <v>0</v>
      </c>
      <c r="K38" s="89">
        <f t="shared" si="2"/>
        <v>0</v>
      </c>
      <c r="L38" s="90">
        <v>216.8</v>
      </c>
      <c r="M38" s="90">
        <v>217.8</v>
      </c>
      <c r="N38" s="115">
        <v>222.8</v>
      </c>
      <c r="O38" s="89">
        <f t="shared" si="8"/>
        <v>0.46125461254614208</v>
      </c>
      <c r="P38" s="89">
        <f t="shared" si="4"/>
        <v>2.2956841138659314</v>
      </c>
      <c r="Q38" s="90">
        <v>456.5</v>
      </c>
      <c r="R38" s="90">
        <v>453.2</v>
      </c>
      <c r="S38" s="68">
        <v>1659.78</v>
      </c>
      <c r="T38" s="89">
        <f t="shared" si="9"/>
        <v>-0.72289156626506212</v>
      </c>
      <c r="U38" s="89">
        <f t="shared" si="6"/>
        <v>266.23565754633717</v>
      </c>
    </row>
    <row r="39" spans="1:23" ht="18" x14ac:dyDescent="0.35">
      <c r="A39" s="108" t="s">
        <v>117</v>
      </c>
      <c r="B39" s="113">
        <v>119.9</v>
      </c>
      <c r="C39" s="113">
        <v>111.8</v>
      </c>
      <c r="D39" s="113">
        <v>126.21</v>
      </c>
      <c r="E39" s="89">
        <f t="shared" si="0"/>
        <v>-6.75562969140951</v>
      </c>
      <c r="F39" s="89">
        <f t="shared" si="0"/>
        <v>12.889087656529512</v>
      </c>
      <c r="G39" s="114"/>
      <c r="H39" s="114"/>
      <c r="I39" s="161">
        <v>350</v>
      </c>
      <c r="J39" s="89">
        <f t="shared" si="7"/>
        <v>0</v>
      </c>
      <c r="K39" s="89">
        <f t="shared" si="2"/>
        <v>0</v>
      </c>
      <c r="L39" s="114">
        <v>19750</v>
      </c>
      <c r="M39" s="114">
        <v>19678</v>
      </c>
      <c r="N39" s="115">
        <v>19392</v>
      </c>
      <c r="O39" s="89">
        <f t="shared" si="8"/>
        <v>-0.3645569620253184</v>
      </c>
      <c r="P39" s="89">
        <f t="shared" si="4"/>
        <v>-1.4533997357454922</v>
      </c>
      <c r="Q39" s="114">
        <v>362.5</v>
      </c>
      <c r="R39" s="114">
        <v>662</v>
      </c>
      <c r="S39" s="68">
        <v>452.5</v>
      </c>
      <c r="T39" s="89">
        <f t="shared" si="9"/>
        <v>82.620689655172413</v>
      </c>
      <c r="U39" s="89">
        <f t="shared" si="6"/>
        <v>-31.646525679758312</v>
      </c>
    </row>
    <row r="40" spans="1:23" ht="18" x14ac:dyDescent="0.35">
      <c r="A40" s="112"/>
      <c r="B40" s="115">
        <f>B7+B21+B24+B30+B37+B38+B39</f>
        <v>4513565.0448567811</v>
      </c>
      <c r="C40" s="115">
        <f>C7+C21+C24+C30+C37+C38+C39</f>
        <v>4086119.15</v>
      </c>
      <c r="D40" s="115">
        <f>D7+D21+D24+D30+D37+D38+D39</f>
        <v>4922660.2578147296</v>
      </c>
      <c r="E40" s="116">
        <f t="shared" si="0"/>
        <v>-9.470250026503038</v>
      </c>
      <c r="F40" s="116">
        <f t="shared" si="0"/>
        <v>20.47275365953854</v>
      </c>
      <c r="G40" s="115">
        <f>G7+G21+G24+G30+G37+G38+G39</f>
        <v>4671044.6873565381</v>
      </c>
      <c r="H40" s="115">
        <f>H7+H21+H24+H30+H37+H38+H39</f>
        <v>4954748.5935336053</v>
      </c>
      <c r="I40" s="115">
        <f>I7+I21+I24+I30+I37+I38+I39</f>
        <v>4701268</v>
      </c>
      <c r="J40" s="116">
        <f t="shared" si="7"/>
        <v>6.073671419693099</v>
      </c>
      <c r="K40" s="116">
        <f t="shared" si="2"/>
        <v>-5.1159123162055238</v>
      </c>
      <c r="L40" s="115">
        <f>L7+L21+L24+L30+L37+L38+L39</f>
        <v>3014290.4874230986</v>
      </c>
      <c r="M40" s="115">
        <f>M7+M21+M24+M30+M37+M38+M39</f>
        <v>3076059.5993012446</v>
      </c>
      <c r="N40" s="115">
        <f>N7+N21+N24+N30+N37+N38+N39</f>
        <v>3008886.2164249998</v>
      </c>
      <c r="O40" s="116">
        <f t="shared" si="8"/>
        <v>2.0492089974696484</v>
      </c>
      <c r="P40" s="116">
        <f t="shared" si="4"/>
        <v>-2.183747769110326</v>
      </c>
      <c r="Q40" s="115">
        <f>Q7+Q21+Q24+Q30+Q37+Q38+Q39</f>
        <v>1806357.7433183738</v>
      </c>
      <c r="R40" s="115">
        <f>R7+R21+R24+R30+R37+R38+R39</f>
        <v>1726308.5215907926</v>
      </c>
      <c r="S40" s="115">
        <f>S7+S21+S24+S30+S37+S38+S39</f>
        <v>1813142.52</v>
      </c>
      <c r="T40" s="116">
        <f t="shared" si="9"/>
        <v>-4.4315264804925363</v>
      </c>
      <c r="U40" s="116">
        <f t="shared" si="6"/>
        <v>5.0300393772713363</v>
      </c>
    </row>
    <row r="41" spans="1:23" ht="16.5" x14ac:dyDescent="0.25">
      <c r="A41" s="514" t="s">
        <v>2</v>
      </c>
      <c r="B41" s="524" t="s">
        <v>116</v>
      </c>
      <c r="C41" s="524"/>
      <c r="D41" s="524"/>
      <c r="E41" s="524"/>
      <c r="F41" s="524"/>
      <c r="G41" s="524" t="s">
        <v>129</v>
      </c>
      <c r="H41" s="524"/>
      <c r="I41" s="524"/>
      <c r="J41" s="524"/>
      <c r="K41" s="524"/>
      <c r="L41" s="524" t="s">
        <v>130</v>
      </c>
      <c r="M41" s="524"/>
      <c r="N41" s="524"/>
      <c r="O41" s="524"/>
      <c r="P41" s="524"/>
      <c r="Q41" s="524" t="s">
        <v>35</v>
      </c>
      <c r="R41" s="524"/>
      <c r="S41" s="524"/>
      <c r="T41" s="524"/>
      <c r="U41" s="524"/>
    </row>
    <row r="42" spans="1:23" ht="15.75" x14ac:dyDescent="0.25">
      <c r="A42" s="514"/>
      <c r="B42" s="111" t="s">
        <v>4</v>
      </c>
      <c r="C42" s="111" t="s">
        <v>5</v>
      </c>
      <c r="D42" s="111" t="s">
        <v>6</v>
      </c>
      <c r="E42" s="510" t="s">
        <v>7</v>
      </c>
      <c r="F42" s="510" t="s">
        <v>8</v>
      </c>
      <c r="G42" s="111" t="s">
        <v>4</v>
      </c>
      <c r="H42" s="111" t="s">
        <v>5</v>
      </c>
      <c r="I42" s="111" t="s">
        <v>6</v>
      </c>
      <c r="J42" s="510" t="s">
        <v>7</v>
      </c>
      <c r="K42" s="510" t="s">
        <v>8</v>
      </c>
      <c r="L42" s="111" t="s">
        <v>4</v>
      </c>
      <c r="M42" s="111" t="s">
        <v>5</v>
      </c>
      <c r="N42" s="111" t="s">
        <v>6</v>
      </c>
      <c r="O42" s="510" t="s">
        <v>7</v>
      </c>
      <c r="P42" s="510" t="s">
        <v>8</v>
      </c>
      <c r="Q42" s="111" t="s">
        <v>4</v>
      </c>
      <c r="R42" s="111" t="s">
        <v>5</v>
      </c>
      <c r="S42" s="111" t="s">
        <v>6</v>
      </c>
      <c r="T42" s="510" t="s">
        <v>7</v>
      </c>
      <c r="U42" s="510" t="s">
        <v>8</v>
      </c>
    </row>
    <row r="43" spans="1:23" ht="47.25" x14ac:dyDescent="0.25">
      <c r="A43" s="514"/>
      <c r="B43" s="159" t="s">
        <v>230</v>
      </c>
      <c r="C43" s="159" t="s">
        <v>231</v>
      </c>
      <c r="D43" s="159" t="s">
        <v>256</v>
      </c>
      <c r="E43" s="510"/>
      <c r="F43" s="510"/>
      <c r="G43" s="159" t="s">
        <v>230</v>
      </c>
      <c r="H43" s="159" t="s">
        <v>231</v>
      </c>
      <c r="I43" s="159" t="s">
        <v>256</v>
      </c>
      <c r="J43" s="510"/>
      <c r="K43" s="510"/>
      <c r="L43" s="159" t="s">
        <v>230</v>
      </c>
      <c r="M43" s="159" t="s">
        <v>231</v>
      </c>
      <c r="N43" s="159" t="s">
        <v>256</v>
      </c>
      <c r="O43" s="510"/>
      <c r="P43" s="510"/>
      <c r="Q43" s="159" t="s">
        <v>230</v>
      </c>
      <c r="R43" s="159" t="s">
        <v>231</v>
      </c>
      <c r="S43" s="159" t="s">
        <v>256</v>
      </c>
      <c r="T43" s="510"/>
      <c r="U43" s="510"/>
    </row>
    <row r="44" spans="1:23" ht="18" x14ac:dyDescent="0.35">
      <c r="A44" s="105" t="s">
        <v>9</v>
      </c>
      <c r="B44" s="88">
        <f>SUM(B45:B57)</f>
        <v>2515555.64</v>
      </c>
      <c r="C44" s="88">
        <f>SUM(C45:C57)</f>
        <v>2782567.89</v>
      </c>
      <c r="D44" s="88">
        <f>SUM(D45:D57)</f>
        <v>3133685.0800000005</v>
      </c>
      <c r="E44" s="31">
        <f>IFERROR(C44/B44*100-100,0)</f>
        <v>10.614444210822541</v>
      </c>
      <c r="F44" s="31">
        <f>IFERROR(D44/C44*100-100,0)</f>
        <v>12.618459059412217</v>
      </c>
      <c r="G44" s="88">
        <f>SUM(G45:G57)</f>
        <v>819456.01446636138</v>
      </c>
      <c r="H44" s="88">
        <f>SUM(H45:H57)</f>
        <v>861966.803316887</v>
      </c>
      <c r="I44" s="88">
        <f>SUM(I45:I57)</f>
        <v>835700.08</v>
      </c>
      <c r="J44" s="31">
        <f>IFERROR(H44/G44*100-100,0)</f>
        <v>5.1876840367337138</v>
      </c>
      <c r="K44" s="31">
        <f>IFERROR(I44/H44*100-100,0)</f>
        <v>-3.0473010347743639</v>
      </c>
      <c r="L44" s="88">
        <f>SUM(L45:L57)</f>
        <v>1591405.0187545156</v>
      </c>
      <c r="M44" s="88">
        <f>SUM(M45:M57)</f>
        <v>1770799.418029496</v>
      </c>
      <c r="N44" s="88">
        <f>SUM(N45:N57)</f>
        <v>1799576.6099999999</v>
      </c>
      <c r="O44" s="31">
        <f>IFERROR(M44/L44*100-100,0)</f>
        <v>11.272705386802187</v>
      </c>
      <c r="P44" s="31">
        <f>IFERROR(N44/M44*100-100,0)</f>
        <v>1.6250960824533394</v>
      </c>
      <c r="Q44" s="88">
        <f>B7+G7+L7+Q7+B44+G44+L44</f>
        <v>15550031.95617567</v>
      </c>
      <c r="R44" s="88">
        <f>C7+H7+M7+R7+C44+H44+M44</f>
        <v>16028639.665772026</v>
      </c>
      <c r="S44" s="88">
        <f>N44+I44+D44+S7+N7+I7+D7</f>
        <v>16641146.70423973</v>
      </c>
      <c r="T44" s="89">
        <f>IFERROR(R44/Q44*100-100,0)</f>
        <v>3.077856759042092</v>
      </c>
      <c r="U44" s="89">
        <f>IFERROR(S44/R44*100-100,0)</f>
        <v>3.8213288915319907</v>
      </c>
      <c r="V44" s="33"/>
      <c r="W44" s="33"/>
    </row>
    <row r="45" spans="1:23" ht="18" x14ac:dyDescent="0.35">
      <c r="A45" s="106" t="s">
        <v>10</v>
      </c>
      <c r="B45" s="90">
        <v>999400</v>
      </c>
      <c r="C45" s="90">
        <v>1151313</v>
      </c>
      <c r="D45" s="90">
        <v>1310829.32</v>
      </c>
      <c r="E45" s="32">
        <f t="shared" ref="E45:E52" si="18">IFERROR(C45/B45*100-100,0)</f>
        <v>15.200420252151289</v>
      </c>
      <c r="F45" s="32">
        <f t="shared" ref="F45:F77" si="19">IFERROR(D45/C45*100-100,0)</f>
        <v>13.85516536337208</v>
      </c>
      <c r="G45" s="90">
        <v>125146.07593319699</v>
      </c>
      <c r="H45" s="90">
        <v>129473.39</v>
      </c>
      <c r="I45" s="175">
        <v>145062.85</v>
      </c>
      <c r="J45" s="32">
        <f t="shared" ref="J45:J52" si="20">IFERROR(H45/G45*100-100,0)</f>
        <v>3.4578104303589612</v>
      </c>
      <c r="K45" s="32">
        <f t="shared" ref="K45:K77" si="21">IFERROR(I45/H45*100-100,0)</f>
        <v>12.040667198101488</v>
      </c>
      <c r="L45" s="175">
        <v>441912.56464081549</v>
      </c>
      <c r="M45" s="175">
        <v>589221.11</v>
      </c>
      <c r="N45" s="175">
        <v>599123.61</v>
      </c>
      <c r="O45" s="32">
        <f t="shared" ref="O45:O52" si="22">IFERROR(M45/L45*100-100,0)</f>
        <v>33.334319307919259</v>
      </c>
      <c r="P45" s="32">
        <f t="shared" ref="P45:P77" si="23">IFERROR(N45/M45*100-100,0)</f>
        <v>1.6806084900793792</v>
      </c>
      <c r="Q45" s="88">
        <f t="shared" ref="Q45:R45" si="24">B8+G8+L8+Q8+B45+G45+L45</f>
        <v>5130627.4549357295</v>
      </c>
      <c r="R45" s="88">
        <f t="shared" si="24"/>
        <v>5486474.4180912245</v>
      </c>
      <c r="S45" s="88">
        <f t="shared" ref="S45:S77" si="25">N45+I45+D45+S8+N8+I8+D8</f>
        <v>5724234.6064250004</v>
      </c>
      <c r="T45" s="91">
        <f t="shared" ref="T45:U77" si="26">IFERROR(R45/Q45*100-100,0)</f>
        <v>6.9357396591554448</v>
      </c>
      <c r="U45" s="91">
        <f t="shared" si="26"/>
        <v>4.3335696153030483</v>
      </c>
    </row>
    <row r="46" spans="1:23" ht="18" x14ac:dyDescent="0.35">
      <c r="A46" s="106" t="s">
        <v>11</v>
      </c>
      <c r="B46" s="90">
        <v>458377</v>
      </c>
      <c r="C46" s="90">
        <v>484139</v>
      </c>
      <c r="D46" s="90">
        <v>455892</v>
      </c>
      <c r="E46" s="32">
        <f t="shared" si="18"/>
        <v>5.62026454206908</v>
      </c>
      <c r="F46" s="32">
        <f t="shared" si="19"/>
        <v>-5.8344814195923078</v>
      </c>
      <c r="G46" s="90">
        <v>250151</v>
      </c>
      <c r="H46" s="90">
        <v>269299.33964017639</v>
      </c>
      <c r="I46" s="90">
        <v>248796</v>
      </c>
      <c r="J46" s="32">
        <f t="shared" si="20"/>
        <v>7.6547124097750441</v>
      </c>
      <c r="K46" s="32">
        <f t="shared" si="21"/>
        <v>-7.6135870468794593</v>
      </c>
      <c r="L46" s="175">
        <v>135933</v>
      </c>
      <c r="M46" s="175">
        <v>129440</v>
      </c>
      <c r="N46" s="175">
        <v>135196</v>
      </c>
      <c r="O46" s="32">
        <f t="shared" si="22"/>
        <v>-4.776617892638285</v>
      </c>
      <c r="P46" s="32">
        <f t="shared" si="23"/>
        <v>4.446847960444984</v>
      </c>
      <c r="Q46" s="88">
        <f t="shared" ref="Q46:R46" si="27">B9+G9+L9+Q9+B46+G46+L46</f>
        <v>3106397.6332304003</v>
      </c>
      <c r="R46" s="88">
        <f t="shared" si="27"/>
        <v>3193170.3005418158</v>
      </c>
      <c r="S46" s="88">
        <f t="shared" si="25"/>
        <v>3089560.6232595216</v>
      </c>
      <c r="T46" s="91">
        <f t="shared" si="26"/>
        <v>2.793353509646451</v>
      </c>
      <c r="U46" s="91">
        <f t="shared" si="26"/>
        <v>-3.2447275757485841</v>
      </c>
    </row>
    <row r="47" spans="1:23" ht="18" x14ac:dyDescent="0.35">
      <c r="A47" s="107" t="s">
        <v>249</v>
      </c>
      <c r="B47" s="90">
        <v>533072</v>
      </c>
      <c r="C47" s="90">
        <v>499024</v>
      </c>
      <c r="D47" s="90">
        <v>535830</v>
      </c>
      <c r="E47" s="32">
        <f t="shared" si="18"/>
        <v>-6.3871296935498378</v>
      </c>
      <c r="F47" s="32">
        <f t="shared" si="19"/>
        <v>7.3755971656673864</v>
      </c>
      <c r="G47" s="90">
        <v>195354.9</v>
      </c>
      <c r="H47" s="90">
        <v>187511.2867926755</v>
      </c>
      <c r="I47" s="90">
        <v>188325</v>
      </c>
      <c r="J47" s="32">
        <f t="shared" si="20"/>
        <v>-4.0150583411649734</v>
      </c>
      <c r="K47" s="32">
        <f t="shared" si="21"/>
        <v>0.43395425483063832</v>
      </c>
      <c r="L47" s="175">
        <v>371390.04000000004</v>
      </c>
      <c r="M47" s="175">
        <v>338950.28968558344</v>
      </c>
      <c r="N47" s="175">
        <v>377333</v>
      </c>
      <c r="O47" s="32">
        <f t="shared" si="22"/>
        <v>-8.7346850535939495</v>
      </c>
      <c r="P47" s="32">
        <f t="shared" si="23"/>
        <v>11.323993954990001</v>
      </c>
      <c r="Q47" s="88">
        <f t="shared" ref="Q47:R47" si="28">B10+G10+L10+Q10+B47+G47+L47</f>
        <v>2144566.6260836162</v>
      </c>
      <c r="R47" s="88">
        <f t="shared" si="28"/>
        <v>2098563.6494522081</v>
      </c>
      <c r="S47" s="88">
        <f t="shared" si="25"/>
        <v>2155667.84</v>
      </c>
      <c r="T47" s="91">
        <f t="shared" si="26"/>
        <v>-2.1450943081874954</v>
      </c>
      <c r="U47" s="91">
        <f t="shared" si="26"/>
        <v>2.7211083429705667</v>
      </c>
    </row>
    <row r="48" spans="1:23" ht="18" x14ac:dyDescent="0.35">
      <c r="A48" s="106" t="s">
        <v>13</v>
      </c>
      <c r="B48" s="90">
        <v>13711</v>
      </c>
      <c r="C48" s="90">
        <v>11429</v>
      </c>
      <c r="D48" s="90">
        <v>14750</v>
      </c>
      <c r="E48" s="32">
        <f t="shared" si="18"/>
        <v>-16.643570855517467</v>
      </c>
      <c r="F48" s="32">
        <f t="shared" si="19"/>
        <v>29.057660337737332</v>
      </c>
      <c r="G48" s="90">
        <v>25876.755396970897</v>
      </c>
      <c r="H48" s="90">
        <v>31880.845399868886</v>
      </c>
      <c r="I48" s="90">
        <v>26549</v>
      </c>
      <c r="J48" s="90">
        <f t="shared" si="20"/>
        <v>23.202638471439968</v>
      </c>
      <c r="K48" s="90">
        <f t="shared" si="21"/>
        <v>-16.724291131535722</v>
      </c>
      <c r="L48" s="175">
        <v>23025.594113699957</v>
      </c>
      <c r="M48" s="175">
        <v>24360</v>
      </c>
      <c r="N48" s="175">
        <v>24988</v>
      </c>
      <c r="O48" s="32">
        <f t="shared" si="22"/>
        <v>5.7953157677963532</v>
      </c>
      <c r="P48" s="32">
        <f t="shared" si="23"/>
        <v>2.5779967159277533</v>
      </c>
      <c r="Q48" s="88">
        <f t="shared" ref="Q48:R48" si="29">B11+G11+L11+Q11+B48+G48+L48</f>
        <v>339461.52011794632</v>
      </c>
      <c r="R48" s="88">
        <f t="shared" si="29"/>
        <v>355757.20278534637</v>
      </c>
      <c r="S48" s="88">
        <f t="shared" si="25"/>
        <v>365210.75001828646</v>
      </c>
      <c r="T48" s="91">
        <f t="shared" si="26"/>
        <v>4.8004506259613891</v>
      </c>
      <c r="U48" s="91">
        <f t="shared" si="26"/>
        <v>2.6573031154183155</v>
      </c>
    </row>
    <row r="49" spans="1:21" ht="18" x14ac:dyDescent="0.35">
      <c r="A49" s="106" t="s">
        <v>14</v>
      </c>
      <c r="B49" s="90">
        <v>3594</v>
      </c>
      <c r="C49" s="90">
        <v>3877</v>
      </c>
      <c r="D49" s="90">
        <v>3351</v>
      </c>
      <c r="E49" s="32">
        <f t="shared" si="18"/>
        <v>7.8742348358375125</v>
      </c>
      <c r="F49" s="32">
        <f t="shared" si="19"/>
        <v>-13.567191127160172</v>
      </c>
      <c r="G49" s="90">
        <v>13367.645753718167</v>
      </c>
      <c r="H49" s="90">
        <v>13302.745753718167</v>
      </c>
      <c r="I49" s="90">
        <v>10780</v>
      </c>
      <c r="J49" s="32">
        <f t="shared" si="20"/>
        <v>-0.48550059745522844</v>
      </c>
      <c r="K49" s="32">
        <f t="shared" si="21"/>
        <v>-18.964098092403589</v>
      </c>
      <c r="L49" s="175">
        <v>7390</v>
      </c>
      <c r="M49" s="175">
        <v>7520</v>
      </c>
      <c r="N49" s="175">
        <v>9401</v>
      </c>
      <c r="O49" s="32">
        <f t="shared" si="22"/>
        <v>1.7591339648173232</v>
      </c>
      <c r="P49" s="32">
        <f t="shared" si="23"/>
        <v>25.013297872340431</v>
      </c>
      <c r="Q49" s="88">
        <f t="shared" ref="Q49:R49" si="30">B12+G12+L12+Q12+B49+G49+L49</f>
        <v>32156.8762852777</v>
      </c>
      <c r="R49" s="88">
        <f t="shared" si="30"/>
        <v>31284.260827069782</v>
      </c>
      <c r="S49" s="88">
        <f t="shared" si="25"/>
        <v>29310.692942380789</v>
      </c>
      <c r="T49" s="91">
        <f t="shared" si="26"/>
        <v>-2.7136200993733439</v>
      </c>
      <c r="U49" s="91">
        <f t="shared" si="26"/>
        <v>-6.3085009283048095</v>
      </c>
    </row>
    <row r="50" spans="1:21" ht="18" x14ac:dyDescent="0.35">
      <c r="A50" s="106" t="s">
        <v>15</v>
      </c>
      <c r="B50" s="90">
        <v>4768</v>
      </c>
      <c r="C50" s="90">
        <v>4584</v>
      </c>
      <c r="D50" s="90">
        <v>1601</v>
      </c>
      <c r="E50" s="32">
        <f t="shared" si="18"/>
        <v>-3.8590604026845625</v>
      </c>
      <c r="F50" s="32">
        <f t="shared" si="19"/>
        <v>-65.074171029668406</v>
      </c>
      <c r="G50" s="90">
        <v>2814.8073824752428</v>
      </c>
      <c r="H50" s="90">
        <v>4132.4957304477921</v>
      </c>
      <c r="I50" s="90">
        <v>3071</v>
      </c>
      <c r="J50" s="32">
        <f t="shared" si="20"/>
        <v>46.812735968235955</v>
      </c>
      <c r="K50" s="32">
        <f t="shared" si="21"/>
        <v>-25.686553591012895</v>
      </c>
      <c r="L50" s="175">
        <v>183</v>
      </c>
      <c r="M50" s="175">
        <v>382.36834391240393</v>
      </c>
      <c r="N50" s="175">
        <v>652</v>
      </c>
      <c r="O50" s="32">
        <f t="shared" si="22"/>
        <v>108.94445022535731</v>
      </c>
      <c r="P50" s="32">
        <f t="shared" si="23"/>
        <v>70.516207834758802</v>
      </c>
      <c r="Q50" s="88">
        <f t="shared" ref="Q50:R50" si="31">B13+G13+L13+Q13+B50+G50+L50</f>
        <v>19289.195522696657</v>
      </c>
      <c r="R50" s="88">
        <f t="shared" si="31"/>
        <v>21770.864074360197</v>
      </c>
      <c r="S50" s="88">
        <f t="shared" si="25"/>
        <v>17657.911594539699</v>
      </c>
      <c r="T50" s="91">
        <f t="shared" si="26"/>
        <v>12.86558865943104</v>
      </c>
      <c r="U50" s="91">
        <f t="shared" si="26"/>
        <v>-18.892003853280087</v>
      </c>
    </row>
    <row r="51" spans="1:21" ht="18" x14ac:dyDescent="0.35">
      <c r="A51" s="106" t="s">
        <v>16</v>
      </c>
      <c r="B51" s="90">
        <v>232473.5</v>
      </c>
      <c r="C51" s="90">
        <v>318214.40000000002</v>
      </c>
      <c r="D51" s="90">
        <v>326796.94</v>
      </c>
      <c r="E51" s="32">
        <f t="shared" si="18"/>
        <v>36.882010207615082</v>
      </c>
      <c r="F51" s="32">
        <f t="shared" si="19"/>
        <v>2.6970935319080382</v>
      </c>
      <c r="G51" s="90">
        <v>172545</v>
      </c>
      <c r="H51" s="90">
        <v>191361.81</v>
      </c>
      <c r="I51" s="175">
        <v>174550.39</v>
      </c>
      <c r="J51" s="32">
        <f t="shared" si="20"/>
        <v>10.905450751977753</v>
      </c>
      <c r="K51" s="32">
        <f t="shared" si="21"/>
        <v>-8.7851489280959356</v>
      </c>
      <c r="L51" s="175">
        <v>192712.5</v>
      </c>
      <c r="M51" s="175">
        <v>208687</v>
      </c>
      <c r="N51" s="175">
        <v>226702</v>
      </c>
      <c r="O51" s="32">
        <f t="shared" si="22"/>
        <v>8.2892910423558561</v>
      </c>
      <c r="P51" s="32">
        <f t="shared" si="23"/>
        <v>8.6325453909443297</v>
      </c>
      <c r="Q51" s="88">
        <f t="shared" ref="Q51:R51" si="32">B14+G14+L14+Q14+B51+G51+L51</f>
        <v>2579240.4900000002</v>
      </c>
      <c r="R51" s="88">
        <f t="shared" si="32"/>
        <v>2596295.5100000002</v>
      </c>
      <c r="S51" s="88">
        <f t="shared" si="25"/>
        <v>2915028.98</v>
      </c>
      <c r="T51" s="91">
        <f t="shared" si="26"/>
        <v>0.66124194568611472</v>
      </c>
      <c r="U51" s="91">
        <f t="shared" si="26"/>
        <v>12.276471178737268</v>
      </c>
    </row>
    <row r="52" spans="1:21" ht="18" x14ac:dyDescent="0.35">
      <c r="A52" s="106" t="s">
        <v>17</v>
      </c>
      <c r="B52" s="90">
        <v>159576</v>
      </c>
      <c r="C52" s="90">
        <v>176745</v>
      </c>
      <c r="D52" s="90">
        <v>349376.44</v>
      </c>
      <c r="E52" s="32">
        <f t="shared" si="18"/>
        <v>10.759136712287571</v>
      </c>
      <c r="F52" s="32">
        <f t="shared" si="19"/>
        <v>97.672601770912905</v>
      </c>
      <c r="G52" s="90">
        <v>327</v>
      </c>
      <c r="H52" s="90">
        <v>336</v>
      </c>
      <c r="I52" s="90">
        <v>329</v>
      </c>
      <c r="J52" s="32">
        <f t="shared" si="20"/>
        <v>2.7522935779816606</v>
      </c>
      <c r="K52" s="32">
        <f t="shared" si="21"/>
        <v>-2.0833333333333428</v>
      </c>
      <c r="L52" s="175">
        <v>354686</v>
      </c>
      <c r="M52" s="175">
        <v>412650</v>
      </c>
      <c r="N52" s="175">
        <v>357047</v>
      </c>
      <c r="O52" s="32">
        <f t="shared" si="22"/>
        <v>16.342342240742511</v>
      </c>
      <c r="P52" s="32">
        <f t="shared" si="23"/>
        <v>-13.474615291409179</v>
      </c>
      <c r="Q52" s="88">
        <f t="shared" ref="Q52:R52" si="33">B15+G15+L15+Q15+B52+G52+L52</f>
        <v>1732103.6</v>
      </c>
      <c r="R52" s="88">
        <f t="shared" si="33"/>
        <v>1863744.81</v>
      </c>
      <c r="S52" s="88">
        <f t="shared" si="25"/>
        <v>1905569.8399999999</v>
      </c>
      <c r="T52" s="91">
        <f t="shared" si="26"/>
        <v>7.6000771547383152</v>
      </c>
      <c r="U52" s="91">
        <f t="shared" si="26"/>
        <v>2.2441393143302548</v>
      </c>
    </row>
    <row r="53" spans="1:21" ht="18" x14ac:dyDescent="0.35">
      <c r="A53" s="106" t="s">
        <v>18</v>
      </c>
      <c r="B53" s="90">
        <v>0</v>
      </c>
      <c r="C53" s="90">
        <v>0</v>
      </c>
      <c r="D53" s="90">
        <v>0</v>
      </c>
      <c r="E53" s="32"/>
      <c r="F53" s="32">
        <f t="shared" si="19"/>
        <v>0</v>
      </c>
      <c r="G53" s="90">
        <v>0</v>
      </c>
      <c r="H53" s="90">
        <v>0</v>
      </c>
      <c r="I53" s="90">
        <v>0</v>
      </c>
      <c r="J53" s="32"/>
      <c r="K53" s="32">
        <f t="shared" si="21"/>
        <v>0</v>
      </c>
      <c r="L53" s="175">
        <v>0</v>
      </c>
      <c r="M53" s="175">
        <v>0</v>
      </c>
      <c r="N53" s="175">
        <v>0</v>
      </c>
      <c r="O53" s="32"/>
      <c r="P53" s="32">
        <f t="shared" si="23"/>
        <v>0</v>
      </c>
      <c r="Q53" s="88">
        <f t="shared" ref="Q53:R53" si="34">B16+G16+L16+Q16+B53+G53+L53</f>
        <v>29861</v>
      </c>
      <c r="R53" s="88">
        <f t="shared" si="34"/>
        <v>2838</v>
      </c>
      <c r="S53" s="88">
        <f t="shared" si="25"/>
        <v>10248.5</v>
      </c>
      <c r="T53" s="91">
        <f t="shared" si="26"/>
        <v>-90.495964636147477</v>
      </c>
      <c r="U53" s="91">
        <f t="shared" si="26"/>
        <v>261.11698379140239</v>
      </c>
    </row>
    <row r="54" spans="1:21" ht="18" x14ac:dyDescent="0.35">
      <c r="A54" s="106" t="s">
        <v>19</v>
      </c>
      <c r="B54" s="90">
        <v>0</v>
      </c>
      <c r="C54" s="90">
        <v>0</v>
      </c>
      <c r="D54" s="90">
        <v>0</v>
      </c>
      <c r="E54" s="32">
        <f t="shared" ref="E54:E77" si="35">IFERROR(C54/B54*100-100,0)</f>
        <v>0</v>
      </c>
      <c r="F54" s="32">
        <f t="shared" si="19"/>
        <v>0</v>
      </c>
      <c r="G54" s="90">
        <v>0</v>
      </c>
      <c r="H54" s="90">
        <v>0.02</v>
      </c>
      <c r="I54" s="90">
        <v>0</v>
      </c>
      <c r="J54" s="32">
        <f t="shared" ref="J54:J77" si="36">IFERROR(H54/G54*100-100,0)</f>
        <v>0</v>
      </c>
      <c r="K54" s="32">
        <f t="shared" si="21"/>
        <v>-100</v>
      </c>
      <c r="L54" s="175">
        <v>0</v>
      </c>
      <c r="M54" s="175">
        <v>0</v>
      </c>
      <c r="N54" s="175">
        <v>0</v>
      </c>
      <c r="O54" s="32">
        <f t="shared" ref="O54:O77" si="37">IFERROR(M54/L54*100-100,0)</f>
        <v>0</v>
      </c>
      <c r="P54" s="32">
        <f t="shared" si="23"/>
        <v>0</v>
      </c>
      <c r="Q54" s="88">
        <f t="shared" ref="Q54:R54" si="38">B17+G17+L17+Q17+B54+G54+L54</f>
        <v>739</v>
      </c>
      <c r="R54" s="88">
        <f t="shared" si="38"/>
        <v>739.02</v>
      </c>
      <c r="S54" s="88">
        <f t="shared" si="25"/>
        <v>776</v>
      </c>
      <c r="T54" s="91">
        <f t="shared" si="26"/>
        <v>2.7063599458756471E-3</v>
      </c>
      <c r="U54" s="91">
        <f t="shared" si="26"/>
        <v>5.003924115720821</v>
      </c>
    </row>
    <row r="55" spans="1:21" ht="18" x14ac:dyDescent="0.35">
      <c r="A55" s="106" t="s">
        <v>20</v>
      </c>
      <c r="B55" s="90">
        <v>2472.02</v>
      </c>
      <c r="C55" s="90">
        <v>1787</v>
      </c>
      <c r="D55" s="90">
        <v>1851</v>
      </c>
      <c r="E55" s="32">
        <f t="shared" si="35"/>
        <v>-27.710940849993122</v>
      </c>
      <c r="F55" s="32">
        <f t="shared" si="19"/>
        <v>3.5814213766088443</v>
      </c>
      <c r="G55" s="90">
        <v>5467.54</v>
      </c>
      <c r="H55" s="90">
        <v>5647.54</v>
      </c>
      <c r="I55" s="90">
        <v>6206</v>
      </c>
      <c r="J55" s="32">
        <f t="shared" si="36"/>
        <v>3.2921569846768364</v>
      </c>
      <c r="K55" s="32">
        <f t="shared" si="21"/>
        <v>9.8885532461921599</v>
      </c>
      <c r="L55" s="175">
        <v>8995.2199999999993</v>
      </c>
      <c r="M55" s="175">
        <v>12317.6</v>
      </c>
      <c r="N55" s="175">
        <v>13898</v>
      </c>
      <c r="O55" s="32">
        <f t="shared" si="37"/>
        <v>36.934949895611226</v>
      </c>
      <c r="P55" s="32">
        <f t="shared" si="23"/>
        <v>12.830421510683891</v>
      </c>
      <c r="Q55" s="88">
        <f t="shared" ref="Q55:R55" si="39">B18+G18+L18+Q18+B55+G55+L55</f>
        <v>34859.78</v>
      </c>
      <c r="R55" s="88">
        <f t="shared" si="39"/>
        <v>32888.04</v>
      </c>
      <c r="S55" s="88">
        <f t="shared" si="25"/>
        <v>34828.14</v>
      </c>
      <c r="T55" s="91">
        <f t="shared" si="26"/>
        <v>-5.6562032233135113</v>
      </c>
      <c r="U55" s="91">
        <f t="shared" si="26"/>
        <v>5.8991049633848576</v>
      </c>
    </row>
    <row r="56" spans="1:21" ht="18" x14ac:dyDescent="0.35">
      <c r="A56" s="106" t="s">
        <v>234</v>
      </c>
      <c r="B56" s="90">
        <v>40985.599999999999</v>
      </c>
      <c r="C56" s="90">
        <v>62328.49</v>
      </c>
      <c r="D56" s="90">
        <v>65669.240000000005</v>
      </c>
      <c r="E56" s="32">
        <f t="shared" si="35"/>
        <v>52.074118714865705</v>
      </c>
      <c r="F56" s="32">
        <f t="shared" si="19"/>
        <v>5.3599084463621836</v>
      </c>
      <c r="G56" s="90">
        <v>9301.75</v>
      </c>
      <c r="H56" s="90">
        <v>9680.56</v>
      </c>
      <c r="I56" s="90">
        <v>14151.71</v>
      </c>
      <c r="J56" s="32">
        <f t="shared" si="36"/>
        <v>4.072459483430535</v>
      </c>
      <c r="K56" s="32">
        <f t="shared" si="21"/>
        <v>46.186894146619608</v>
      </c>
      <c r="L56" s="175">
        <v>21779.8</v>
      </c>
      <c r="M56" s="175">
        <v>21379</v>
      </c>
      <c r="N56" s="175">
        <v>25902</v>
      </c>
      <c r="O56" s="32">
        <f t="shared" si="37"/>
        <v>-1.8402372840889143</v>
      </c>
      <c r="P56" s="32">
        <f t="shared" si="23"/>
        <v>21.156274849151032</v>
      </c>
      <c r="Q56" s="88">
        <f t="shared" ref="Q56:R56" si="40">B19+G19+L19+Q19+B56+G56+L56</f>
        <v>157894.81</v>
      </c>
      <c r="R56" s="88">
        <f t="shared" si="40"/>
        <v>148643.78</v>
      </c>
      <c r="S56" s="88">
        <f t="shared" si="25"/>
        <v>204954.39</v>
      </c>
      <c r="T56" s="91">
        <f t="shared" si="26"/>
        <v>-5.8589829520045669</v>
      </c>
      <c r="U56" s="91">
        <f t="shared" si="26"/>
        <v>37.882923859982583</v>
      </c>
    </row>
    <row r="57" spans="1:21" ht="18" x14ac:dyDescent="0.35">
      <c r="A57" s="106" t="s">
        <v>21</v>
      </c>
      <c r="B57" s="90">
        <v>67126.52</v>
      </c>
      <c r="C57" s="90">
        <v>69127</v>
      </c>
      <c r="D57" s="90">
        <v>67738.14</v>
      </c>
      <c r="E57" s="32">
        <f t="shared" si="35"/>
        <v>2.9801634287014878</v>
      </c>
      <c r="F57" s="32">
        <f t="shared" si="19"/>
        <v>-2.0091425926193835</v>
      </c>
      <c r="G57" s="482">
        <v>19103.54</v>
      </c>
      <c r="H57" s="482">
        <v>19340.77</v>
      </c>
      <c r="I57" s="175">
        <v>17879.13</v>
      </c>
      <c r="J57" s="32">
        <f t="shared" si="36"/>
        <v>1.241811727041167</v>
      </c>
      <c r="K57" s="32">
        <f t="shared" si="21"/>
        <v>-7.5572999420395348</v>
      </c>
      <c r="L57" s="175">
        <v>33397.300000000003</v>
      </c>
      <c r="M57" s="175">
        <v>25892.05</v>
      </c>
      <c r="N57" s="175">
        <v>29334</v>
      </c>
      <c r="O57" s="32">
        <f t="shared" si="37"/>
        <v>-22.472625032562519</v>
      </c>
      <c r="P57" s="32">
        <f t="shared" si="23"/>
        <v>13.293462665181011</v>
      </c>
      <c r="Q57" s="88">
        <f t="shared" ref="Q57:R57" si="41">B20+G20+L20+Q20+B57+G57+L57</f>
        <v>242833.97000000003</v>
      </c>
      <c r="R57" s="88">
        <f t="shared" si="41"/>
        <v>196469.80999999997</v>
      </c>
      <c r="S57" s="88">
        <f t="shared" si="25"/>
        <v>188098.43000000002</v>
      </c>
      <c r="T57" s="91">
        <f t="shared" si="26"/>
        <v>-19.092946509913773</v>
      </c>
      <c r="U57" s="91">
        <f t="shared" si="26"/>
        <v>-4.2608989136803928</v>
      </c>
    </row>
    <row r="58" spans="1:21" ht="18" x14ac:dyDescent="0.35">
      <c r="A58" s="105" t="s">
        <v>186</v>
      </c>
      <c r="B58" s="88">
        <f>SUM(B59:B60)</f>
        <v>441684.8</v>
      </c>
      <c r="C58" s="88">
        <f>SUM(C59:C60)</f>
        <v>471375.19999999995</v>
      </c>
      <c r="D58" s="88">
        <f>SUM(D59:D60)</f>
        <v>464745.5</v>
      </c>
      <c r="E58" s="31">
        <f t="shared" si="35"/>
        <v>6.7220787312581223</v>
      </c>
      <c r="F58" s="31">
        <f t="shared" si="19"/>
        <v>-1.4064592282326203</v>
      </c>
      <c r="G58" s="88">
        <f>SUM(G59:G60)</f>
        <v>179279.07</v>
      </c>
      <c r="H58" s="88">
        <f>SUM(H59:H60)</f>
        <v>191506</v>
      </c>
      <c r="I58" s="88">
        <f>SUM(I59:I60)</f>
        <v>181368</v>
      </c>
      <c r="J58" s="31">
        <f t="shared" si="36"/>
        <v>6.8200543432091649</v>
      </c>
      <c r="K58" s="31">
        <f t="shared" si="21"/>
        <v>-5.2938289139765828</v>
      </c>
      <c r="L58" s="88">
        <f>SUM(L59:L60)</f>
        <v>247023.01</v>
      </c>
      <c r="M58" s="88">
        <f>SUM(M59:M60)</f>
        <v>275385</v>
      </c>
      <c r="N58" s="88">
        <f>SUM(N59:N60)</f>
        <v>294387.5</v>
      </c>
      <c r="O58" s="31">
        <f t="shared" si="37"/>
        <v>11.481517450540338</v>
      </c>
      <c r="P58" s="31">
        <f t="shared" si="23"/>
        <v>6.9003395246654691</v>
      </c>
      <c r="Q58" s="88">
        <f t="shared" ref="Q58:R58" si="42">B21+G21+L21+Q21+B58+G58+L58</f>
        <v>3209971.63</v>
      </c>
      <c r="R58" s="88">
        <f t="shared" si="42"/>
        <v>3313684.88</v>
      </c>
      <c r="S58" s="88">
        <f t="shared" si="25"/>
        <v>3396139.2800000003</v>
      </c>
      <c r="T58" s="89">
        <f t="shared" si="26"/>
        <v>3.2309709229424044</v>
      </c>
      <c r="U58" s="89">
        <f t="shared" si="26"/>
        <v>2.4882993702165237</v>
      </c>
    </row>
    <row r="59" spans="1:21" ht="18" x14ac:dyDescent="0.35">
      <c r="A59" s="106" t="s">
        <v>24</v>
      </c>
      <c r="B59" s="90">
        <v>441684.8</v>
      </c>
      <c r="C59" s="90">
        <v>471375.19999999995</v>
      </c>
      <c r="D59" s="90">
        <v>464745.5</v>
      </c>
      <c r="E59" s="32">
        <f t="shared" si="35"/>
        <v>6.7220787312581223</v>
      </c>
      <c r="F59" s="32">
        <f t="shared" si="19"/>
        <v>-1.4064592282326203</v>
      </c>
      <c r="G59" s="90">
        <v>155974.07</v>
      </c>
      <c r="H59" s="90">
        <v>167656</v>
      </c>
      <c r="I59" s="90">
        <v>156828</v>
      </c>
      <c r="J59" s="32">
        <f t="shared" si="36"/>
        <v>7.4896615828515536</v>
      </c>
      <c r="K59" s="32">
        <f t="shared" si="21"/>
        <v>-6.4584625662069897</v>
      </c>
      <c r="L59" s="175">
        <v>247023.01</v>
      </c>
      <c r="M59" s="175">
        <v>275385</v>
      </c>
      <c r="N59" s="175">
        <v>294387.5</v>
      </c>
      <c r="O59" s="32">
        <f t="shared" si="37"/>
        <v>11.481517450540338</v>
      </c>
      <c r="P59" s="32">
        <f t="shared" si="23"/>
        <v>6.9003395246654691</v>
      </c>
      <c r="Q59" s="88">
        <f t="shared" ref="Q59:R59" si="43">B22+G22+L22+Q22+B59+G59+L59</f>
        <v>3121207.63</v>
      </c>
      <c r="R59" s="88">
        <f t="shared" si="43"/>
        <v>3273004.88</v>
      </c>
      <c r="S59" s="88">
        <f t="shared" si="25"/>
        <v>3350084.2800000003</v>
      </c>
      <c r="T59" s="91">
        <f t="shared" si="26"/>
        <v>4.8634140369572236</v>
      </c>
      <c r="U59" s="91">
        <f t="shared" si="26"/>
        <v>2.3550041269721618</v>
      </c>
    </row>
    <row r="60" spans="1:21" ht="18" x14ac:dyDescent="0.35">
      <c r="A60" s="106" t="s">
        <v>25</v>
      </c>
      <c r="B60" s="90"/>
      <c r="C60" s="90"/>
      <c r="D60" s="90"/>
      <c r="E60" s="32">
        <f t="shared" si="35"/>
        <v>0</v>
      </c>
      <c r="F60" s="32">
        <f t="shared" si="19"/>
        <v>0</v>
      </c>
      <c r="G60" s="90">
        <v>23305</v>
      </c>
      <c r="H60" s="90">
        <v>23850</v>
      </c>
      <c r="I60" s="90">
        <v>24540</v>
      </c>
      <c r="J60" s="32">
        <f t="shared" si="36"/>
        <v>2.3385539583780286</v>
      </c>
      <c r="K60" s="32">
        <f t="shared" si="21"/>
        <v>2.893081761006286</v>
      </c>
      <c r="L60" s="90"/>
      <c r="M60" s="90"/>
      <c r="O60" s="32">
        <f t="shared" si="37"/>
        <v>0</v>
      </c>
      <c r="P60" s="32">
        <f t="shared" si="23"/>
        <v>0</v>
      </c>
      <c r="Q60" s="88">
        <f t="shared" ref="Q60:R60" si="44">B23+G23+L23+Q23+B60+G60+L60</f>
        <v>88764</v>
      </c>
      <c r="R60" s="88">
        <f t="shared" si="44"/>
        <v>40680</v>
      </c>
      <c r="S60" s="88">
        <f t="shared" si="25"/>
        <v>46055</v>
      </c>
      <c r="T60" s="91">
        <f t="shared" si="26"/>
        <v>-54.170609706637826</v>
      </c>
      <c r="U60" s="91">
        <f t="shared" si="26"/>
        <v>13.212881022615534</v>
      </c>
    </row>
    <row r="61" spans="1:21" ht="18" x14ac:dyDescent="0.35">
      <c r="A61" s="105" t="s">
        <v>195</v>
      </c>
      <c r="B61" s="93">
        <f>SUM(B62:B66)</f>
        <v>136282.85999999999</v>
      </c>
      <c r="C61" s="93">
        <f t="shared" ref="C61:D61" si="45">SUM(C62:C66)</f>
        <v>155331.29999999999</v>
      </c>
      <c r="D61" s="93">
        <f t="shared" si="45"/>
        <v>166920.01</v>
      </c>
      <c r="E61" s="31">
        <f t="shared" si="35"/>
        <v>13.977135495982409</v>
      </c>
      <c r="F61" s="31">
        <f t="shared" si="19"/>
        <v>7.460640579200728</v>
      </c>
      <c r="G61" s="93">
        <f>SUM(G62:G66)</f>
        <v>67439.520000000004</v>
      </c>
      <c r="H61" s="93">
        <f t="shared" ref="H61:I61" si="46">SUM(H62:H66)</f>
        <v>68512.52</v>
      </c>
      <c r="I61" s="93">
        <f t="shared" si="46"/>
        <v>71995.73</v>
      </c>
      <c r="J61" s="31">
        <f t="shared" si="36"/>
        <v>1.5910552151023722</v>
      </c>
      <c r="K61" s="31">
        <f t="shared" si="21"/>
        <v>5.0840488716514756</v>
      </c>
      <c r="L61" s="184">
        <f>SUM(L62:L66)</f>
        <v>81080.800000000003</v>
      </c>
      <c r="M61" s="184">
        <f t="shared" ref="M61:N61" si="47">SUM(M62:M66)</f>
        <v>81396.800000000003</v>
      </c>
      <c r="N61" s="184">
        <f t="shared" si="47"/>
        <v>86689.3</v>
      </c>
      <c r="O61" s="31">
        <f t="shared" si="37"/>
        <v>0.38973468441356829</v>
      </c>
      <c r="P61" s="31">
        <f t="shared" si="23"/>
        <v>6.5020983625891944</v>
      </c>
      <c r="Q61" s="88">
        <f t="shared" ref="Q61:R61" si="48">B24+G24+L24+Q24+B61+G61+L61</f>
        <v>1045163.82</v>
      </c>
      <c r="R61" s="88">
        <f t="shared" si="48"/>
        <v>948565.8</v>
      </c>
      <c r="S61" s="88">
        <f t="shared" si="25"/>
        <v>1109973.3400000001</v>
      </c>
      <c r="T61" s="89">
        <f t="shared" si="26"/>
        <v>-9.2423807781635503</v>
      </c>
      <c r="U61" s="89">
        <f t="shared" si="26"/>
        <v>17.015956088655116</v>
      </c>
    </row>
    <row r="62" spans="1:21" ht="18" x14ac:dyDescent="0.35">
      <c r="A62" s="106" t="s">
        <v>26</v>
      </c>
      <c r="B62" s="483">
        <v>23295.86</v>
      </c>
      <c r="C62" s="483">
        <v>29328</v>
      </c>
      <c r="D62" s="90">
        <v>34823</v>
      </c>
      <c r="E62" s="32">
        <f t="shared" si="35"/>
        <v>25.89361371505494</v>
      </c>
      <c r="F62" s="32">
        <f t="shared" si="19"/>
        <v>18.736361156573935</v>
      </c>
      <c r="G62" s="90">
        <v>17940</v>
      </c>
      <c r="H62" s="90">
        <v>19463</v>
      </c>
      <c r="I62" s="90">
        <v>15603.71</v>
      </c>
      <c r="J62" s="32">
        <f t="shared" si="36"/>
        <v>8.489409141583053</v>
      </c>
      <c r="K62" s="32">
        <f t="shared" si="21"/>
        <v>-19.828854750038545</v>
      </c>
      <c r="L62" s="175">
        <v>15560</v>
      </c>
      <c r="M62" s="175">
        <v>16557</v>
      </c>
      <c r="N62" s="175">
        <v>17465</v>
      </c>
      <c r="O62" s="32">
        <f t="shared" si="37"/>
        <v>6.4074550128534753</v>
      </c>
      <c r="P62" s="32">
        <f t="shared" si="23"/>
        <v>5.4840852811499587</v>
      </c>
      <c r="Q62" s="88">
        <f t="shared" ref="Q62:R62" si="49">B25+G25+L25+Q25+B62+G62+L62</f>
        <v>192664.65999999997</v>
      </c>
      <c r="R62" s="88">
        <f t="shared" si="49"/>
        <v>207140.1</v>
      </c>
      <c r="S62" s="88">
        <f t="shared" si="25"/>
        <v>222666.32</v>
      </c>
      <c r="T62" s="91">
        <f t="shared" si="26"/>
        <v>7.5132824047752393</v>
      </c>
      <c r="U62" s="91">
        <f t="shared" si="26"/>
        <v>7.4955163196310082</v>
      </c>
    </row>
    <row r="63" spans="1:21" ht="18" x14ac:dyDescent="0.35">
      <c r="A63" s="106" t="s">
        <v>27</v>
      </c>
      <c r="B63" s="484">
        <v>26142</v>
      </c>
      <c r="C63" s="484">
        <v>27066</v>
      </c>
      <c r="D63" s="90">
        <v>27938</v>
      </c>
      <c r="E63" s="91">
        <f t="shared" si="35"/>
        <v>3.5345421161349577</v>
      </c>
      <c r="F63" s="91">
        <f t="shared" si="19"/>
        <v>3.2217542303997675</v>
      </c>
      <c r="G63" s="90">
        <v>10101</v>
      </c>
      <c r="H63" s="90">
        <v>10337</v>
      </c>
      <c r="I63" s="88">
        <v>9647</v>
      </c>
      <c r="J63" s="91">
        <f t="shared" si="36"/>
        <v>2.3364023364023296</v>
      </c>
      <c r="K63" s="91">
        <f t="shared" si="21"/>
        <v>-6.675050788429914</v>
      </c>
      <c r="L63" s="175">
        <v>11567.3</v>
      </c>
      <c r="M63" s="175">
        <v>11591.3</v>
      </c>
      <c r="N63" s="175">
        <v>14036.3</v>
      </c>
      <c r="O63" s="91">
        <f t="shared" si="37"/>
        <v>0.20748143473412028</v>
      </c>
      <c r="P63" s="91">
        <f t="shared" si="23"/>
        <v>21.093406261592747</v>
      </c>
      <c r="Q63" s="88">
        <f t="shared" ref="Q63:R63" si="50">B26+G26+L26+Q26+B63+G63+L63</f>
        <v>313698.2</v>
      </c>
      <c r="R63" s="88">
        <f t="shared" si="50"/>
        <v>199290.09999999998</v>
      </c>
      <c r="S63" s="88">
        <f t="shared" si="25"/>
        <v>228017.83</v>
      </c>
      <c r="T63" s="91">
        <f t="shared" si="26"/>
        <v>-36.470754374746186</v>
      </c>
      <c r="U63" s="91">
        <f t="shared" si="26"/>
        <v>14.415031153077848</v>
      </c>
    </row>
    <row r="64" spans="1:21" ht="18" x14ac:dyDescent="0.35">
      <c r="A64" s="106" t="s">
        <v>28</v>
      </c>
      <c r="B64" s="484">
        <v>64543</v>
      </c>
      <c r="C64" s="484">
        <v>75049.3</v>
      </c>
      <c r="D64" s="90">
        <v>87633.01</v>
      </c>
      <c r="E64" s="91">
        <f t="shared" si="35"/>
        <v>16.277985219156221</v>
      </c>
      <c r="F64" s="91">
        <f t="shared" si="19"/>
        <v>16.767258322196184</v>
      </c>
      <c r="G64" s="90">
        <v>4846.5200000000004</v>
      </c>
      <c r="H64" s="90">
        <v>4903.5200000000004</v>
      </c>
      <c r="I64" s="90">
        <v>3698.52</v>
      </c>
      <c r="J64" s="91">
        <f t="shared" si="36"/>
        <v>1.1761016151795616</v>
      </c>
      <c r="K64" s="91">
        <f t="shared" si="21"/>
        <v>-24.57418344373022</v>
      </c>
      <c r="L64" s="175">
        <v>27528.5</v>
      </c>
      <c r="M64" s="175">
        <v>29354</v>
      </c>
      <c r="N64" s="175">
        <v>33036</v>
      </c>
      <c r="O64" s="91">
        <f t="shared" si="37"/>
        <v>6.6313093702889745</v>
      </c>
      <c r="P64" s="91">
        <f t="shared" si="23"/>
        <v>12.54343530694284</v>
      </c>
      <c r="Q64" s="88">
        <f t="shared" ref="Q64:R64" si="51">B27+G27+L27+Q27+B64+G64+L64</f>
        <v>251999.68999999997</v>
      </c>
      <c r="R64" s="88">
        <f t="shared" si="51"/>
        <v>275979.69999999995</v>
      </c>
      <c r="S64" s="88">
        <f t="shared" si="25"/>
        <v>387229.29000000004</v>
      </c>
      <c r="T64" s="91">
        <f t="shared" si="26"/>
        <v>9.5158886901805175</v>
      </c>
      <c r="U64" s="91">
        <f t="shared" si="26"/>
        <v>40.310787351388569</v>
      </c>
    </row>
    <row r="65" spans="1:21" ht="18" x14ac:dyDescent="0.35">
      <c r="A65" s="106" t="s">
        <v>29</v>
      </c>
      <c r="B65" s="483">
        <v>3640</v>
      </c>
      <c r="C65" s="483">
        <v>3890</v>
      </c>
      <c r="D65" s="90">
        <v>3383</v>
      </c>
      <c r="E65" s="91">
        <f t="shared" si="35"/>
        <v>6.8681318681318686</v>
      </c>
      <c r="F65" s="91">
        <f t="shared" si="19"/>
        <v>-13.033419023136247</v>
      </c>
      <c r="G65" s="90">
        <v>30391</v>
      </c>
      <c r="H65" s="90">
        <v>29480</v>
      </c>
      <c r="I65" s="90">
        <v>38163</v>
      </c>
      <c r="J65" s="91">
        <f t="shared" si="36"/>
        <v>-2.997597973084126</v>
      </c>
      <c r="K65" s="91">
        <f t="shared" si="21"/>
        <v>29.453867028493875</v>
      </c>
      <c r="L65" s="175">
        <v>5623</v>
      </c>
      <c r="M65" s="175">
        <v>4213.5</v>
      </c>
      <c r="N65" s="175">
        <v>3783</v>
      </c>
      <c r="O65" s="91">
        <f t="shared" si="37"/>
        <v>-25.066690378801354</v>
      </c>
      <c r="P65" s="91">
        <f t="shared" si="23"/>
        <v>-10.217159131363474</v>
      </c>
      <c r="Q65" s="88">
        <f t="shared" ref="Q65:R65" si="52">B28+G28+L28+Q28+B65+G65+L65</f>
        <v>60715.27</v>
      </c>
      <c r="R65" s="88">
        <f t="shared" si="52"/>
        <v>60254.7</v>
      </c>
      <c r="S65" s="88">
        <f t="shared" si="25"/>
        <v>56218.6</v>
      </c>
      <c r="T65" s="91">
        <f t="shared" si="26"/>
        <v>-0.75857358453647805</v>
      </c>
      <c r="U65" s="91">
        <f t="shared" si="26"/>
        <v>-6.6983986311441157</v>
      </c>
    </row>
    <row r="66" spans="1:21" ht="18" x14ac:dyDescent="0.35">
      <c r="A66" s="106" t="s">
        <v>30</v>
      </c>
      <c r="B66" s="484">
        <v>18662</v>
      </c>
      <c r="C66" s="484">
        <v>19998</v>
      </c>
      <c r="D66" s="90">
        <v>13143</v>
      </c>
      <c r="E66" s="91">
        <f t="shared" si="35"/>
        <v>7.1589325902904335</v>
      </c>
      <c r="F66" s="91">
        <f t="shared" si="19"/>
        <v>-34.278427842784282</v>
      </c>
      <c r="G66" s="90">
        <v>4161</v>
      </c>
      <c r="H66" s="90">
        <v>4329</v>
      </c>
      <c r="I66" s="90">
        <v>4883.5</v>
      </c>
      <c r="J66" s="91">
        <f t="shared" si="36"/>
        <v>4.0374909877433254</v>
      </c>
      <c r="K66" s="91">
        <f t="shared" si="21"/>
        <v>12.808962808962804</v>
      </c>
      <c r="L66" s="175">
        <v>20802</v>
      </c>
      <c r="M66" s="175">
        <v>19681</v>
      </c>
      <c r="N66" s="175">
        <v>18369</v>
      </c>
      <c r="O66" s="91">
        <f t="shared" si="37"/>
        <v>-5.3889049129891333</v>
      </c>
      <c r="P66" s="91">
        <f t="shared" si="23"/>
        <v>-6.6663279304913345</v>
      </c>
      <c r="Q66" s="88">
        <f t="shared" ref="Q66:R66" si="53">B29+G29+L29+Q29+B66+G66+L66</f>
        <v>226086</v>
      </c>
      <c r="R66" s="88">
        <f t="shared" si="53"/>
        <v>205901.19999999998</v>
      </c>
      <c r="S66" s="88">
        <f t="shared" si="25"/>
        <v>215841.3</v>
      </c>
      <c r="T66" s="91">
        <f t="shared" si="26"/>
        <v>-8.9279300797041969</v>
      </c>
      <c r="U66" s="91">
        <f t="shared" si="26"/>
        <v>4.8276066385237328</v>
      </c>
    </row>
    <row r="67" spans="1:21" s="35" customFormat="1" ht="18" x14ac:dyDescent="0.35">
      <c r="A67" s="105" t="s">
        <v>182</v>
      </c>
      <c r="B67" s="94">
        <f>SUM(B68:B73)</f>
        <v>75237.899999999994</v>
      </c>
      <c r="C67" s="94">
        <f t="shared" ref="C67:D67" si="54">SUM(C68:C73)</f>
        <v>87485.98000000001</v>
      </c>
      <c r="D67" s="94">
        <f t="shared" si="54"/>
        <v>89335.92</v>
      </c>
      <c r="E67" s="89">
        <f t="shared" si="35"/>
        <v>16.279135914213455</v>
      </c>
      <c r="F67" s="89">
        <f t="shared" si="19"/>
        <v>2.1145559551370354</v>
      </c>
      <c r="G67" s="94">
        <v>71322.94</v>
      </c>
      <c r="H67" s="94">
        <v>71508.44</v>
      </c>
      <c r="I67" s="94">
        <v>61961</v>
      </c>
      <c r="J67" s="89">
        <f t="shared" si="36"/>
        <v>0.26008462354467099</v>
      </c>
      <c r="K67" s="89">
        <f t="shared" si="21"/>
        <v>-13.351486901406332</v>
      </c>
      <c r="L67" s="184">
        <v>70013.2</v>
      </c>
      <c r="M67" s="184">
        <v>78764.899999999994</v>
      </c>
      <c r="N67" s="184">
        <v>79151</v>
      </c>
      <c r="O67" s="89">
        <f t="shared" si="37"/>
        <v>12.500071415104586</v>
      </c>
      <c r="P67" s="89">
        <f t="shared" si="23"/>
        <v>0.49019296666408252</v>
      </c>
      <c r="Q67" s="88">
        <f t="shared" ref="Q67:R67" si="55">B30+G30+L30+Q30+B67+G67+L67</f>
        <v>463906.61</v>
      </c>
      <c r="R67" s="88">
        <f t="shared" si="55"/>
        <v>424308.47</v>
      </c>
      <c r="S67" s="88">
        <f t="shared" si="25"/>
        <v>530765.40999999992</v>
      </c>
      <c r="T67" s="89">
        <f t="shared" si="26"/>
        <v>-8.5357999102448616</v>
      </c>
      <c r="U67" s="89">
        <f t="shared" si="26"/>
        <v>25.089515653552709</v>
      </c>
    </row>
    <row r="68" spans="1:21" ht="18" x14ac:dyDescent="0.35">
      <c r="A68" s="106" t="s">
        <v>187</v>
      </c>
      <c r="B68" s="90">
        <v>3670</v>
      </c>
      <c r="C68" s="90">
        <v>9300</v>
      </c>
      <c r="D68" s="90">
        <v>8671.7999999999993</v>
      </c>
      <c r="E68" s="91">
        <f t="shared" si="35"/>
        <v>153.40599455040871</v>
      </c>
      <c r="F68" s="91">
        <f t="shared" si="19"/>
        <v>-6.7548387096774292</v>
      </c>
      <c r="G68" s="90"/>
      <c r="H68" s="90"/>
      <c r="I68" s="90"/>
      <c r="J68" s="91">
        <f t="shared" si="36"/>
        <v>0</v>
      </c>
      <c r="K68" s="91">
        <f t="shared" si="21"/>
        <v>0</v>
      </c>
      <c r="L68" s="90"/>
      <c r="M68" s="90"/>
      <c r="N68" s="175"/>
      <c r="O68" s="91">
        <f t="shared" si="37"/>
        <v>0</v>
      </c>
      <c r="P68" s="91">
        <f t="shared" si="23"/>
        <v>0</v>
      </c>
      <c r="Q68" s="88">
        <f t="shared" ref="Q68:R68" si="56">B31+G31+L31+Q31+B68+G68+L68</f>
        <v>16958.37</v>
      </c>
      <c r="R68" s="88">
        <f t="shared" si="56"/>
        <v>35068.400000000001</v>
      </c>
      <c r="S68" s="88">
        <f t="shared" si="25"/>
        <v>46208.65</v>
      </c>
      <c r="T68" s="91">
        <f>IFERROR(R68/Q68*100-100,0)</f>
        <v>106.7911007956543</v>
      </c>
      <c r="U68" s="91">
        <f t="shared" si="26"/>
        <v>31.767203522259337</v>
      </c>
    </row>
    <row r="69" spans="1:21" ht="18" x14ac:dyDescent="0.35">
      <c r="A69" s="106" t="s">
        <v>188</v>
      </c>
      <c r="B69" s="90">
        <v>5928.9</v>
      </c>
      <c r="C69" s="90">
        <v>6102.9</v>
      </c>
      <c r="D69" s="90">
        <v>6598.4</v>
      </c>
      <c r="E69" s="91">
        <f t="shared" si="35"/>
        <v>2.9347771087385581</v>
      </c>
      <c r="F69" s="91">
        <f t="shared" si="19"/>
        <v>8.1190909239869455</v>
      </c>
      <c r="G69" s="90"/>
      <c r="H69" s="90"/>
      <c r="I69" s="88"/>
      <c r="J69" s="91">
        <f t="shared" si="36"/>
        <v>0</v>
      </c>
      <c r="K69" s="91">
        <f t="shared" si="21"/>
        <v>0</v>
      </c>
      <c r="L69" s="90"/>
      <c r="M69" s="90"/>
      <c r="N69" s="175"/>
      <c r="O69" s="91">
        <f t="shared" si="37"/>
        <v>0</v>
      </c>
      <c r="P69" s="91">
        <f t="shared" si="23"/>
        <v>0</v>
      </c>
      <c r="Q69" s="88">
        <f t="shared" ref="Q69:R69" si="57">B32+G32+L32+Q32+B69+G69+L69</f>
        <v>12189.8</v>
      </c>
      <c r="R69" s="88">
        <f t="shared" si="57"/>
        <v>32965.599999999999</v>
      </c>
      <c r="S69" s="88">
        <f t="shared" si="25"/>
        <v>47905.4</v>
      </c>
      <c r="T69" s="91">
        <f>IFERROR(R69/Q69*100-100,0)</f>
        <v>170.43593824344947</v>
      </c>
      <c r="U69" s="91">
        <f t="shared" si="26"/>
        <v>45.31936321498776</v>
      </c>
    </row>
    <row r="70" spans="1:21" ht="18" x14ac:dyDescent="0.35">
      <c r="A70" s="106" t="s">
        <v>189</v>
      </c>
      <c r="B70" s="90">
        <v>35259</v>
      </c>
      <c r="C70" s="90">
        <v>45577.48</v>
      </c>
      <c r="D70" s="90">
        <v>45888.960000000006</v>
      </c>
      <c r="E70" s="91">
        <f t="shared" si="35"/>
        <v>29.264811821095321</v>
      </c>
      <c r="F70" s="91">
        <f t="shared" si="19"/>
        <v>0.68340768291710674</v>
      </c>
      <c r="G70" s="90"/>
      <c r="H70" s="90"/>
      <c r="I70" s="90"/>
      <c r="J70" s="91">
        <f t="shared" si="36"/>
        <v>0</v>
      </c>
      <c r="K70" s="91">
        <f t="shared" si="21"/>
        <v>0</v>
      </c>
      <c r="L70" s="90"/>
      <c r="M70" s="90"/>
      <c r="N70" s="175"/>
      <c r="O70" s="91">
        <f t="shared" si="37"/>
        <v>0</v>
      </c>
      <c r="P70" s="91">
        <f t="shared" si="23"/>
        <v>0</v>
      </c>
      <c r="Q70" s="88">
        <f t="shared" ref="Q70:R70" si="58">B33+G33+L33+Q33+B70+G70+L70</f>
        <v>161175.5</v>
      </c>
      <c r="R70" s="88">
        <f t="shared" si="58"/>
        <v>137104.32999999999</v>
      </c>
      <c r="S70" s="88">
        <f t="shared" si="25"/>
        <v>225021.26</v>
      </c>
      <c r="T70" s="91">
        <f t="shared" si="26"/>
        <v>-14.934757453831395</v>
      </c>
      <c r="U70" s="91">
        <f t="shared" si="26"/>
        <v>64.124108990576758</v>
      </c>
    </row>
    <row r="71" spans="1:21" ht="18" x14ac:dyDescent="0.35">
      <c r="A71" s="106" t="s">
        <v>190</v>
      </c>
      <c r="B71" s="90">
        <v>136</v>
      </c>
      <c r="C71" s="90">
        <v>141.1</v>
      </c>
      <c r="D71" s="90">
        <v>140.63999999999999</v>
      </c>
      <c r="E71" s="91">
        <f t="shared" si="35"/>
        <v>3.7499999999999858</v>
      </c>
      <c r="F71" s="91">
        <f t="shared" si="19"/>
        <v>-0.32600992204110923</v>
      </c>
      <c r="G71" s="90"/>
      <c r="H71" s="90"/>
      <c r="I71" s="90"/>
      <c r="J71" s="91">
        <f t="shared" si="36"/>
        <v>0</v>
      </c>
      <c r="K71" s="91">
        <f t="shared" si="21"/>
        <v>0</v>
      </c>
      <c r="L71" s="90"/>
      <c r="M71" s="90"/>
      <c r="N71" s="175"/>
      <c r="O71" s="91">
        <f t="shared" si="37"/>
        <v>0</v>
      </c>
      <c r="P71" s="91">
        <f t="shared" si="23"/>
        <v>0</v>
      </c>
      <c r="Q71" s="88">
        <f t="shared" ref="Q71:R71" si="59">B34+G34+L34+Q34+B71+G71+L71</f>
        <v>5274</v>
      </c>
      <c r="R71" s="88">
        <f t="shared" si="59"/>
        <v>5959.6</v>
      </c>
      <c r="S71" s="88">
        <f t="shared" si="25"/>
        <v>8506.3000000000011</v>
      </c>
      <c r="T71" s="91">
        <f t="shared" si="26"/>
        <v>12.999620781190742</v>
      </c>
      <c r="U71" s="91">
        <f t="shared" si="26"/>
        <v>42.732733740519507</v>
      </c>
    </row>
    <row r="72" spans="1:21" ht="18" x14ac:dyDescent="0.35">
      <c r="A72" s="106" t="s">
        <v>191</v>
      </c>
      <c r="B72" s="90">
        <v>7638</v>
      </c>
      <c r="C72" s="90">
        <v>8692</v>
      </c>
      <c r="D72" s="90">
        <v>10834.75</v>
      </c>
      <c r="E72" s="91">
        <f t="shared" si="35"/>
        <v>13.799423932966732</v>
      </c>
      <c r="F72" s="91">
        <f t="shared" si="19"/>
        <v>24.651978831109062</v>
      </c>
      <c r="G72" s="90"/>
      <c r="H72" s="90"/>
      <c r="I72" s="90"/>
      <c r="J72" s="91">
        <f t="shared" si="36"/>
        <v>0</v>
      </c>
      <c r="K72" s="91">
        <f t="shared" si="21"/>
        <v>0</v>
      </c>
      <c r="L72" s="90"/>
      <c r="M72" s="90"/>
      <c r="N72" s="175"/>
      <c r="O72" s="91">
        <f t="shared" si="37"/>
        <v>0</v>
      </c>
      <c r="P72" s="91">
        <f t="shared" si="23"/>
        <v>0</v>
      </c>
      <c r="Q72" s="88">
        <f t="shared" ref="Q72:R72" si="60">B35+G35+L35+Q35+B72+G72+L72</f>
        <v>22726.3</v>
      </c>
      <c r="R72" s="88">
        <f t="shared" si="60"/>
        <v>40244.5</v>
      </c>
      <c r="S72" s="88">
        <f t="shared" si="25"/>
        <v>40316.43</v>
      </c>
      <c r="T72" s="91">
        <f t="shared" si="26"/>
        <v>77.083379168628426</v>
      </c>
      <c r="U72" s="91">
        <f t="shared" si="26"/>
        <v>0.1787324976083795</v>
      </c>
    </row>
    <row r="73" spans="1:21" ht="18" x14ac:dyDescent="0.35">
      <c r="A73" s="106" t="s">
        <v>192</v>
      </c>
      <c r="B73" s="117">
        <v>22606</v>
      </c>
      <c r="C73" s="90">
        <v>17672.5</v>
      </c>
      <c r="D73" s="90">
        <v>17201.37</v>
      </c>
      <c r="E73" s="91">
        <f t="shared" si="35"/>
        <v>-21.823852074670441</v>
      </c>
      <c r="F73" s="91">
        <f t="shared" si="19"/>
        <v>-2.6658933371056719</v>
      </c>
      <c r="G73" s="90"/>
      <c r="H73" s="90"/>
      <c r="I73" s="90"/>
      <c r="J73" s="91">
        <f t="shared" si="36"/>
        <v>0</v>
      </c>
      <c r="K73" s="91">
        <f t="shared" si="21"/>
        <v>0</v>
      </c>
      <c r="L73" s="90">
        <v>70013.2</v>
      </c>
      <c r="M73" s="90">
        <v>78764.899999999994</v>
      </c>
      <c r="N73" s="175"/>
      <c r="O73" s="91">
        <f t="shared" si="37"/>
        <v>12.500071415104586</v>
      </c>
      <c r="P73" s="91">
        <f t="shared" si="23"/>
        <v>-100</v>
      </c>
      <c r="Q73" s="88">
        <f t="shared" ref="Q73:R73" si="61">B36+G36+L36+Q36+B73+G73+L73</f>
        <v>174259.7</v>
      </c>
      <c r="R73" s="88">
        <f t="shared" si="61"/>
        <v>101457.59999999999</v>
      </c>
      <c r="S73" s="88">
        <f t="shared" si="25"/>
        <v>21695.37</v>
      </c>
      <c r="T73" s="91">
        <f t="shared" si="26"/>
        <v>-41.777932591413858</v>
      </c>
      <c r="U73" s="91">
        <f t="shared" si="26"/>
        <v>-78.616318540947148</v>
      </c>
    </row>
    <row r="74" spans="1:21" ht="18" x14ac:dyDescent="0.35">
      <c r="A74" s="105" t="s">
        <v>193</v>
      </c>
      <c r="B74" s="90">
        <v>0</v>
      </c>
      <c r="C74" s="90">
        <v>0</v>
      </c>
      <c r="D74" s="90">
        <v>0</v>
      </c>
      <c r="E74" s="89">
        <f t="shared" si="35"/>
        <v>0</v>
      </c>
      <c r="F74" s="89">
        <f t="shared" si="19"/>
        <v>0</v>
      </c>
      <c r="G74" s="90"/>
      <c r="H74" s="90"/>
      <c r="I74" s="90"/>
      <c r="J74" s="89">
        <f t="shared" si="36"/>
        <v>0</v>
      </c>
      <c r="K74" s="89">
        <f t="shared" si="21"/>
        <v>0</v>
      </c>
      <c r="L74" s="90">
        <v>1642</v>
      </c>
      <c r="M74" s="90">
        <v>1645.5</v>
      </c>
      <c r="N74" s="175"/>
      <c r="O74" s="89">
        <f t="shared" si="37"/>
        <v>0.21315468940316862</v>
      </c>
      <c r="P74" s="89">
        <f t="shared" si="23"/>
        <v>-100</v>
      </c>
      <c r="Q74" s="88">
        <f t="shared" ref="Q74:R74" si="62">B37+G37+L37+Q37+B74+G74+L74</f>
        <v>12409.720000000001</v>
      </c>
      <c r="R74" s="88">
        <f t="shared" si="62"/>
        <v>4919.5</v>
      </c>
      <c r="S74" s="88">
        <f t="shared" si="25"/>
        <v>10910.400000000001</v>
      </c>
      <c r="T74" s="91">
        <f t="shared" si="26"/>
        <v>-60.357687361197513</v>
      </c>
      <c r="U74" s="89">
        <f>IFERROR(S74/R74*100-100,0)</f>
        <v>121.77863604024802</v>
      </c>
    </row>
    <row r="75" spans="1:21" ht="18" x14ac:dyDescent="0.35">
      <c r="A75" s="105" t="s">
        <v>194</v>
      </c>
      <c r="B75" s="90">
        <v>78.5</v>
      </c>
      <c r="C75" s="90">
        <v>71</v>
      </c>
      <c r="D75" s="90">
        <v>133.65</v>
      </c>
      <c r="E75" s="89">
        <f t="shared" si="35"/>
        <v>-9.5541401273885356</v>
      </c>
      <c r="F75" s="89">
        <f t="shared" si="19"/>
        <v>88.239436619718305</v>
      </c>
      <c r="G75" s="90">
        <v>3.03</v>
      </c>
      <c r="H75" s="90">
        <v>1.5</v>
      </c>
      <c r="I75" s="88">
        <v>0.3</v>
      </c>
      <c r="J75" s="89">
        <f t="shared" si="36"/>
        <v>-50.495049504950487</v>
      </c>
      <c r="K75" s="89">
        <f t="shared" si="21"/>
        <v>-80</v>
      </c>
      <c r="L75" s="90">
        <v>0</v>
      </c>
      <c r="M75" s="90">
        <v>0</v>
      </c>
      <c r="N75" s="175"/>
      <c r="O75" s="89">
        <f t="shared" si="37"/>
        <v>0</v>
      </c>
      <c r="P75" s="89">
        <f t="shared" si="23"/>
        <v>0</v>
      </c>
      <c r="Q75" s="88">
        <f t="shared" ref="Q75:R75" si="63">B38+G38+L38+Q38+B75+G75+L75</f>
        <v>1046.1299999999999</v>
      </c>
      <c r="R75" s="88">
        <f t="shared" si="63"/>
        <v>984</v>
      </c>
      <c r="S75" s="88">
        <f t="shared" si="25"/>
        <v>2350.83</v>
      </c>
      <c r="T75" s="89">
        <f>IFERROR(R75/Q75*100-100,0)</f>
        <v>-5.9390324338275349</v>
      </c>
      <c r="U75" s="89">
        <f t="shared" si="26"/>
        <v>138.90548780487805</v>
      </c>
    </row>
    <row r="76" spans="1:21" ht="18" x14ac:dyDescent="0.35">
      <c r="A76" s="105" t="s">
        <v>117</v>
      </c>
      <c r="B76" s="90">
        <v>1007.72</v>
      </c>
      <c r="C76" s="90">
        <v>976.8</v>
      </c>
      <c r="D76" s="90">
        <v>578.5</v>
      </c>
      <c r="E76" s="89">
        <f t="shared" si="35"/>
        <v>-3.0683126265232517</v>
      </c>
      <c r="F76" s="89">
        <f t="shared" si="19"/>
        <v>-40.776003276003273</v>
      </c>
      <c r="G76" s="90">
        <v>156.69999999999999</v>
      </c>
      <c r="H76" s="90">
        <v>117.72</v>
      </c>
      <c r="I76" s="90">
        <v>413.5</v>
      </c>
      <c r="J76" s="89">
        <f t="shared" si="36"/>
        <v>-24.875558391831518</v>
      </c>
      <c r="K76" s="89">
        <f t="shared" si="21"/>
        <v>251.25722052327558</v>
      </c>
      <c r="L76" s="90">
        <v>425.4</v>
      </c>
      <c r="M76" s="90">
        <v>483.56</v>
      </c>
      <c r="N76" s="175"/>
      <c r="O76" s="89">
        <f t="shared" si="37"/>
        <v>13.67183826986367</v>
      </c>
      <c r="P76" s="89">
        <f t="shared" si="23"/>
        <v>-100</v>
      </c>
      <c r="Q76" s="88">
        <f t="shared" ref="Q76:R76" si="64">B39+G39+L39+Q39+B76+G76+L76</f>
        <v>21822.220000000005</v>
      </c>
      <c r="R76" s="88">
        <f t="shared" si="64"/>
        <v>22029.88</v>
      </c>
      <c r="S76" s="88">
        <f t="shared" si="25"/>
        <v>21312.71</v>
      </c>
      <c r="T76" s="89">
        <f>IFERROR(R76/Q76*100-100,0)</f>
        <v>0.95159887490821404</v>
      </c>
      <c r="U76" s="89">
        <f t="shared" si="26"/>
        <v>-3.2554421540199172</v>
      </c>
    </row>
    <row r="77" spans="1:21" s="35" customFormat="1" ht="18" x14ac:dyDescent="0.35">
      <c r="A77" s="105"/>
      <c r="B77" s="94">
        <f>B44+B58+B61+B67+B74+B75+B76</f>
        <v>3169847.42</v>
      </c>
      <c r="C77" s="94">
        <f>C44+C58+C61+C67+C74+C75+C76</f>
        <v>3497808.1699999995</v>
      </c>
      <c r="D77" s="94">
        <f>D44+D58+D61+D67+D74+D75+D76</f>
        <v>3855398.6600000006</v>
      </c>
      <c r="E77" s="116">
        <f t="shared" si="35"/>
        <v>10.346262975648202</v>
      </c>
      <c r="F77" s="116">
        <f t="shared" si="19"/>
        <v>10.223273336341961</v>
      </c>
      <c r="G77" s="118">
        <f>G44+G58+G61+G67+G74+G75+G76</f>
        <v>1137657.2744663614</v>
      </c>
      <c r="H77" s="118">
        <f>H44+H58+H61+H67+H74+H75+H76</f>
        <v>1193612.9833168869</v>
      </c>
      <c r="I77" s="118">
        <f>I44+I58+I61+I67+I74+I75+I76</f>
        <v>1151438.6100000001</v>
      </c>
      <c r="J77" s="116">
        <f t="shared" si="36"/>
        <v>4.9185031473360681</v>
      </c>
      <c r="K77" s="116">
        <f t="shared" si="21"/>
        <v>-3.5333373468919689</v>
      </c>
      <c r="L77" s="94">
        <f>L44+L58+L61+L67+L74+L75+L76</f>
        <v>1991589.4287545155</v>
      </c>
      <c r="M77" s="94">
        <f>M44+M58+M61+M67+M74+M75+M76</f>
        <v>2208475.1780294958</v>
      </c>
      <c r="N77" s="94">
        <f>N44+N58+N61+N67+N74+N75+N76</f>
        <v>2259804.4099999997</v>
      </c>
      <c r="O77" s="116">
        <f t="shared" si="37"/>
        <v>10.890083374795509</v>
      </c>
      <c r="P77" s="116">
        <f t="shared" si="23"/>
        <v>2.3241932932342166</v>
      </c>
      <c r="Q77" s="88">
        <f t="shared" ref="Q77:R77" si="65">B40+G40+L40+Q40+B77+G77+L77</f>
        <v>20304352.086175669</v>
      </c>
      <c r="R77" s="88">
        <f t="shared" si="65"/>
        <v>20743132.195772026</v>
      </c>
      <c r="S77" s="88">
        <f t="shared" si="25"/>
        <v>21712598.674239725</v>
      </c>
      <c r="T77" s="89">
        <f t="shared" si="26"/>
        <v>2.1610150756551434</v>
      </c>
      <c r="U77" s="89">
        <f>IFERROR(S77/R77*100-100,0)</f>
        <v>4.6736744929259117</v>
      </c>
    </row>
    <row r="78" spans="1:21" ht="17.25" x14ac:dyDescent="0.35">
      <c r="A78" s="523" t="s">
        <v>33</v>
      </c>
      <c r="B78" s="523"/>
      <c r="C78" s="523"/>
      <c r="D78" s="523"/>
      <c r="E78" s="523"/>
      <c r="F78" s="523"/>
      <c r="G78" s="523"/>
      <c r="H78" s="523"/>
      <c r="I78" s="523"/>
      <c r="J78" s="523"/>
      <c r="N78" s="175"/>
      <c r="T78" s="89">
        <f t="shared" ref="T78" si="66">IFERROR(R78/Q78*100-100,0)</f>
        <v>0</v>
      </c>
    </row>
    <row r="83" spans="9:19" ht="31.5" x14ac:dyDescent="0.25">
      <c r="P83" s="256"/>
      <c r="Q83" s="465" t="s">
        <v>230</v>
      </c>
      <c r="R83" s="465" t="s">
        <v>231</v>
      </c>
      <c r="S83" s="465" t="s">
        <v>256</v>
      </c>
    </row>
    <row r="84" spans="9:19" ht="18" x14ac:dyDescent="0.35">
      <c r="P84" s="185" t="s">
        <v>10</v>
      </c>
      <c r="Q84" s="175">
        <v>5130627.4549357295</v>
      </c>
      <c r="R84" s="175">
        <v>5486474.4180912245</v>
      </c>
      <c r="S84" s="175">
        <v>5724234.6064250004</v>
      </c>
    </row>
    <row r="85" spans="9:19" ht="18" x14ac:dyDescent="0.35">
      <c r="P85" s="185" t="s">
        <v>11</v>
      </c>
      <c r="Q85" s="175">
        <v>3106397.6332304003</v>
      </c>
      <c r="R85" s="175">
        <v>3193170.3005418158</v>
      </c>
      <c r="S85" s="175">
        <v>3089560.6232595216</v>
      </c>
    </row>
    <row r="86" spans="9:19" ht="18" x14ac:dyDescent="0.35">
      <c r="P86" s="186" t="s">
        <v>249</v>
      </c>
      <c r="Q86" s="175">
        <v>2144566.6260836162</v>
      </c>
      <c r="R86" s="175">
        <v>2098563.6494522081</v>
      </c>
      <c r="S86" s="175">
        <v>2155667.84</v>
      </c>
    </row>
    <row r="87" spans="9:19" ht="18" x14ac:dyDescent="0.35">
      <c r="P87" s="185" t="s">
        <v>13</v>
      </c>
      <c r="Q87" s="175">
        <v>339461.52011794632</v>
      </c>
      <c r="R87" s="175">
        <v>355757.20278534637</v>
      </c>
      <c r="S87" s="175">
        <v>365210.75001828646</v>
      </c>
    </row>
    <row r="88" spans="9:19" ht="18" x14ac:dyDescent="0.35">
      <c r="P88" s="106" t="s">
        <v>186</v>
      </c>
      <c r="Q88" s="175">
        <v>3209971.63</v>
      </c>
      <c r="R88" s="175">
        <v>3313684.88</v>
      </c>
      <c r="S88" s="175">
        <v>3396139.2800000003</v>
      </c>
    </row>
    <row r="89" spans="9:19" ht="18" x14ac:dyDescent="0.35">
      <c r="P89" s="106" t="s">
        <v>195</v>
      </c>
      <c r="Q89" s="175">
        <v>1045163.82</v>
      </c>
      <c r="R89" s="175">
        <v>948565.8</v>
      </c>
      <c r="S89" s="175">
        <v>1109973.3400000001</v>
      </c>
    </row>
    <row r="90" spans="9:19" x14ac:dyDescent="0.25">
      <c r="P90" s="256"/>
      <c r="Q90" s="256"/>
      <c r="R90" s="256"/>
      <c r="S90" s="256"/>
    </row>
    <row r="92" spans="9:19" ht="15.75" thickBot="1" x14ac:dyDescent="0.3"/>
    <row r="93" spans="9:19" ht="18" x14ac:dyDescent="0.25">
      <c r="I93" s="521" t="s">
        <v>628</v>
      </c>
      <c r="J93" s="466" t="s">
        <v>629</v>
      </c>
      <c r="K93" s="466" t="s">
        <v>630</v>
      </c>
      <c r="L93" s="466" t="s">
        <v>631</v>
      </c>
    </row>
    <row r="94" spans="9:19" ht="30.75" thickBot="1" x14ac:dyDescent="0.3">
      <c r="I94" s="522"/>
      <c r="J94" s="467" t="s">
        <v>632</v>
      </c>
      <c r="K94" s="467" t="s">
        <v>633</v>
      </c>
      <c r="L94" s="467" t="s">
        <v>634</v>
      </c>
    </row>
    <row r="95" spans="9:19" ht="15.75" customHeight="1" thickBot="1" x14ac:dyDescent="0.3">
      <c r="I95" s="468" t="s">
        <v>635</v>
      </c>
      <c r="J95" s="469">
        <v>1426</v>
      </c>
      <c r="K95" s="469">
        <v>4789</v>
      </c>
      <c r="L95" s="469">
        <v>3.4</v>
      </c>
      <c r="M95" s="33">
        <f>K95/J95</f>
        <v>3.3583450210378682</v>
      </c>
    </row>
    <row r="96" spans="9:19" ht="15.75" thickBot="1" x14ac:dyDescent="0.3">
      <c r="I96" s="468" t="s">
        <v>636</v>
      </c>
      <c r="J96" s="469">
        <v>1363</v>
      </c>
      <c r="K96" s="469">
        <v>4299</v>
      </c>
      <c r="L96" s="469">
        <v>3.2</v>
      </c>
      <c r="M96" s="33">
        <f t="shared" ref="M96:M104" si="67">K96/J96</f>
        <v>3.1540719002201025</v>
      </c>
    </row>
    <row r="97" spans="9:13" ht="15.75" thickBot="1" x14ac:dyDescent="0.3">
      <c r="I97" s="468" t="s">
        <v>637</v>
      </c>
      <c r="J97" s="469">
        <v>1552</v>
      </c>
      <c r="K97" s="469">
        <v>5230</v>
      </c>
      <c r="L97" s="469">
        <v>3.4</v>
      </c>
      <c r="M97" s="33">
        <f t="shared" si="67"/>
        <v>3.3698453608247423</v>
      </c>
    </row>
    <row r="98" spans="9:13" ht="15.75" thickBot="1" x14ac:dyDescent="0.3">
      <c r="I98" s="468" t="s">
        <v>638</v>
      </c>
      <c r="J98" s="469">
        <v>1469</v>
      </c>
      <c r="K98" s="469">
        <v>5152</v>
      </c>
      <c r="L98" s="469">
        <v>3.5</v>
      </c>
      <c r="M98" s="33">
        <f t="shared" si="67"/>
        <v>3.5071477195370999</v>
      </c>
    </row>
    <row r="99" spans="9:13" ht="15.75" thickBot="1" x14ac:dyDescent="0.3">
      <c r="I99" s="468" t="s">
        <v>639</v>
      </c>
      <c r="J99" s="469">
        <v>1492</v>
      </c>
      <c r="K99" s="469">
        <v>5610</v>
      </c>
      <c r="L99" s="469">
        <v>3.8</v>
      </c>
      <c r="M99" s="33">
        <f t="shared" si="67"/>
        <v>3.760053619302949</v>
      </c>
    </row>
    <row r="100" spans="9:13" ht="15.75" thickBot="1" x14ac:dyDescent="0.3">
      <c r="I100" s="468" t="s">
        <v>640</v>
      </c>
      <c r="J100" s="469">
        <v>1459</v>
      </c>
      <c r="K100" s="469">
        <v>5551</v>
      </c>
      <c r="L100" s="469">
        <v>3.8</v>
      </c>
      <c r="M100" s="33">
        <f t="shared" si="67"/>
        <v>3.8046607265250172</v>
      </c>
    </row>
    <row r="101" spans="9:13" ht="15.75" thickBot="1" x14ac:dyDescent="0.3">
      <c r="I101" s="468" t="s">
        <v>641</v>
      </c>
      <c r="J101" s="469">
        <v>1473</v>
      </c>
      <c r="K101" s="469">
        <v>5622</v>
      </c>
      <c r="L101" s="469">
        <v>3.8</v>
      </c>
      <c r="M101" s="33">
        <f t="shared" si="67"/>
        <v>3.8167006109979633</v>
      </c>
    </row>
    <row r="102" spans="9:13" ht="15.75" thickBot="1" x14ac:dyDescent="0.3">
      <c r="I102" s="468" t="s">
        <v>642</v>
      </c>
      <c r="J102" s="469">
        <v>1477</v>
      </c>
      <c r="K102" s="469">
        <v>5130</v>
      </c>
      <c r="L102" s="469">
        <v>3.5</v>
      </c>
      <c r="M102" s="33">
        <f t="shared" si="67"/>
        <v>3.4732566012186865</v>
      </c>
    </row>
    <row r="103" spans="9:13" ht="15.75" thickBot="1" x14ac:dyDescent="0.3">
      <c r="I103" s="468" t="s">
        <v>643</v>
      </c>
      <c r="J103" s="469">
        <v>1447</v>
      </c>
      <c r="K103" s="469">
        <v>5486</v>
      </c>
      <c r="L103" s="469">
        <v>3.8</v>
      </c>
      <c r="M103" s="33">
        <f t="shared" si="67"/>
        <v>3.7912923289564615</v>
      </c>
    </row>
    <row r="104" spans="9:13" ht="15.75" thickBot="1" x14ac:dyDescent="0.3">
      <c r="I104" s="468" t="s">
        <v>644</v>
      </c>
      <c r="J104" s="469">
        <v>1438</v>
      </c>
      <c r="K104" s="469">
        <v>5724</v>
      </c>
      <c r="L104" s="469">
        <v>4</v>
      </c>
      <c r="M104" s="33">
        <f t="shared" si="67"/>
        <v>3.9805285118219751</v>
      </c>
    </row>
    <row r="114" ht="15" customHeight="1" x14ac:dyDescent="0.25"/>
  </sheetData>
  <customSheetViews>
    <customSheetView guid="{57D09834-7566-4B23-A236-55447A728EAF}" fitToPage="1">
      <pane xSplit="1" ySplit="6" topLeftCell="G43" activePane="bottomRight" state="frozen"/>
      <selection pane="bottomRight" activeCell="I55" sqref="I55"/>
      <pageMargins left="0.7" right="0.7" top="0.75" bottom="0.75" header="0.3" footer="0.3"/>
      <pageSetup paperSize="9" scale="35" orientation="landscape" r:id="rId1"/>
    </customSheetView>
    <customSheetView guid="{5D933180-90A2-4635-8406-162CDBA83F77}" fitToPage="1">
      <pane xSplit="1" ySplit="6" topLeftCell="G43" activePane="bottomRight" state="frozen"/>
      <selection pane="bottomRight" activeCell="I55" sqref="I55"/>
      <pageMargins left="0.7" right="0.7" top="0.75" bottom="0.75" header="0.3" footer="0.3"/>
      <pageSetup paperSize="9" scale="35" orientation="landscape" r:id="rId2"/>
    </customSheetView>
    <customSheetView guid="{62EA56A0-18BB-45A4-9B93-8F9305D00B2F}" fitToPage="1">
      <pane xSplit="1" ySplit="6" topLeftCell="B55" activePane="bottomRight" state="frozen"/>
      <selection pane="bottomRight" activeCell="A39" sqref="A39"/>
      <pageMargins left="0.7" right="0.7" top="0.75" bottom="0.75" header="0.3" footer="0.3"/>
      <pageSetup paperSize="9" scale="35" orientation="landscape" r:id="rId3"/>
    </customSheetView>
  </customSheetViews>
  <mergeCells count="32"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U5:U6"/>
    <mergeCell ref="F5:F6"/>
    <mergeCell ref="J5:J6"/>
    <mergeCell ref="K5:K6"/>
    <mergeCell ref="O5:O6"/>
    <mergeCell ref="P5:P6"/>
    <mergeCell ref="I93:I94"/>
    <mergeCell ref="T5:T6"/>
    <mergeCell ref="P42:P43"/>
    <mergeCell ref="T42:T43"/>
    <mergeCell ref="U42:U43"/>
    <mergeCell ref="A78:J78"/>
    <mergeCell ref="O42:O43"/>
    <mergeCell ref="A41:A43"/>
    <mergeCell ref="B41:F41"/>
    <mergeCell ref="G41:K41"/>
    <mergeCell ref="L41:P41"/>
    <mergeCell ref="Q41:U41"/>
    <mergeCell ref="E42:E43"/>
    <mergeCell ref="F42:F43"/>
    <mergeCell ref="J42:J43"/>
    <mergeCell ref="K42:K43"/>
  </mergeCells>
  <hyperlinks>
    <hyperlink ref="D6" r:id="rId4" display="cf=j=@)^^÷^&amp;                        -;fpg–kf}if_ " xr:uid="{00000000-0004-0000-0400-000000000000}"/>
    <hyperlink ref="C6" r:id="rId5" display="cf=j=@)^^÷^&amp;                        -;fpg–kf}if_ " xr:uid="{00000000-0004-0000-0400-000001000000}"/>
    <hyperlink ref="B6" r:id="rId6" display="cf=j=@)^^÷^&amp;                        -;fpg–kf}if_ " xr:uid="{00000000-0004-0000-0400-000002000000}"/>
    <hyperlink ref="I6" r:id="rId7" display="cf=j=@)^^÷^&amp;                        -;fpg–kf}if_ " xr:uid="{00000000-0004-0000-0400-000003000000}"/>
    <hyperlink ref="H6" r:id="rId8" display="cf=j=@)^^÷^&amp;                        -;fpg–kf}if_ " xr:uid="{00000000-0004-0000-0400-000004000000}"/>
    <hyperlink ref="G6" r:id="rId9" display="cf=j=@)^^÷^&amp;                        -;fpg–kf}if_ " xr:uid="{00000000-0004-0000-0400-000005000000}"/>
    <hyperlink ref="N6" r:id="rId10" display="cf=j=@)^^÷^&amp;                        -;fpg–kf}if_ " xr:uid="{00000000-0004-0000-0400-000006000000}"/>
    <hyperlink ref="M6" r:id="rId11" display="cf=j=@)^^÷^&amp;                        -;fpg–kf}if_ " xr:uid="{00000000-0004-0000-0400-000007000000}"/>
    <hyperlink ref="L6" r:id="rId12" display="cf=j=@)^^÷^&amp;                        -;fpg–kf}if_ " xr:uid="{00000000-0004-0000-0400-000008000000}"/>
    <hyperlink ref="S6" r:id="rId13" display="cf=j=@)^^÷^&amp;                        -;fpg–kf}if_ " xr:uid="{00000000-0004-0000-0400-000009000000}"/>
    <hyperlink ref="R6" r:id="rId14" display="cf=j=@)^^÷^&amp;                        -;fpg–kf}if_ " xr:uid="{00000000-0004-0000-0400-00000A000000}"/>
    <hyperlink ref="Q6" r:id="rId15" display="cf=j=@)^^÷^&amp;                        -;fpg–kf}if_ " xr:uid="{00000000-0004-0000-0400-00000B000000}"/>
    <hyperlink ref="D43" r:id="rId16" display="cf=j=@)^^÷^&amp;                        -;fpg–kf}if_ " xr:uid="{00000000-0004-0000-0400-00000C000000}"/>
    <hyperlink ref="C43" r:id="rId17" display="cf=j=@)^^÷^&amp;                        -;fpg–kf}if_ " xr:uid="{00000000-0004-0000-0400-00000D000000}"/>
    <hyperlink ref="B43" r:id="rId18" display="cf=j=@)^^÷^&amp;                        -;fpg–kf}if_ " xr:uid="{00000000-0004-0000-0400-00000E000000}"/>
    <hyperlink ref="I43" r:id="rId19" display="cf=j=@)^^÷^&amp;                        -;fpg–kf}if_ " xr:uid="{00000000-0004-0000-0400-00000F000000}"/>
    <hyperlink ref="H43" r:id="rId20" display="cf=j=@)^^÷^&amp;                        -;fpg–kf}if_ " xr:uid="{00000000-0004-0000-0400-000010000000}"/>
    <hyperlink ref="G43" r:id="rId21" display="cf=j=@)^^÷^&amp;                        -;fpg–kf}if_ " xr:uid="{00000000-0004-0000-0400-000011000000}"/>
    <hyperlink ref="N43" r:id="rId22" display="cf=j=@)^^÷^&amp;                        -;fpg–kf}if_ " xr:uid="{00000000-0004-0000-0400-000012000000}"/>
    <hyperlink ref="M43" r:id="rId23" display="cf=j=@)^^÷^&amp;                        -;fpg–kf}if_ " xr:uid="{00000000-0004-0000-0400-000013000000}"/>
    <hyperlink ref="L43" r:id="rId24" display="cf=j=@)^^÷^&amp;                        -;fpg–kf}if_ " xr:uid="{00000000-0004-0000-0400-000014000000}"/>
    <hyperlink ref="S43" r:id="rId25" display="cf=j=@)^^÷^&amp;                        -;fpg–kf}if_ " xr:uid="{00000000-0004-0000-0400-000015000000}"/>
    <hyperlink ref="R43" r:id="rId26" display="cf=j=@)^^÷^&amp;                        -;fpg–kf}if_ " xr:uid="{00000000-0004-0000-0400-000016000000}"/>
    <hyperlink ref="Q43" r:id="rId27" display="cf=j=@)^^÷^&amp;                        -;fpg–kf}if_ " xr:uid="{00000000-0004-0000-0400-000017000000}"/>
    <hyperlink ref="S83" r:id="rId28" display="cf=j=@)^^÷^&amp;                        -;fpg–kf}if_ " xr:uid="{00000000-0004-0000-0400-000018000000}"/>
    <hyperlink ref="R83" r:id="rId29" display="cf=j=@)^^÷^&amp;                        -;fpg–kf}if_ " xr:uid="{00000000-0004-0000-0400-000019000000}"/>
    <hyperlink ref="Q83" r:id="rId30" display="cf=j=@)^^÷^&amp;                        -;fpg–kf}if_ " xr:uid="{00000000-0004-0000-0400-00001A000000}"/>
  </hyperlinks>
  <pageMargins left="0.7" right="0.7" top="0.75" bottom="0.75" header="0.3" footer="0.3"/>
  <pageSetup paperSize="9" scale="24" fitToWidth="2" orientation="portrait" r:id="rId31"/>
  <drawing r:id="rId3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G41"/>
  <sheetViews>
    <sheetView view="pageBreakPreview" zoomScaleNormal="100" zoomScaleSheetLayoutView="100" workbookViewId="0">
      <selection activeCell="G28" sqref="G28"/>
    </sheetView>
  </sheetViews>
  <sheetFormatPr defaultColWidth="15.7109375" defaultRowHeight="15" x14ac:dyDescent="0.25"/>
  <cols>
    <col min="1" max="1" width="15.42578125" customWidth="1"/>
    <col min="2" max="2" width="12" customWidth="1"/>
    <col min="3" max="3" width="13.7109375" customWidth="1"/>
    <col min="4" max="4" width="14.42578125" customWidth="1"/>
    <col min="5" max="5" width="13" bestFit="1" customWidth="1"/>
    <col min="6" max="6" width="10.140625" customWidth="1"/>
    <col min="7" max="7" width="12.28515625" customWidth="1"/>
    <col min="13" max="13" width="17.140625" bestFit="1" customWidth="1"/>
    <col min="14" max="14" width="7.28515625" customWidth="1"/>
    <col min="15" max="15" width="7.140625" customWidth="1"/>
    <col min="16" max="16" width="6.85546875" customWidth="1"/>
    <col min="17" max="17" width="7" customWidth="1"/>
  </cols>
  <sheetData>
    <row r="1" spans="1:7" ht="18" x14ac:dyDescent="0.25">
      <c r="A1" s="525" t="s">
        <v>122</v>
      </c>
      <c r="B1" s="525"/>
      <c r="C1" s="525"/>
      <c r="D1" s="525"/>
      <c r="E1" s="525"/>
      <c r="F1" s="525"/>
      <c r="G1" s="525"/>
    </row>
    <row r="2" spans="1:7" ht="18" x14ac:dyDescent="0.25">
      <c r="A2" s="526" t="s">
        <v>39</v>
      </c>
      <c r="B2" s="526"/>
      <c r="C2" s="526"/>
      <c r="D2" s="526"/>
      <c r="E2" s="526"/>
      <c r="F2" s="526"/>
      <c r="G2" s="526"/>
    </row>
    <row r="3" spans="1:7" ht="15.75" x14ac:dyDescent="0.25">
      <c r="A3" s="527" t="s">
        <v>40</v>
      </c>
      <c r="B3" s="527" t="s">
        <v>41</v>
      </c>
      <c r="C3" s="508" t="s">
        <v>3</v>
      </c>
      <c r="D3" s="508"/>
      <c r="E3" s="508"/>
      <c r="F3" s="508"/>
      <c r="G3" s="508"/>
    </row>
    <row r="4" spans="1:7" x14ac:dyDescent="0.25">
      <c r="A4" s="527"/>
      <c r="B4" s="527"/>
      <c r="C4" s="3" t="s">
        <v>4</v>
      </c>
      <c r="D4" s="3" t="s">
        <v>5</v>
      </c>
      <c r="E4" s="3" t="s">
        <v>6</v>
      </c>
      <c r="F4" s="509" t="s">
        <v>7</v>
      </c>
      <c r="G4" s="509" t="s">
        <v>8</v>
      </c>
    </row>
    <row r="5" spans="1:7" ht="47.25" x14ac:dyDescent="0.25">
      <c r="A5" s="527"/>
      <c r="B5" s="527"/>
      <c r="C5" s="160" t="s">
        <v>230</v>
      </c>
      <c r="D5" s="160" t="s">
        <v>231</v>
      </c>
      <c r="E5" s="160" t="s">
        <v>256</v>
      </c>
      <c r="F5" s="509"/>
      <c r="G5" s="509"/>
    </row>
    <row r="6" spans="1:7" ht="15.75" x14ac:dyDescent="0.3">
      <c r="A6" s="36" t="s">
        <v>42</v>
      </c>
      <c r="B6" s="8"/>
      <c r="C6" s="9"/>
      <c r="D6" s="9"/>
      <c r="E6" s="9"/>
      <c r="F6" s="10"/>
      <c r="G6" s="10"/>
    </row>
    <row r="7" spans="1:7" ht="15.75" x14ac:dyDescent="0.3">
      <c r="A7" s="37" t="s">
        <v>43</v>
      </c>
      <c r="B7" s="11" t="s">
        <v>44</v>
      </c>
      <c r="C7" s="12">
        <f>'Table 3b'!R25</f>
        <v>2335574.9775</v>
      </c>
      <c r="D7" s="12">
        <f>'Table 3b'!S25</f>
        <v>2372180.0700000003</v>
      </c>
      <c r="E7" s="12">
        <f>'Table 3b'!T25</f>
        <v>2491548.926</v>
      </c>
      <c r="F7" s="178">
        <f>'Table 3b'!U25</f>
        <v>1.5672839815736666</v>
      </c>
      <c r="G7" s="178">
        <f>'Table 3b'!V25</f>
        <v>5.0320318221036047</v>
      </c>
    </row>
    <row r="8" spans="1:7" ht="15.75" x14ac:dyDescent="0.3">
      <c r="A8" s="36" t="s">
        <v>45</v>
      </c>
      <c r="B8" s="13" t="s">
        <v>46</v>
      </c>
      <c r="C8" s="12">
        <f>'Table 3b'!R26</f>
        <v>335867.32854999998</v>
      </c>
      <c r="D8" s="12">
        <f>'Table 3b'!S26</f>
        <v>346791.17000000004</v>
      </c>
      <c r="E8" s="12">
        <f>'Table 3b'!T26</f>
        <v>350371.71</v>
      </c>
      <c r="F8" s="178">
        <f>'Table 3b'!U26</f>
        <v>3.2524275276074803</v>
      </c>
      <c r="G8" s="178">
        <f>'Table 3b'!V26</f>
        <v>1.0324772686686146</v>
      </c>
    </row>
    <row r="9" spans="1:7" ht="15.75" x14ac:dyDescent="0.3">
      <c r="A9" s="38" t="s">
        <v>47</v>
      </c>
      <c r="B9" s="8" t="s">
        <v>46</v>
      </c>
      <c r="C9" s="9">
        <f>'Table 3b'!R27</f>
        <v>131807.2475</v>
      </c>
      <c r="D9" s="9">
        <f>'Table 3b'!S27</f>
        <v>138323.63999999998</v>
      </c>
      <c r="E9" s="9">
        <f>'Table 3b'!T27</f>
        <v>141856.95000000001</v>
      </c>
      <c r="F9" s="179">
        <f>'Table 3b'!U27</f>
        <v>4.9438802672819691</v>
      </c>
      <c r="G9" s="179">
        <f>'Table 3b'!V27</f>
        <v>2.554378991183313</v>
      </c>
    </row>
    <row r="10" spans="1:7" ht="15.75" x14ac:dyDescent="0.3">
      <c r="A10" s="38" t="s">
        <v>48</v>
      </c>
      <c r="B10" s="8" t="s">
        <v>46</v>
      </c>
      <c r="C10" s="9">
        <f>'Table 3b'!R28</f>
        <v>92909.9375</v>
      </c>
      <c r="D10" s="9">
        <f>'Table 3b'!S28</f>
        <v>99718.23</v>
      </c>
      <c r="E10" s="9">
        <f>'Table 3b'!T28</f>
        <v>101834.09</v>
      </c>
      <c r="F10" s="179">
        <f>'Table 3b'!U28</f>
        <v>7.3278410073195772</v>
      </c>
      <c r="G10" s="179">
        <f>'Table 3b'!V28</f>
        <v>2.1218387049188436</v>
      </c>
    </row>
    <row r="11" spans="1:7" ht="15.75" x14ac:dyDescent="0.3">
      <c r="A11" s="38" t="s">
        <v>49</v>
      </c>
      <c r="B11" s="8" t="s">
        <v>46</v>
      </c>
      <c r="C11" s="9">
        <f>'Table 3b'!R29</f>
        <v>33815.772599999997</v>
      </c>
      <c r="D11" s="9">
        <f>'Table 3b'!S29</f>
        <v>33598.720000000001</v>
      </c>
      <c r="E11" s="9">
        <f>'Table 3b'!T29</f>
        <v>31305.729999999996</v>
      </c>
      <c r="F11" s="179">
        <f>'Table 3b'!U29</f>
        <v>-0.641867931179533</v>
      </c>
      <c r="G11" s="179">
        <f>'Table 3b'!V29</f>
        <v>-6.824634986094722</v>
      </c>
    </row>
    <row r="12" spans="1:7" ht="15.75" x14ac:dyDescent="0.3">
      <c r="A12" s="38" t="s">
        <v>50</v>
      </c>
      <c r="B12" s="8" t="s">
        <v>46</v>
      </c>
      <c r="C12" s="9">
        <f>'Table 3b'!R30</f>
        <v>77334.370950000011</v>
      </c>
      <c r="D12" s="9">
        <f>'Table 3b'!S30</f>
        <v>75150.58</v>
      </c>
      <c r="E12" s="9">
        <f>'Table 3b'!T30</f>
        <v>75374.940000000017</v>
      </c>
      <c r="F12" s="179">
        <f>'Table 3b'!U30</f>
        <v>-2.8238297191450812</v>
      </c>
      <c r="G12" s="179">
        <f>'Table 3b'!V30</f>
        <v>0.29854726337444504</v>
      </c>
    </row>
    <row r="13" spans="1:7" ht="15.75" x14ac:dyDescent="0.3">
      <c r="A13" s="39" t="s">
        <v>51</v>
      </c>
      <c r="B13" s="13" t="s">
        <v>52</v>
      </c>
      <c r="C13" s="12">
        <f>'Table 3b'!R31</f>
        <v>655495.32620000001</v>
      </c>
      <c r="D13" s="12">
        <f>'Table 3b'!S31</f>
        <v>585844.36100000003</v>
      </c>
      <c r="E13" s="12">
        <f>'Table 3b'!T31</f>
        <v>564684.51</v>
      </c>
      <c r="F13" s="178">
        <f>'Table 3b'!U31</f>
        <v>-10.625699744310396</v>
      </c>
      <c r="G13" s="178">
        <f>'Table 3b'!V31</f>
        <v>-3.6118553678457346</v>
      </c>
    </row>
    <row r="14" spans="1:7" ht="15.75" x14ac:dyDescent="0.3">
      <c r="A14" s="38" t="s">
        <v>53</v>
      </c>
      <c r="B14" s="8" t="s">
        <v>52</v>
      </c>
      <c r="C14" s="9">
        <f>'Table 3b'!R32</f>
        <v>619746.27099999995</v>
      </c>
      <c r="D14" s="9">
        <f>'Table 3b'!S32</f>
        <v>536473.06000000006</v>
      </c>
      <c r="E14" s="9">
        <f>'Table 3b'!T32</f>
        <v>525237.47</v>
      </c>
      <c r="F14" s="179">
        <f>'Table 3b'!U32</f>
        <v>-13.436661888361712</v>
      </c>
      <c r="G14" s="179">
        <f>'Table 3b'!V32</f>
        <v>-2.0943437495258479</v>
      </c>
    </row>
    <row r="15" spans="1:7" ht="15.75" x14ac:dyDescent="0.3">
      <c r="A15" s="38" t="s">
        <v>54</v>
      </c>
      <c r="B15" s="8" t="s">
        <v>52</v>
      </c>
      <c r="C15" s="9">
        <f>'Table 3b'!R33</f>
        <v>35749.055200000003</v>
      </c>
      <c r="D15" s="9">
        <f>'Table 3b'!S33</f>
        <v>49371.300999999999</v>
      </c>
      <c r="E15" s="9">
        <f>'Table 3b'!T33</f>
        <v>39447.040000000001</v>
      </c>
      <c r="F15" s="179">
        <f>'Table 3b'!U33</f>
        <v>38.105191098868517</v>
      </c>
      <c r="G15" s="179">
        <f>'Table 3b'!V33</f>
        <v>-20.101275030204292</v>
      </c>
    </row>
    <row r="16" spans="1:7" ht="15.75" x14ac:dyDescent="0.3">
      <c r="A16" s="40" t="s">
        <v>55</v>
      </c>
      <c r="B16" s="8" t="s">
        <v>56</v>
      </c>
      <c r="C16" s="9">
        <f>'Table 3b'!R34</f>
        <v>152933.90950000001</v>
      </c>
      <c r="D16" s="9">
        <f>'Table 3b'!S34</f>
        <v>138776.95000000001</v>
      </c>
      <c r="E16" s="9">
        <f>'Table 3b'!T34</f>
        <v>119115.78</v>
      </c>
      <c r="F16" s="179">
        <f>'Table 3b'!U34</f>
        <v>-9.2569133596888804</v>
      </c>
      <c r="G16" s="179">
        <f>'Table 3b'!V34</f>
        <v>-14.167460806711787</v>
      </c>
    </row>
    <row r="17" spans="1:7" ht="15.75" x14ac:dyDescent="0.3">
      <c r="A17" s="40" t="s">
        <v>57</v>
      </c>
      <c r="B17" s="8" t="s">
        <v>58</v>
      </c>
      <c r="C17" s="9">
        <f>'Table 3b'!R35</f>
        <v>59690.697874999998</v>
      </c>
      <c r="D17" s="9">
        <f>'Table 3b'!S35</f>
        <v>63134.775000000009</v>
      </c>
      <c r="E17" s="9">
        <f>'Table 3b'!T35</f>
        <v>27338.442999999999</v>
      </c>
      <c r="F17" s="179">
        <f>'Table 3b'!U35</f>
        <v>5.7698724384364795</v>
      </c>
      <c r="G17" s="179">
        <f>'Table 3b'!V35</f>
        <v>-56.698280781075091</v>
      </c>
    </row>
    <row r="18" spans="1:7" ht="15.75" x14ac:dyDescent="0.3">
      <c r="A18" s="36" t="s">
        <v>59</v>
      </c>
      <c r="B18" s="13" t="s">
        <v>46</v>
      </c>
      <c r="C18" s="12">
        <f>'Table 3b'!R36</f>
        <v>61828.369699999996</v>
      </c>
      <c r="D18" s="12">
        <f>'Table 3b'!S36</f>
        <v>66133.228999999992</v>
      </c>
      <c r="E18" s="12">
        <f>'Table 3b'!T36</f>
        <v>65807.25</v>
      </c>
      <c r="F18" s="178">
        <f>'Table 3b'!U36</f>
        <v>6.9625955219065077</v>
      </c>
      <c r="G18" s="178">
        <f>'Table 3b'!V36</f>
        <v>-0.49291257198403571</v>
      </c>
    </row>
    <row r="19" spans="1:7" ht="15.75" x14ac:dyDescent="0.3">
      <c r="A19" s="36" t="s">
        <v>60</v>
      </c>
      <c r="B19" s="8" t="s">
        <v>46</v>
      </c>
      <c r="C19" s="9">
        <f>'Table 3b'!R37</f>
        <v>61828.369699999996</v>
      </c>
      <c r="D19" s="9">
        <f>'Table 3b'!S37</f>
        <v>66133.228999999992</v>
      </c>
      <c r="E19" s="9">
        <f>'Table 3b'!T37</f>
        <v>65807.25</v>
      </c>
      <c r="F19" s="179">
        <f>'Table 3b'!U37</f>
        <v>6.9625955219065077</v>
      </c>
      <c r="G19" s="179">
        <f>'Table 3b'!V37</f>
        <v>-0.49291257198403571</v>
      </c>
    </row>
    <row r="20" spans="1:7" x14ac:dyDescent="0.25">
      <c r="A20" s="4" t="s">
        <v>196</v>
      </c>
    </row>
    <row r="21" spans="1:7" x14ac:dyDescent="0.25">
      <c r="A21" s="4" t="s">
        <v>197</v>
      </c>
    </row>
    <row r="25" spans="1:7" ht="15" customHeight="1" x14ac:dyDescent="0.25"/>
    <row r="26" spans="1:7" ht="15" customHeight="1" x14ac:dyDescent="0.25"/>
    <row r="27" spans="1:7" ht="15.75" customHeight="1" x14ac:dyDescent="0.25"/>
    <row r="39" ht="15" customHeight="1" x14ac:dyDescent="0.25"/>
    <row r="40" ht="15" customHeight="1" x14ac:dyDescent="0.25"/>
    <row r="41" ht="15.75" customHeight="1" x14ac:dyDescent="0.25"/>
  </sheetData>
  <customSheetViews>
    <customSheetView guid="{57D09834-7566-4B23-A236-55447A728EAF}">
      <selection activeCell="E5" sqref="E5"/>
      <pageMargins left="0.7" right="0.41" top="0.75" bottom="0.75" header="0.3" footer="0.3"/>
      <pageSetup paperSize="9" orientation="portrait" r:id="rId1"/>
    </customSheetView>
    <customSheetView guid="{5D933180-90A2-4635-8406-162CDBA83F77}">
      <selection activeCell="E5" sqref="E5"/>
      <pageMargins left="0.7" right="0.41" top="0.75" bottom="0.75" header="0.3" footer="0.3"/>
      <pageSetup paperSize="9" orientation="portrait" r:id="rId2"/>
    </customSheetView>
    <customSheetView guid="{62EA56A0-18BB-45A4-9B93-8F9305D00B2F}">
      <selection activeCell="A13" sqref="A13"/>
      <pageMargins left="0.7" right="0.41" top="0.75" bottom="0.75" header="0.3" footer="0.3"/>
      <pageSetup paperSize="9" orientation="portrait" r:id="rId3"/>
    </customSheetView>
  </customSheetViews>
  <mergeCells count="7">
    <mergeCell ref="A1:G1"/>
    <mergeCell ref="A2:G2"/>
    <mergeCell ref="A3:A5"/>
    <mergeCell ref="B3:B5"/>
    <mergeCell ref="C3:G3"/>
    <mergeCell ref="F4:F5"/>
    <mergeCell ref="G4:G5"/>
  </mergeCells>
  <hyperlinks>
    <hyperlink ref="E5" r:id="rId4" display="cf=j=@)^^÷^&amp;                        -;fpg–kf}if_ " xr:uid="{00000000-0004-0000-0500-000000000000}"/>
    <hyperlink ref="D5" r:id="rId5" display="cf=j=@)^^÷^&amp;                        -;fpg–kf}if_ " xr:uid="{00000000-0004-0000-0500-000001000000}"/>
    <hyperlink ref="C5" r:id="rId6" display="cf=j=@)^^÷^&amp;                        -;fpg–kf}if_ " xr:uid="{00000000-0004-0000-0500-000002000000}"/>
  </hyperlinks>
  <pageMargins left="0.7" right="0.41" top="0.75" bottom="0.75" header="0.3" footer="0.3"/>
  <pageSetup paperSize="9" orientation="landscape"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V38"/>
  <sheetViews>
    <sheetView view="pageBreakPreview" zoomScale="85" zoomScaleNormal="100" zoomScaleSheetLayoutView="85" workbookViewId="0">
      <pane xSplit="2" ySplit="5" topLeftCell="F6" activePane="bottomRight" state="frozen"/>
      <selection activeCell="J24" sqref="J24"/>
      <selection pane="topRight" activeCell="J24" sqref="J24"/>
      <selection pane="bottomLeft" activeCell="J24" sqref="J24"/>
      <selection pane="bottomRight" activeCell="M39" sqref="M39"/>
    </sheetView>
  </sheetViews>
  <sheetFormatPr defaultColWidth="15.7109375" defaultRowHeight="15" x14ac:dyDescent="0.25"/>
  <cols>
    <col min="1" max="1" width="16.5703125" style="28" customWidth="1"/>
    <col min="2" max="2" width="18.5703125" style="28" customWidth="1"/>
    <col min="3" max="16384" width="15.7109375" style="28"/>
  </cols>
  <sheetData>
    <row r="1" spans="1:22" ht="18" x14ac:dyDescent="0.25">
      <c r="A1" s="528" t="s">
        <v>243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8"/>
      <c r="T1" s="528"/>
      <c r="U1" s="528"/>
      <c r="V1" s="528"/>
    </row>
    <row r="2" spans="1:22" ht="18" x14ac:dyDescent="0.25">
      <c r="A2" s="529" t="s">
        <v>242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29"/>
      <c r="U2" s="529"/>
      <c r="V2" s="529"/>
    </row>
    <row r="3" spans="1:22" s="81" customFormat="1" ht="16.5" x14ac:dyDescent="0.25">
      <c r="A3" s="530" t="s">
        <v>40</v>
      </c>
      <c r="B3" s="530" t="s">
        <v>41</v>
      </c>
      <c r="C3" s="519" t="s">
        <v>236</v>
      </c>
      <c r="D3" s="519"/>
      <c r="E3" s="519"/>
      <c r="F3" s="519"/>
      <c r="G3" s="519"/>
      <c r="H3" s="519" t="s">
        <v>216</v>
      </c>
      <c r="I3" s="519"/>
      <c r="J3" s="519"/>
      <c r="K3" s="519"/>
      <c r="L3" s="519"/>
      <c r="M3" s="519" t="s">
        <v>127</v>
      </c>
      <c r="N3" s="519"/>
      <c r="O3" s="519"/>
      <c r="P3" s="519"/>
      <c r="Q3" s="519"/>
      <c r="R3" s="519" t="s">
        <v>128</v>
      </c>
      <c r="S3" s="519"/>
      <c r="T3" s="519"/>
      <c r="U3" s="519"/>
      <c r="V3" s="519"/>
    </row>
    <row r="4" spans="1:22" s="81" customFormat="1" ht="15" customHeight="1" x14ac:dyDescent="0.25">
      <c r="A4" s="530"/>
      <c r="B4" s="530"/>
      <c r="C4" s="103" t="s">
        <v>4</v>
      </c>
      <c r="D4" s="103" t="s">
        <v>5</v>
      </c>
      <c r="E4" s="103" t="s">
        <v>6</v>
      </c>
      <c r="F4" s="512" t="s">
        <v>7</v>
      </c>
      <c r="G4" s="512" t="s">
        <v>8</v>
      </c>
      <c r="H4" s="103" t="s">
        <v>4</v>
      </c>
      <c r="I4" s="103" t="s">
        <v>5</v>
      </c>
      <c r="J4" s="103" t="s">
        <v>6</v>
      </c>
      <c r="K4" s="512" t="s">
        <v>7</v>
      </c>
      <c r="L4" s="512" t="s">
        <v>8</v>
      </c>
      <c r="M4" s="103" t="s">
        <v>4</v>
      </c>
      <c r="N4" s="103" t="s">
        <v>5</v>
      </c>
      <c r="O4" s="103" t="s">
        <v>6</v>
      </c>
      <c r="P4" s="512" t="s">
        <v>7</v>
      </c>
      <c r="Q4" s="512" t="s">
        <v>8</v>
      </c>
      <c r="R4" s="103" t="s">
        <v>4</v>
      </c>
      <c r="S4" s="103" t="s">
        <v>5</v>
      </c>
      <c r="T4" s="103" t="s">
        <v>6</v>
      </c>
      <c r="U4" s="512" t="s">
        <v>7</v>
      </c>
      <c r="V4" s="512" t="s">
        <v>8</v>
      </c>
    </row>
    <row r="5" spans="1:22" s="81" customFormat="1" ht="45" customHeight="1" x14ac:dyDescent="0.25">
      <c r="A5" s="530"/>
      <c r="B5" s="530"/>
      <c r="C5" s="160" t="s">
        <v>230</v>
      </c>
      <c r="D5" s="160" t="s">
        <v>231</v>
      </c>
      <c r="E5" s="160" t="s">
        <v>256</v>
      </c>
      <c r="F5" s="512"/>
      <c r="G5" s="512"/>
      <c r="H5" s="160" t="s">
        <v>230</v>
      </c>
      <c r="I5" s="160" t="s">
        <v>231</v>
      </c>
      <c r="J5" s="160" t="s">
        <v>256</v>
      </c>
      <c r="K5" s="512"/>
      <c r="L5" s="512"/>
      <c r="M5" s="160" t="s">
        <v>230</v>
      </c>
      <c r="N5" s="160" t="s">
        <v>231</v>
      </c>
      <c r="O5" s="160" t="s">
        <v>256</v>
      </c>
      <c r="P5" s="512"/>
      <c r="Q5" s="512"/>
      <c r="R5" s="160" t="s">
        <v>230</v>
      </c>
      <c r="S5" s="160" t="s">
        <v>231</v>
      </c>
      <c r="T5" s="160" t="s">
        <v>256</v>
      </c>
      <c r="U5" s="512"/>
      <c r="V5" s="512"/>
    </row>
    <row r="6" spans="1:22" ht="18" x14ac:dyDescent="0.35">
      <c r="A6" s="119" t="s">
        <v>42</v>
      </c>
      <c r="B6" s="125"/>
      <c r="C6" s="99"/>
      <c r="D6" s="99"/>
      <c r="E6" s="99"/>
      <c r="F6" s="129"/>
      <c r="G6" s="129"/>
      <c r="H6" s="99"/>
      <c r="I6" s="99"/>
      <c r="J6" s="99"/>
      <c r="K6" s="129"/>
      <c r="L6" s="129"/>
      <c r="M6" s="99"/>
      <c r="N6" s="99"/>
      <c r="O6" s="99"/>
      <c r="P6" s="129"/>
      <c r="Q6" s="129"/>
      <c r="R6" s="99"/>
      <c r="S6" s="99"/>
      <c r="T6" s="99"/>
      <c r="U6" s="129"/>
      <c r="V6" s="129"/>
    </row>
    <row r="7" spans="1:22" ht="18" x14ac:dyDescent="0.35">
      <c r="A7" s="120" t="s">
        <v>43</v>
      </c>
      <c r="B7" s="126" t="s">
        <v>44</v>
      </c>
      <c r="C7" s="130">
        <v>316117.83</v>
      </c>
      <c r="D7" s="130">
        <v>323435.84999999998</v>
      </c>
      <c r="E7" s="130">
        <v>342854.48</v>
      </c>
      <c r="F7" s="131">
        <f>IFERROR(D7/C7*100-100,0)</f>
        <v>2.3149659100215842</v>
      </c>
      <c r="G7" s="131">
        <f>IFERROR(E7/D7*100-100,0)</f>
        <v>6.0038582612286291</v>
      </c>
      <c r="H7" s="130">
        <v>320481</v>
      </c>
      <c r="I7" s="130">
        <v>338757</v>
      </c>
      <c r="J7" s="130">
        <v>373081</v>
      </c>
      <c r="K7" s="131">
        <f>IFERROR(I7/H7*100-100,0)</f>
        <v>5.702678161887917</v>
      </c>
      <c r="L7" s="131">
        <f>IFERROR(J7/I7*100-100,0)</f>
        <v>10.132336748760906</v>
      </c>
      <c r="M7" s="130">
        <v>1012616.1575</v>
      </c>
      <c r="N7" s="130">
        <v>1035997.7200000001</v>
      </c>
      <c r="O7" s="130">
        <v>1059734.5860000001</v>
      </c>
      <c r="P7" s="131">
        <f>IFERROR(N7/M7*100-100,0)</f>
        <v>2.3090252241012763</v>
      </c>
      <c r="Q7" s="131">
        <f>IFERROR(O7/N7*100-100,0)</f>
        <v>2.2912083242808734</v>
      </c>
      <c r="R7" s="130">
        <v>185317.45999999996</v>
      </c>
      <c r="S7" s="130">
        <v>186830.28</v>
      </c>
      <c r="T7" s="130">
        <v>180502.08000000002</v>
      </c>
      <c r="U7" s="131">
        <f>IFERROR(S7/R7*100-100,0)</f>
        <v>0.81633970161259128</v>
      </c>
      <c r="V7" s="131">
        <f>IFERROR(T7/S7*100-100,0)</f>
        <v>-3.3871383161230568</v>
      </c>
    </row>
    <row r="8" spans="1:22" ht="18" x14ac:dyDescent="0.35">
      <c r="A8" s="119" t="s">
        <v>45</v>
      </c>
      <c r="B8" s="127" t="s">
        <v>46</v>
      </c>
      <c r="C8" s="132">
        <f>SUM(C9:C12)</f>
        <v>55069.63</v>
      </c>
      <c r="D8" s="132">
        <f>SUM(D9:D12)</f>
        <v>55828.98</v>
      </c>
      <c r="E8" s="132">
        <f>SUM(E9:E12)</f>
        <v>50479.87</v>
      </c>
      <c r="F8" s="131">
        <f t="shared" ref="F8:F18" si="0">IFERROR(D8/C8*100-100,0)</f>
        <v>1.3788906880253222</v>
      </c>
      <c r="G8" s="131">
        <f t="shared" ref="G8:G19" si="1">IFERROR(E8/D8*100-100,0)</f>
        <v>-9.5812425733015374</v>
      </c>
      <c r="H8" s="132">
        <f>SUM(H9:H12)</f>
        <v>72332.5</v>
      </c>
      <c r="I8" s="132">
        <f>SUM(I9:I12)</f>
        <v>83157.16</v>
      </c>
      <c r="J8" s="168">
        <f>SUM(J9:J12)</f>
        <v>87716</v>
      </c>
      <c r="K8" s="131">
        <f t="shared" ref="K8:K18" si="2">IFERROR(I8/H8*100-100,0)</f>
        <v>14.965140151384233</v>
      </c>
      <c r="L8" s="131">
        <f t="shared" ref="L8:L19" si="3">IFERROR(J8/I8*100-100,0)</f>
        <v>5.4821978047350228</v>
      </c>
      <c r="M8" s="132">
        <v>47572.288549999997</v>
      </c>
      <c r="N8" s="132">
        <v>49835.58</v>
      </c>
      <c r="O8" s="132">
        <v>50650.51</v>
      </c>
      <c r="P8" s="131">
        <f t="shared" ref="P8:P18" si="4">IFERROR(N8/M8*100-100,0)</f>
        <v>4.7575837088880348</v>
      </c>
      <c r="Q8" s="131">
        <f t="shared" ref="Q8:Q19" si="5">IFERROR(O8/N8*100-100,0)</f>
        <v>1.6352373143846251</v>
      </c>
      <c r="R8" s="132">
        <v>34850.620000000003</v>
      </c>
      <c r="S8" s="132">
        <v>35422.020000000004</v>
      </c>
      <c r="T8" s="130">
        <v>33886.660000000003</v>
      </c>
      <c r="U8" s="131">
        <f t="shared" ref="U8:U18" si="6">IFERROR(S8/R8*100-100,0)</f>
        <v>1.6395691095309104</v>
      </c>
      <c r="V8" s="131">
        <f t="shared" ref="V8:V19" si="7">IFERROR(T8/S8*100-100,0)</f>
        <v>-4.3344789484055468</v>
      </c>
    </row>
    <row r="9" spans="1:22" ht="18" x14ac:dyDescent="0.35">
      <c r="A9" s="121" t="s">
        <v>47</v>
      </c>
      <c r="B9" s="125" t="s">
        <v>46</v>
      </c>
      <c r="C9" s="99">
        <v>20565.989999999998</v>
      </c>
      <c r="D9" s="99">
        <v>21026.75</v>
      </c>
      <c r="E9" s="99">
        <v>19380.34</v>
      </c>
      <c r="F9" s="133">
        <f t="shared" si="0"/>
        <v>2.2403978607399893</v>
      </c>
      <c r="G9" s="133">
        <f t="shared" si="1"/>
        <v>-7.8300735967279849</v>
      </c>
      <c r="H9" s="99">
        <v>21271.5</v>
      </c>
      <c r="I9" s="99">
        <v>25752.66</v>
      </c>
      <c r="J9" s="162">
        <v>29524</v>
      </c>
      <c r="K9" s="133">
        <f t="shared" si="2"/>
        <v>21.066497426133552</v>
      </c>
      <c r="L9" s="133">
        <f t="shared" si="3"/>
        <v>14.644467794783139</v>
      </c>
      <c r="M9" s="99">
        <v>18209.297500000001</v>
      </c>
      <c r="N9" s="99">
        <v>18463.82</v>
      </c>
      <c r="O9" s="99">
        <v>18860.490000000002</v>
      </c>
      <c r="P9" s="133">
        <f t="shared" si="4"/>
        <v>1.3977612260989076</v>
      </c>
      <c r="Q9" s="133">
        <f t="shared" si="5"/>
        <v>2.1483636647237745</v>
      </c>
      <c r="R9" s="99">
        <v>17397.41</v>
      </c>
      <c r="S9" s="99">
        <v>17720.89</v>
      </c>
      <c r="T9" s="99">
        <v>17900.43</v>
      </c>
      <c r="U9" s="133">
        <f t="shared" si="6"/>
        <v>1.8593572261618192</v>
      </c>
      <c r="V9" s="133">
        <f t="shared" si="7"/>
        <v>1.0131545311776051</v>
      </c>
    </row>
    <row r="10" spans="1:22" ht="18" x14ac:dyDescent="0.35">
      <c r="A10" s="121" t="s">
        <v>48</v>
      </c>
      <c r="B10" s="125" t="s">
        <v>46</v>
      </c>
      <c r="C10" s="99">
        <v>10521.06</v>
      </c>
      <c r="D10" s="99">
        <v>10798.12</v>
      </c>
      <c r="E10" s="99">
        <v>11137.630000000001</v>
      </c>
      <c r="F10" s="133">
        <f t="shared" si="0"/>
        <v>2.6333848490551475</v>
      </c>
      <c r="G10" s="133">
        <f t="shared" si="1"/>
        <v>3.1441584275781338</v>
      </c>
      <c r="H10" s="99">
        <v>24199</v>
      </c>
      <c r="I10" s="99">
        <v>28528.5</v>
      </c>
      <c r="J10" s="162">
        <v>28242</v>
      </c>
      <c r="K10" s="133">
        <f t="shared" si="2"/>
        <v>17.891235175007239</v>
      </c>
      <c r="L10" s="133">
        <f t="shared" si="3"/>
        <v>-1.0042588989957295</v>
      </c>
      <c r="M10" s="99">
        <v>10184.887499999999</v>
      </c>
      <c r="N10" s="99">
        <v>10678.66</v>
      </c>
      <c r="O10" s="99">
        <v>10862.86</v>
      </c>
      <c r="P10" s="133">
        <f t="shared" si="4"/>
        <v>4.8480898782632664</v>
      </c>
      <c r="Q10" s="133">
        <f t="shared" si="5"/>
        <v>1.7249355256183918</v>
      </c>
      <c r="R10" s="99">
        <v>8196.7199999999993</v>
      </c>
      <c r="S10" s="99">
        <v>8400.44</v>
      </c>
      <c r="T10" s="99">
        <v>7914.38</v>
      </c>
      <c r="U10" s="133">
        <f t="shared" si="6"/>
        <v>2.4853843976615337</v>
      </c>
      <c r="V10" s="133">
        <f t="shared" si="7"/>
        <v>-5.7861254886648794</v>
      </c>
    </row>
    <row r="11" spans="1:22" ht="18" x14ac:dyDescent="0.35">
      <c r="A11" s="121" t="s">
        <v>49</v>
      </c>
      <c r="B11" s="125" t="s">
        <v>46</v>
      </c>
      <c r="C11" s="99">
        <v>12957.89</v>
      </c>
      <c r="D11" s="99">
        <v>12705.5</v>
      </c>
      <c r="E11" s="99">
        <v>11491.960000000001</v>
      </c>
      <c r="F11" s="133">
        <f t="shared" si="0"/>
        <v>-1.9477708176253969</v>
      </c>
      <c r="G11" s="133">
        <f t="shared" si="1"/>
        <v>-9.5512966825390464</v>
      </c>
      <c r="H11" s="99">
        <v>3757</v>
      </c>
      <c r="I11" s="99">
        <v>4003</v>
      </c>
      <c r="J11" s="162">
        <v>4310</v>
      </c>
      <c r="K11" s="133">
        <f t="shared" si="2"/>
        <v>6.5477774820335526</v>
      </c>
      <c r="L11" s="133">
        <f t="shared" si="3"/>
        <v>7.6692480639520397</v>
      </c>
      <c r="M11" s="99">
        <v>1820.5526</v>
      </c>
      <c r="N11" s="99">
        <v>1672.6299999999999</v>
      </c>
      <c r="O11" s="99">
        <v>1688.59</v>
      </c>
      <c r="P11" s="133">
        <f t="shared" si="4"/>
        <v>-8.125148375279025</v>
      </c>
      <c r="Q11" s="133">
        <f t="shared" si="5"/>
        <v>0.95418592276834602</v>
      </c>
      <c r="R11" s="99">
        <v>4359.6899999999996</v>
      </c>
      <c r="S11" s="99">
        <v>4332.1099999999997</v>
      </c>
      <c r="T11" s="99">
        <v>3030.3800000000006</v>
      </c>
      <c r="U11" s="133">
        <f t="shared" si="6"/>
        <v>-0.63261378676006075</v>
      </c>
      <c r="V11" s="133">
        <f t="shared" si="7"/>
        <v>-30.048405973070842</v>
      </c>
    </row>
    <row r="12" spans="1:22" ht="18" x14ac:dyDescent="0.35">
      <c r="A12" s="121" t="s">
        <v>50</v>
      </c>
      <c r="B12" s="125" t="s">
        <v>46</v>
      </c>
      <c r="C12" s="99">
        <v>11024.69</v>
      </c>
      <c r="D12" s="99">
        <v>11298.61</v>
      </c>
      <c r="E12" s="99">
        <v>8469.94</v>
      </c>
      <c r="F12" s="133">
        <f t="shared" si="0"/>
        <v>2.484605009301859</v>
      </c>
      <c r="G12" s="133">
        <f t="shared" si="1"/>
        <v>-25.035557471228771</v>
      </c>
      <c r="H12" s="99">
        <v>23105</v>
      </c>
      <c r="I12" s="99">
        <v>24873</v>
      </c>
      <c r="J12" s="162">
        <v>25640</v>
      </c>
      <c r="K12" s="133">
        <f t="shared" si="2"/>
        <v>7.6520233715645816</v>
      </c>
      <c r="L12" s="133">
        <f t="shared" si="3"/>
        <v>3.0836650182929333</v>
      </c>
      <c r="M12" s="99">
        <v>17357.550950000001</v>
      </c>
      <c r="N12" s="99">
        <v>19020.47</v>
      </c>
      <c r="O12" s="99">
        <v>19238.57</v>
      </c>
      <c r="P12" s="133">
        <f t="shared" si="4"/>
        <v>9.5803783309649475</v>
      </c>
      <c r="Q12" s="133">
        <f t="shared" si="5"/>
        <v>1.1466593622555052</v>
      </c>
      <c r="R12" s="99">
        <v>4896.8</v>
      </c>
      <c r="S12" s="99">
        <v>4968.58</v>
      </c>
      <c r="T12" s="99">
        <v>5041.47</v>
      </c>
      <c r="U12" s="133">
        <f t="shared" si="6"/>
        <v>1.4658552524097388</v>
      </c>
      <c r="V12" s="133">
        <f t="shared" si="7"/>
        <v>1.4670187457985975</v>
      </c>
    </row>
    <row r="13" spans="1:22" ht="18" x14ac:dyDescent="0.35">
      <c r="A13" s="122" t="s">
        <v>250</v>
      </c>
      <c r="B13" s="127" t="s">
        <v>52</v>
      </c>
      <c r="C13" s="134">
        <f>SUM(C14:C15)</f>
        <v>121740.04000000001</v>
      </c>
      <c r="D13" s="134">
        <f>SUM(D14:D15)</f>
        <v>124849.42</v>
      </c>
      <c r="E13" s="134">
        <f>SUM(E14:E15)</f>
        <v>94552.25</v>
      </c>
      <c r="F13" s="131">
        <f t="shared" si="0"/>
        <v>2.5541144885445846</v>
      </c>
      <c r="G13" s="131">
        <f t="shared" si="1"/>
        <v>-24.266968961489766</v>
      </c>
      <c r="H13" s="134">
        <f>SUM(H14:H15)</f>
        <v>55092.3</v>
      </c>
      <c r="I13" s="134">
        <f t="shared" ref="I13:J13" si="8">SUM(I14:I15)</f>
        <v>73472</v>
      </c>
      <c r="J13" s="134">
        <f t="shared" si="8"/>
        <v>49294</v>
      </c>
      <c r="K13" s="131">
        <f t="shared" si="2"/>
        <v>33.361649450104636</v>
      </c>
      <c r="L13" s="131">
        <f t="shared" si="3"/>
        <v>-32.907774390243901</v>
      </c>
      <c r="M13" s="134">
        <f>SUM(M14:M15)</f>
        <v>223319.56499999997</v>
      </c>
      <c r="N13" s="134">
        <f t="shared" ref="N13:O13" si="9">SUM(N14:N15)</f>
        <v>141217.91999999998</v>
      </c>
      <c r="O13" s="134">
        <f t="shared" si="9"/>
        <v>138558.54999999999</v>
      </c>
      <c r="P13" s="131">
        <f t="shared" si="4"/>
        <v>-36.764197082329083</v>
      </c>
      <c r="Q13" s="131">
        <f t="shared" si="5"/>
        <v>-1.8831675186831802</v>
      </c>
      <c r="R13" s="134">
        <f>SUM(R14:R15)</f>
        <v>91255.57</v>
      </c>
      <c r="S13" s="134">
        <f t="shared" ref="S13:T13" si="10">SUM(S14:S15)</f>
        <v>91490.45</v>
      </c>
      <c r="T13" s="134">
        <f t="shared" si="10"/>
        <v>118542.09</v>
      </c>
      <c r="U13" s="131">
        <f t="shared" si="6"/>
        <v>0.25738702853972484</v>
      </c>
      <c r="V13" s="131">
        <f t="shared" si="7"/>
        <v>29.567719909564318</v>
      </c>
    </row>
    <row r="14" spans="1:22" ht="18" x14ac:dyDescent="0.35">
      <c r="A14" s="121" t="s">
        <v>53</v>
      </c>
      <c r="B14" s="125" t="s">
        <v>52</v>
      </c>
      <c r="C14" s="99">
        <v>113315.1</v>
      </c>
      <c r="D14" s="99">
        <v>116254.65</v>
      </c>
      <c r="E14" s="99">
        <v>87585.41</v>
      </c>
      <c r="F14" s="133">
        <f t="shared" si="0"/>
        <v>2.5941379392507997</v>
      </c>
      <c r="G14" s="133">
        <f t="shared" si="1"/>
        <v>-24.660725398941025</v>
      </c>
      <c r="H14" s="99">
        <v>48333.3</v>
      </c>
      <c r="I14" s="99">
        <v>53566</v>
      </c>
      <c r="J14" s="162">
        <v>38628</v>
      </c>
      <c r="K14" s="133">
        <f t="shared" si="2"/>
        <v>10.826283328471263</v>
      </c>
      <c r="L14" s="133">
        <f t="shared" si="3"/>
        <v>-27.88709255871261</v>
      </c>
      <c r="M14" s="99">
        <v>222549.82499999998</v>
      </c>
      <c r="N14" s="99">
        <v>140387.12</v>
      </c>
      <c r="O14" s="99">
        <v>137895.06</v>
      </c>
      <c r="P14" s="133">
        <f t="shared" si="4"/>
        <v>-36.918791106665658</v>
      </c>
      <c r="Q14" s="133">
        <f t="shared" si="5"/>
        <v>-1.7751343570549807</v>
      </c>
      <c r="R14" s="99">
        <v>90802.82</v>
      </c>
      <c r="S14" s="99">
        <v>91057.91</v>
      </c>
      <c r="T14" s="99">
        <v>118106.39</v>
      </c>
      <c r="U14" s="133">
        <f t="shared" si="6"/>
        <v>0.28092739851031467</v>
      </c>
      <c r="V14" s="133">
        <f t="shared" si="7"/>
        <v>29.704701107240453</v>
      </c>
    </row>
    <row r="15" spans="1:22" ht="18" x14ac:dyDescent="0.35">
      <c r="A15" s="121" t="s">
        <v>54</v>
      </c>
      <c r="B15" s="125" t="s">
        <v>52</v>
      </c>
      <c r="C15" s="99">
        <v>8424.9399999999987</v>
      </c>
      <c r="D15" s="99">
        <v>8594.77</v>
      </c>
      <c r="E15" s="99">
        <v>6966.8399999999992</v>
      </c>
      <c r="F15" s="133">
        <f t="shared" si="0"/>
        <v>2.0158007059991121</v>
      </c>
      <c r="G15" s="133">
        <f t="shared" si="1"/>
        <v>-18.940937337473855</v>
      </c>
      <c r="H15" s="99">
        <v>6759</v>
      </c>
      <c r="I15" s="99">
        <v>19906</v>
      </c>
      <c r="J15" s="162">
        <v>10666</v>
      </c>
      <c r="K15" s="133">
        <f t="shared" si="2"/>
        <v>194.51102234058288</v>
      </c>
      <c r="L15" s="133">
        <f t="shared" si="3"/>
        <v>-46.418165377273176</v>
      </c>
      <c r="M15" s="99">
        <v>769.74</v>
      </c>
      <c r="N15" s="99">
        <v>830.80000000000007</v>
      </c>
      <c r="O15" s="99">
        <v>663.49</v>
      </c>
      <c r="P15" s="133">
        <f t="shared" si="4"/>
        <v>7.9325486527918514</v>
      </c>
      <c r="Q15" s="133">
        <f t="shared" si="5"/>
        <v>-20.138420799229664</v>
      </c>
      <c r="R15" s="99">
        <v>452.74999999999994</v>
      </c>
      <c r="S15" s="99">
        <v>432.53999999999996</v>
      </c>
      <c r="T15" s="99">
        <v>435.7</v>
      </c>
      <c r="U15" s="133">
        <f t="shared" si="6"/>
        <v>-4.4638321369409084</v>
      </c>
      <c r="V15" s="133">
        <f t="shared" si="7"/>
        <v>0.73056827114254475</v>
      </c>
    </row>
    <row r="16" spans="1:22" ht="18" x14ac:dyDescent="0.35">
      <c r="A16" s="123" t="s">
        <v>55</v>
      </c>
      <c r="B16" s="125" t="s">
        <v>56</v>
      </c>
      <c r="C16" s="99">
        <v>15763.11</v>
      </c>
      <c r="D16" s="99">
        <v>15360.630000000001</v>
      </c>
      <c r="E16" s="99">
        <v>19703.88</v>
      </c>
      <c r="F16" s="133">
        <f t="shared" si="0"/>
        <v>-2.5533032504372528</v>
      </c>
      <c r="G16" s="133">
        <f t="shared" si="1"/>
        <v>28.275207462193947</v>
      </c>
      <c r="H16" s="99">
        <v>2752.95</v>
      </c>
      <c r="I16" s="99">
        <v>3077</v>
      </c>
      <c r="J16" s="162">
        <v>2790.45</v>
      </c>
      <c r="K16" s="133">
        <f t="shared" si="2"/>
        <v>11.771009280953166</v>
      </c>
      <c r="L16" s="133">
        <f t="shared" si="3"/>
        <v>-9.3126421839454139</v>
      </c>
      <c r="M16" s="99">
        <v>17224.9395</v>
      </c>
      <c r="N16" s="99">
        <v>14586.12</v>
      </c>
      <c r="O16" s="99">
        <v>13537.2</v>
      </c>
      <c r="P16" s="133">
        <f t="shared" si="4"/>
        <v>-15.319760629638196</v>
      </c>
      <c r="Q16" s="133">
        <f t="shared" si="5"/>
        <v>-7.1912201462760379</v>
      </c>
      <c r="R16" s="130">
        <v>44624.04</v>
      </c>
      <c r="S16" s="130">
        <v>38779.909999999996</v>
      </c>
      <c r="T16" s="130">
        <v>22944.629999999997</v>
      </c>
      <c r="U16" s="133">
        <f t="shared" si="6"/>
        <v>-13.09637137291918</v>
      </c>
      <c r="V16" s="133">
        <f t="shared" si="7"/>
        <v>-40.833720346437104</v>
      </c>
    </row>
    <row r="17" spans="1:22" ht="18" x14ac:dyDescent="0.35">
      <c r="A17" s="123" t="s">
        <v>57</v>
      </c>
      <c r="B17" s="125" t="s">
        <v>58</v>
      </c>
      <c r="C17" s="99">
        <v>313.2</v>
      </c>
      <c r="D17" s="99">
        <v>230.02</v>
      </c>
      <c r="E17" s="99">
        <v>428</v>
      </c>
      <c r="F17" s="133">
        <f t="shared" si="0"/>
        <v>-26.558109833971898</v>
      </c>
      <c r="G17" s="133">
        <f t="shared" si="1"/>
        <v>86.070776454221374</v>
      </c>
      <c r="H17" s="99">
        <v>9343.7199999999993</v>
      </c>
      <c r="I17" s="99">
        <v>9377.1849999999995</v>
      </c>
      <c r="J17" s="99">
        <v>9478.4830000000002</v>
      </c>
      <c r="K17" s="133">
        <f t="shared" si="2"/>
        <v>0.35815499608293067</v>
      </c>
      <c r="L17" s="133">
        <f t="shared" si="3"/>
        <v>1.0802602273496831</v>
      </c>
      <c r="M17" s="99">
        <v>7253.6298749999996</v>
      </c>
      <c r="N17" s="99">
        <v>9501</v>
      </c>
      <c r="O17" s="99">
        <v>9557.7000000000007</v>
      </c>
      <c r="P17" s="133">
        <f t="shared" si="4"/>
        <v>30.982696439277589</v>
      </c>
      <c r="Q17" s="133">
        <f t="shared" si="5"/>
        <v>0.5967792863909267</v>
      </c>
      <c r="R17" s="130">
        <v>208.8</v>
      </c>
      <c r="S17" s="130">
        <v>212.03</v>
      </c>
      <c r="T17" s="99">
        <v>248.29</v>
      </c>
      <c r="U17" s="133">
        <f t="shared" si="6"/>
        <v>1.5469348659003828</v>
      </c>
      <c r="V17" s="133">
        <f t="shared" si="7"/>
        <v>17.101353582040275</v>
      </c>
    </row>
    <row r="18" spans="1:22" ht="18" x14ac:dyDescent="0.35">
      <c r="A18" s="119" t="s">
        <v>59</v>
      </c>
      <c r="B18" s="127" t="s">
        <v>46</v>
      </c>
      <c r="C18" s="134">
        <f>C19</f>
        <v>5564.61</v>
      </c>
      <c r="D18" s="134">
        <f>D19</f>
        <v>5974.31</v>
      </c>
      <c r="E18" s="134">
        <v>5980.4</v>
      </c>
      <c r="F18" s="131">
        <f t="shared" si="0"/>
        <v>7.362600433812986</v>
      </c>
      <c r="G18" s="131">
        <f t="shared" si="1"/>
        <v>0.10193645793404471</v>
      </c>
      <c r="H18" s="134">
        <f>H19</f>
        <v>24240.7</v>
      </c>
      <c r="I18" s="134">
        <f>I19</f>
        <v>26375</v>
      </c>
      <c r="J18" s="134">
        <f>J19</f>
        <v>25393</v>
      </c>
      <c r="K18" s="131">
        <f t="shared" si="2"/>
        <v>8.8046137281514234</v>
      </c>
      <c r="L18" s="131">
        <f t="shared" si="3"/>
        <v>-3.723222748815175</v>
      </c>
      <c r="M18" s="130">
        <f>M19</f>
        <v>2591.7262999999998</v>
      </c>
      <c r="N18" s="130">
        <f t="shared" ref="N18:O18" si="11">N19</f>
        <v>2581.75</v>
      </c>
      <c r="O18" s="130">
        <f t="shared" si="11"/>
        <v>2642.2400000000002</v>
      </c>
      <c r="P18" s="131">
        <f t="shared" si="4"/>
        <v>-0.38492876350406391</v>
      </c>
      <c r="Q18" s="131">
        <f t="shared" si="5"/>
        <v>2.3429844097995698</v>
      </c>
      <c r="R18" s="129">
        <f>R19</f>
        <v>11460.035</v>
      </c>
      <c r="S18" s="129">
        <f t="shared" ref="S18:T18" si="12">S19</f>
        <v>11593.21</v>
      </c>
      <c r="T18" s="129">
        <f t="shared" si="12"/>
        <v>11672.940000000002</v>
      </c>
      <c r="U18" s="131">
        <f t="shared" si="6"/>
        <v>1.1620819657182579</v>
      </c>
      <c r="V18" s="131">
        <f t="shared" si="7"/>
        <v>0.68773014549037725</v>
      </c>
    </row>
    <row r="19" spans="1:22" ht="18" x14ac:dyDescent="0.35">
      <c r="A19" s="119" t="s">
        <v>251</v>
      </c>
      <c r="B19" s="125" t="s">
        <v>46</v>
      </c>
      <c r="C19" s="99">
        <v>5564.61</v>
      </c>
      <c r="D19" s="99">
        <v>5974.31</v>
      </c>
      <c r="E19" s="99">
        <v>5980.4</v>
      </c>
      <c r="F19" s="133">
        <f>IFERROR(D19/C19*100-100,0)</f>
        <v>7.362600433812986</v>
      </c>
      <c r="G19" s="133">
        <f t="shared" si="1"/>
        <v>0.10193645793404471</v>
      </c>
      <c r="H19" s="99">
        <v>24240.7</v>
      </c>
      <c r="I19" s="99">
        <v>26375</v>
      </c>
      <c r="J19" s="162">
        <v>25393</v>
      </c>
      <c r="K19" s="133">
        <f>IFERROR(I19/H19*100-100,0)</f>
        <v>8.8046137281514234</v>
      </c>
      <c r="L19" s="133">
        <f t="shared" si="3"/>
        <v>-3.723222748815175</v>
      </c>
      <c r="M19" s="99">
        <v>2591.7262999999998</v>
      </c>
      <c r="N19" s="99">
        <v>2581.75</v>
      </c>
      <c r="O19" s="99">
        <v>2642.2400000000002</v>
      </c>
      <c r="P19" s="133">
        <f>IFERROR(N19/M19*100-100,0)</f>
        <v>-0.38492876350406391</v>
      </c>
      <c r="Q19" s="133">
        <f t="shared" si="5"/>
        <v>2.3429844097995698</v>
      </c>
      <c r="R19" s="130">
        <v>11460.035</v>
      </c>
      <c r="S19" s="130">
        <v>11593.21</v>
      </c>
      <c r="T19" s="130">
        <v>11672.940000000002</v>
      </c>
      <c r="U19" s="131">
        <f>IFERROR(S19/R19*100-100,0)</f>
        <v>1.1620819657182579</v>
      </c>
      <c r="V19" s="131">
        <f t="shared" si="7"/>
        <v>0.68773014549037725</v>
      </c>
    </row>
    <row r="20" spans="1:22" ht="16.5" x14ac:dyDescent="0.25">
      <c r="A20" s="124"/>
      <c r="B20" s="124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171"/>
      <c r="S20" s="171"/>
      <c r="T20" s="171"/>
      <c r="U20" s="171"/>
      <c r="V20" s="171"/>
    </row>
    <row r="21" spans="1:22" ht="16.5" x14ac:dyDescent="0.25">
      <c r="A21" s="531" t="s">
        <v>40</v>
      </c>
      <c r="B21" s="531" t="s">
        <v>41</v>
      </c>
      <c r="C21" s="524" t="s">
        <v>116</v>
      </c>
      <c r="D21" s="524"/>
      <c r="E21" s="524"/>
      <c r="F21" s="524"/>
      <c r="G21" s="524"/>
      <c r="H21" s="524" t="s">
        <v>129</v>
      </c>
      <c r="I21" s="524"/>
      <c r="J21" s="524"/>
      <c r="K21" s="524"/>
      <c r="L21" s="524"/>
      <c r="M21" s="524" t="s">
        <v>130</v>
      </c>
      <c r="N21" s="524"/>
      <c r="O21" s="524"/>
      <c r="P21" s="524"/>
      <c r="Q21" s="524"/>
      <c r="R21" s="524" t="s">
        <v>35</v>
      </c>
      <c r="S21" s="524"/>
      <c r="T21" s="524"/>
      <c r="U21" s="524"/>
      <c r="V21" s="524"/>
    </row>
    <row r="22" spans="1:22" ht="15" customHeight="1" x14ac:dyDescent="0.25">
      <c r="A22" s="531"/>
      <c r="B22" s="531"/>
      <c r="C22" s="111" t="s">
        <v>4</v>
      </c>
      <c r="D22" s="111" t="s">
        <v>5</v>
      </c>
      <c r="E22" s="111" t="s">
        <v>6</v>
      </c>
      <c r="F22" s="510" t="s">
        <v>7</v>
      </c>
      <c r="G22" s="510" t="s">
        <v>8</v>
      </c>
      <c r="H22" s="111" t="s">
        <v>4</v>
      </c>
      <c r="I22" s="111" t="s">
        <v>5</v>
      </c>
      <c r="J22" s="111" t="s">
        <v>6</v>
      </c>
      <c r="K22" s="510" t="s">
        <v>7</v>
      </c>
      <c r="L22" s="510" t="s">
        <v>8</v>
      </c>
      <c r="M22" s="111" t="s">
        <v>4</v>
      </c>
      <c r="N22" s="111" t="s">
        <v>5</v>
      </c>
      <c r="O22" s="111" t="s">
        <v>6</v>
      </c>
      <c r="P22" s="510" t="s">
        <v>7</v>
      </c>
      <c r="Q22" s="510" t="s">
        <v>8</v>
      </c>
      <c r="R22" s="172" t="s">
        <v>4</v>
      </c>
      <c r="S22" s="172" t="s">
        <v>5</v>
      </c>
      <c r="T22" s="172" t="s">
        <v>6</v>
      </c>
      <c r="U22" s="514" t="s">
        <v>7</v>
      </c>
      <c r="V22" s="514" t="s">
        <v>8</v>
      </c>
    </row>
    <row r="23" spans="1:22" ht="45" customHeight="1" x14ac:dyDescent="0.25">
      <c r="A23" s="531"/>
      <c r="B23" s="531"/>
      <c r="C23" s="160" t="s">
        <v>230</v>
      </c>
      <c r="D23" s="160" t="s">
        <v>231</v>
      </c>
      <c r="E23" s="160" t="s">
        <v>256</v>
      </c>
      <c r="F23" s="510"/>
      <c r="G23" s="510"/>
      <c r="H23" s="160" t="s">
        <v>230</v>
      </c>
      <c r="I23" s="160" t="s">
        <v>231</v>
      </c>
      <c r="J23" s="160" t="s">
        <v>256</v>
      </c>
      <c r="K23" s="510"/>
      <c r="L23" s="510"/>
      <c r="M23" s="160" t="s">
        <v>230</v>
      </c>
      <c r="N23" s="160" t="s">
        <v>231</v>
      </c>
      <c r="O23" s="160" t="s">
        <v>256</v>
      </c>
      <c r="P23" s="510"/>
      <c r="Q23" s="510"/>
      <c r="R23" s="169" t="s">
        <v>230</v>
      </c>
      <c r="S23" s="169" t="s">
        <v>231</v>
      </c>
      <c r="T23" s="169" t="s">
        <v>256</v>
      </c>
      <c r="U23" s="514"/>
      <c r="V23" s="514"/>
    </row>
    <row r="24" spans="1:22" ht="18" x14ac:dyDescent="0.35">
      <c r="A24" s="119" t="s">
        <v>42</v>
      </c>
      <c r="B24" s="125"/>
      <c r="C24" s="99"/>
      <c r="D24" s="99"/>
      <c r="E24" s="99"/>
      <c r="F24" s="129"/>
      <c r="G24" s="129"/>
      <c r="H24" s="99"/>
      <c r="I24" s="99"/>
      <c r="J24" s="99"/>
      <c r="K24" s="129"/>
      <c r="L24" s="129"/>
      <c r="M24" s="99"/>
      <c r="N24" s="99"/>
      <c r="O24" s="99"/>
      <c r="P24" s="129"/>
      <c r="Q24" s="129"/>
      <c r="R24" s="99"/>
      <c r="S24" s="99"/>
      <c r="T24" s="99"/>
      <c r="U24" s="129"/>
      <c r="V24" s="129"/>
    </row>
    <row r="25" spans="1:22" ht="18" x14ac:dyDescent="0.35">
      <c r="A25" s="120" t="s">
        <v>43</v>
      </c>
      <c r="B25" s="126" t="s">
        <v>44</v>
      </c>
      <c r="C25" s="130">
        <v>324278.38</v>
      </c>
      <c r="D25" s="130">
        <v>297435.26</v>
      </c>
      <c r="E25" s="130">
        <v>329929.90000000002</v>
      </c>
      <c r="F25" s="131">
        <f>IFERROR(D25/C25*100-100,0)</f>
        <v>-8.2778013137971129</v>
      </c>
      <c r="G25" s="131">
        <f>IFERROR(E25/D25*100-100,0)</f>
        <v>10.924945482253861</v>
      </c>
      <c r="H25" s="130">
        <v>28823.48</v>
      </c>
      <c r="I25" s="130">
        <v>34043.340000000004</v>
      </c>
      <c r="J25" s="130">
        <v>36506.28</v>
      </c>
      <c r="K25" s="131">
        <f>IFERROR(I25/H25*100-100,0)</f>
        <v>18.109749412631658</v>
      </c>
      <c r="L25" s="131">
        <f>IFERROR(J25/I25*100-100,0)</f>
        <v>7.234719037556232</v>
      </c>
      <c r="M25" s="130">
        <v>147940.66999999998</v>
      </c>
      <c r="N25" s="130">
        <v>155680.62</v>
      </c>
      <c r="O25" s="130">
        <v>168940.6</v>
      </c>
      <c r="P25" s="131">
        <f>IFERROR(N25/M25*100-100,0)</f>
        <v>5.2317932587435223</v>
      </c>
      <c r="Q25" s="131">
        <f>IFERROR(O25/N25*100-100,0)</f>
        <v>8.517424969145182</v>
      </c>
      <c r="R25" s="130">
        <f t="shared" ref="R25:R37" si="13">C7+H7+M7+R7+C25+H25+M25</f>
        <v>2335574.9775</v>
      </c>
      <c r="S25" s="130">
        <f t="shared" ref="S25:S37" si="14">D7+I7+N7+S7+D25+I25+N25</f>
        <v>2372180.0700000003</v>
      </c>
      <c r="T25" s="130">
        <f>E7+J7+O7+T7+E25+J25+O25</f>
        <v>2491548.926</v>
      </c>
      <c r="U25" s="180">
        <f>IFERROR(S25/R25*100-100,0)</f>
        <v>1.5672839815736666</v>
      </c>
      <c r="V25" s="180">
        <f>IFERROR(T25/S25*100-100,0)</f>
        <v>5.0320318221036047</v>
      </c>
    </row>
    <row r="26" spans="1:22" ht="18" x14ac:dyDescent="0.35">
      <c r="A26" s="119" t="s">
        <v>45</v>
      </c>
      <c r="B26" s="127" t="s">
        <v>46</v>
      </c>
      <c r="C26" s="132">
        <f>SUM(C27:C30)</f>
        <v>72174.27</v>
      </c>
      <c r="D26" s="132">
        <f>SUM(D27:D30)</f>
        <v>63767.229999999996</v>
      </c>
      <c r="E26" s="130">
        <f>SUM(E27:E30)</f>
        <v>67595.67</v>
      </c>
      <c r="F26" s="131">
        <f t="shared" ref="F26:F36" si="15">IFERROR(D26/C26*100-100,0)</f>
        <v>-11.648250824012493</v>
      </c>
      <c r="G26" s="131">
        <f t="shared" ref="G26:G37" si="16">IFERROR(E26/D26*100-100,0)</f>
        <v>6.0037734115156098</v>
      </c>
      <c r="H26" s="132">
        <f>SUM(H27:H30)</f>
        <v>20490.800000000003</v>
      </c>
      <c r="I26" s="132">
        <f t="shared" ref="I26:J26" si="17">SUM(I27:I30)</f>
        <v>24049.11</v>
      </c>
      <c r="J26" s="132">
        <f t="shared" si="17"/>
        <v>22766.34</v>
      </c>
      <c r="K26" s="131">
        <f>IFERROR(I26/H26*100-100,0)</f>
        <v>17.365403010131359</v>
      </c>
      <c r="L26" s="131">
        <f t="shared" ref="L26:L37" si="18">IFERROR(J26/I26*100-100,0)</f>
        <v>-5.3339603835651275</v>
      </c>
      <c r="M26" s="130">
        <f>SUM(M27:M30)</f>
        <v>33377.22</v>
      </c>
      <c r="N26" s="130">
        <f>SUM(N27:N30)</f>
        <v>34731.089999999997</v>
      </c>
      <c r="O26" s="130">
        <f>SUM(O27:O30)</f>
        <v>37276.659999999996</v>
      </c>
      <c r="P26" s="131">
        <f t="shared" ref="P26:P36" si="19">IFERROR(N26/M26*100-100,0)</f>
        <v>4.0562695155557975</v>
      </c>
      <c r="Q26" s="131">
        <f t="shared" ref="Q26:Q37" si="20">IFERROR(O26/N26*100-100,0)</f>
        <v>7.3293697376039688</v>
      </c>
      <c r="R26" s="132">
        <f t="shared" si="13"/>
        <v>335867.32854999998</v>
      </c>
      <c r="S26" s="132">
        <f t="shared" si="14"/>
        <v>346791.17000000004</v>
      </c>
      <c r="T26" s="132">
        <f t="shared" ref="T26:T36" si="21">E8+J8+O8+T8+E26+J26+O26</f>
        <v>350371.71</v>
      </c>
      <c r="U26" s="180">
        <f t="shared" ref="U26:U36" si="22">IFERROR(S26/R26*100-100,0)</f>
        <v>3.2524275276074803</v>
      </c>
      <c r="V26" s="180">
        <f t="shared" ref="V26:V37" si="23">IFERROR(T26/S26*100-100,0)</f>
        <v>1.0324772686686146</v>
      </c>
    </row>
    <row r="27" spans="1:22" ht="18" x14ac:dyDescent="0.35">
      <c r="A27" s="121" t="s">
        <v>47</v>
      </c>
      <c r="B27" s="125" t="s">
        <v>46</v>
      </c>
      <c r="C27" s="99">
        <v>32060.77</v>
      </c>
      <c r="D27" s="99">
        <v>31405.919999999998</v>
      </c>
      <c r="E27" s="99">
        <v>32553.45</v>
      </c>
      <c r="F27" s="133">
        <f t="shared" si="15"/>
        <v>-2.0425273628799374</v>
      </c>
      <c r="G27" s="133">
        <f t="shared" si="16"/>
        <v>3.6538652585245188</v>
      </c>
      <c r="H27" s="99">
        <v>8532.7800000000007</v>
      </c>
      <c r="I27" s="99">
        <v>9788.67</v>
      </c>
      <c r="J27" s="99">
        <v>8745.08</v>
      </c>
      <c r="K27" s="133">
        <f t="shared" ref="K27:K36" si="24">IFERROR(I27/H27*100-100,0)</f>
        <v>14.718415334744364</v>
      </c>
      <c r="L27" s="133">
        <f t="shared" si="18"/>
        <v>-10.661203207381604</v>
      </c>
      <c r="M27" s="99">
        <v>13769.5</v>
      </c>
      <c r="N27" s="99">
        <v>14164.93</v>
      </c>
      <c r="O27" s="99">
        <v>14893.16</v>
      </c>
      <c r="P27" s="133">
        <f t="shared" si="19"/>
        <v>2.8717818366680063</v>
      </c>
      <c r="Q27" s="133">
        <f t="shared" si="20"/>
        <v>5.1410772944165473</v>
      </c>
      <c r="R27" s="99">
        <f t="shared" si="13"/>
        <v>131807.2475</v>
      </c>
      <c r="S27" s="99">
        <f t="shared" si="14"/>
        <v>138323.63999999998</v>
      </c>
      <c r="T27" s="99">
        <f t="shared" si="21"/>
        <v>141856.95000000001</v>
      </c>
      <c r="U27" s="181">
        <f t="shared" si="22"/>
        <v>4.9438802672819691</v>
      </c>
      <c r="V27" s="181">
        <f t="shared" si="23"/>
        <v>2.554378991183313</v>
      </c>
    </row>
    <row r="28" spans="1:22" ht="18" x14ac:dyDescent="0.35">
      <c r="A28" s="121" t="s">
        <v>48</v>
      </c>
      <c r="B28" s="125" t="s">
        <v>46</v>
      </c>
      <c r="C28" s="99">
        <v>17415.23</v>
      </c>
      <c r="D28" s="99">
        <v>16709.14</v>
      </c>
      <c r="E28" s="99">
        <v>16596.25</v>
      </c>
      <c r="F28" s="133">
        <f t="shared" si="15"/>
        <v>-4.0544397059355504</v>
      </c>
      <c r="G28" s="133">
        <f t="shared" si="16"/>
        <v>-0.67561825444037993</v>
      </c>
      <c r="H28" s="99">
        <v>6991.7400000000007</v>
      </c>
      <c r="I28" s="99">
        <v>8463.67</v>
      </c>
      <c r="J28" s="99">
        <v>9458.6699999999983</v>
      </c>
      <c r="K28" s="133">
        <f t="shared" si="24"/>
        <v>21.052413276237374</v>
      </c>
      <c r="L28" s="133">
        <f t="shared" si="18"/>
        <v>11.756129433212763</v>
      </c>
      <c r="M28" s="99">
        <v>15401.3</v>
      </c>
      <c r="N28" s="99">
        <v>16139.7</v>
      </c>
      <c r="O28" s="99">
        <v>17622.3</v>
      </c>
      <c r="P28" s="133">
        <f t="shared" si="19"/>
        <v>4.7944004726873715</v>
      </c>
      <c r="Q28" s="133">
        <f t="shared" si="20"/>
        <v>9.1860443502667266</v>
      </c>
      <c r="R28" s="99">
        <f t="shared" si="13"/>
        <v>92909.9375</v>
      </c>
      <c r="S28" s="99">
        <f t="shared" si="14"/>
        <v>99718.23</v>
      </c>
      <c r="T28" s="99">
        <f t="shared" si="21"/>
        <v>101834.09</v>
      </c>
      <c r="U28" s="181">
        <f t="shared" si="22"/>
        <v>7.3278410073195772</v>
      </c>
      <c r="V28" s="181">
        <f t="shared" si="23"/>
        <v>2.1218387049188436</v>
      </c>
    </row>
    <row r="29" spans="1:22" ht="18" x14ac:dyDescent="0.35">
      <c r="A29" s="121" t="s">
        <v>49</v>
      </c>
      <c r="B29" s="125" t="s">
        <v>46</v>
      </c>
      <c r="C29" s="99">
        <v>7726.64</v>
      </c>
      <c r="D29" s="99">
        <v>7174.86</v>
      </c>
      <c r="E29" s="99">
        <v>6909.85</v>
      </c>
      <c r="F29" s="133">
        <f t="shared" si="15"/>
        <v>-7.141267096694051</v>
      </c>
      <c r="G29" s="133">
        <f t="shared" si="16"/>
        <v>-3.6935912338359174</v>
      </c>
      <c r="H29" s="99">
        <v>2153.3099999999995</v>
      </c>
      <c r="I29" s="99">
        <v>2611.75</v>
      </c>
      <c r="J29" s="99">
        <v>2734.6</v>
      </c>
      <c r="K29" s="133">
        <f t="shared" si="24"/>
        <v>21.290013978479678</v>
      </c>
      <c r="L29" s="133">
        <f t="shared" si="18"/>
        <v>4.7037427012539581</v>
      </c>
      <c r="M29" s="99">
        <v>1040.69</v>
      </c>
      <c r="N29" s="99">
        <v>1098.8699999999999</v>
      </c>
      <c r="O29" s="99">
        <v>1140.3499999999999</v>
      </c>
      <c r="P29" s="133">
        <f t="shared" si="19"/>
        <v>5.5905216731207048</v>
      </c>
      <c r="Q29" s="133">
        <f t="shared" si="20"/>
        <v>3.7747868264671922</v>
      </c>
      <c r="R29" s="99">
        <f t="shared" si="13"/>
        <v>33815.772599999997</v>
      </c>
      <c r="S29" s="99">
        <f t="shared" si="14"/>
        <v>33598.720000000001</v>
      </c>
      <c r="T29" s="99">
        <f t="shared" si="21"/>
        <v>31305.729999999996</v>
      </c>
      <c r="U29" s="181">
        <f t="shared" si="22"/>
        <v>-0.641867931179533</v>
      </c>
      <c r="V29" s="181">
        <f t="shared" si="23"/>
        <v>-6.824634986094722</v>
      </c>
    </row>
    <row r="30" spans="1:22" ht="18" x14ac:dyDescent="0.35">
      <c r="A30" s="121" t="s">
        <v>50</v>
      </c>
      <c r="B30" s="125" t="s">
        <v>46</v>
      </c>
      <c r="C30" s="99">
        <v>14971.63</v>
      </c>
      <c r="D30" s="99">
        <v>8477.3100000000013</v>
      </c>
      <c r="E30" s="99">
        <v>11536.119999999999</v>
      </c>
      <c r="F30" s="133">
        <f t="shared" si="15"/>
        <v>-43.377507993451601</v>
      </c>
      <c r="G30" s="133">
        <f t="shared" si="16"/>
        <v>36.082318565677042</v>
      </c>
      <c r="H30" s="99">
        <v>2812.9700000000003</v>
      </c>
      <c r="I30" s="99">
        <v>3185.02</v>
      </c>
      <c r="J30" s="99">
        <v>1827.99</v>
      </c>
      <c r="K30" s="133">
        <f t="shared" si="24"/>
        <v>13.226234193752504</v>
      </c>
      <c r="L30" s="133">
        <f t="shared" si="18"/>
        <v>-42.606639832716908</v>
      </c>
      <c r="M30" s="99">
        <v>3165.73</v>
      </c>
      <c r="N30" s="99">
        <v>3327.59</v>
      </c>
      <c r="O30" s="99">
        <v>3620.8500000000004</v>
      </c>
      <c r="P30" s="133">
        <f t="shared" si="19"/>
        <v>5.1128807573608697</v>
      </c>
      <c r="Q30" s="133">
        <f t="shared" si="20"/>
        <v>8.8129847727634854</v>
      </c>
      <c r="R30" s="99">
        <f t="shared" si="13"/>
        <v>77334.370950000011</v>
      </c>
      <c r="S30" s="99">
        <f t="shared" si="14"/>
        <v>75150.58</v>
      </c>
      <c r="T30" s="99">
        <f>E12+J12+O12+T12+E30+J30+O30</f>
        <v>75374.940000000017</v>
      </c>
      <c r="U30" s="181">
        <f t="shared" si="22"/>
        <v>-2.8238297191450812</v>
      </c>
      <c r="V30" s="181">
        <f t="shared" si="23"/>
        <v>0.29854726337444504</v>
      </c>
    </row>
    <row r="31" spans="1:22" ht="18" x14ac:dyDescent="0.35">
      <c r="A31" s="122" t="s">
        <v>250</v>
      </c>
      <c r="B31" s="127" t="s">
        <v>52</v>
      </c>
      <c r="C31" s="134">
        <f>SUM(C32:C33)</f>
        <v>96759.13</v>
      </c>
      <c r="D31" s="134">
        <f t="shared" ref="D31:E31" si="25">SUM(D32:D33)</f>
        <v>82307.33</v>
      </c>
      <c r="E31" s="134">
        <f t="shared" si="25"/>
        <v>88375.94</v>
      </c>
      <c r="F31" s="131">
        <f t="shared" si="15"/>
        <v>-14.935851531529892</v>
      </c>
      <c r="G31" s="131">
        <f t="shared" si="16"/>
        <v>7.3731100255591002</v>
      </c>
      <c r="H31" s="134">
        <f>SUM(H32:H33)</f>
        <v>7631.28</v>
      </c>
      <c r="I31" s="134">
        <f t="shared" ref="I31:J31" si="26">SUM(I32:I33)</f>
        <v>10368.89</v>
      </c>
      <c r="J31" s="134">
        <f t="shared" si="26"/>
        <v>10671.95</v>
      </c>
      <c r="K31" s="131">
        <f t="shared" si="24"/>
        <v>35.873536287490424</v>
      </c>
      <c r="L31" s="131">
        <f t="shared" si="18"/>
        <v>2.9227815127752592</v>
      </c>
      <c r="M31" s="130">
        <f>SUM(M32:M33)</f>
        <v>59697.441200000001</v>
      </c>
      <c r="N31" s="130">
        <f t="shared" ref="N31:O31" si="27">SUM(N32:N33)</f>
        <v>62138.350999999995</v>
      </c>
      <c r="O31" s="130">
        <f t="shared" si="27"/>
        <v>64689.729999999996</v>
      </c>
      <c r="P31" s="131">
        <f t="shared" si="19"/>
        <v>4.0888013806527965</v>
      </c>
      <c r="Q31" s="131">
        <f t="shared" si="20"/>
        <v>4.1059650907054248</v>
      </c>
      <c r="R31" s="134">
        <f t="shared" si="13"/>
        <v>655495.32620000001</v>
      </c>
      <c r="S31" s="134">
        <f t="shared" si="14"/>
        <v>585844.36100000003</v>
      </c>
      <c r="T31" s="134">
        <f t="shared" si="21"/>
        <v>564684.51</v>
      </c>
      <c r="U31" s="180">
        <f t="shared" si="22"/>
        <v>-10.625699744310396</v>
      </c>
      <c r="V31" s="180">
        <f t="shared" si="23"/>
        <v>-3.6118553678457346</v>
      </c>
    </row>
    <row r="32" spans="1:22" ht="18" x14ac:dyDescent="0.35">
      <c r="A32" s="121" t="s">
        <v>53</v>
      </c>
      <c r="B32" s="125" t="s">
        <v>52</v>
      </c>
      <c r="C32" s="99">
        <v>96273.41</v>
      </c>
      <c r="D32" s="99">
        <v>81821.820000000007</v>
      </c>
      <c r="E32" s="99">
        <v>87552</v>
      </c>
      <c r="F32" s="133">
        <f t="shared" si="15"/>
        <v>-15.010987976846351</v>
      </c>
      <c r="G32" s="133">
        <f t="shared" si="16"/>
        <v>7.0032419225091616</v>
      </c>
      <c r="H32" s="99">
        <v>7178</v>
      </c>
      <c r="I32" s="99">
        <v>9862</v>
      </c>
      <c r="J32" s="99">
        <v>9705</v>
      </c>
      <c r="K32" s="133">
        <f t="shared" si="24"/>
        <v>37.392031206464196</v>
      </c>
      <c r="L32" s="133">
        <f t="shared" si="18"/>
        <v>-1.5919691746096021</v>
      </c>
      <c r="M32" s="99">
        <v>41293.815999999999</v>
      </c>
      <c r="N32" s="99">
        <v>43523.56</v>
      </c>
      <c r="O32" s="99">
        <v>45765.61</v>
      </c>
      <c r="P32" s="133">
        <f t="shared" si="19"/>
        <v>5.3997044012594984</v>
      </c>
      <c r="Q32" s="133">
        <f t="shared" si="20"/>
        <v>5.1513479136357461</v>
      </c>
      <c r="R32" s="99">
        <f t="shared" si="13"/>
        <v>619746.27099999995</v>
      </c>
      <c r="S32" s="99">
        <f t="shared" si="14"/>
        <v>536473.06000000006</v>
      </c>
      <c r="T32" s="99">
        <f t="shared" si="21"/>
        <v>525237.47</v>
      </c>
      <c r="U32" s="181">
        <f t="shared" si="22"/>
        <v>-13.436661888361712</v>
      </c>
      <c r="V32" s="181">
        <f t="shared" si="23"/>
        <v>-2.0943437495258479</v>
      </c>
    </row>
    <row r="33" spans="1:22" ht="18" x14ac:dyDescent="0.35">
      <c r="A33" s="121" t="s">
        <v>54</v>
      </c>
      <c r="B33" s="125" t="s">
        <v>52</v>
      </c>
      <c r="C33" s="99">
        <v>485.72</v>
      </c>
      <c r="D33" s="99">
        <v>485.51000000000005</v>
      </c>
      <c r="E33" s="99">
        <v>823.94</v>
      </c>
      <c r="F33" s="133">
        <f t="shared" si="15"/>
        <v>-4.3234785473117654E-2</v>
      </c>
      <c r="G33" s="133">
        <f t="shared" si="16"/>
        <v>69.70608226401103</v>
      </c>
      <c r="H33" s="99">
        <v>453.28</v>
      </c>
      <c r="I33" s="99">
        <v>506.89</v>
      </c>
      <c r="J33" s="99">
        <v>966.95</v>
      </c>
      <c r="K33" s="133">
        <f t="shared" si="24"/>
        <v>11.827126720790687</v>
      </c>
      <c r="L33" s="133">
        <f t="shared" si="18"/>
        <v>90.761309159778278</v>
      </c>
      <c r="M33" s="99">
        <v>18403.625200000002</v>
      </c>
      <c r="N33" s="99">
        <v>18614.791000000001</v>
      </c>
      <c r="O33" s="99">
        <v>18924.12</v>
      </c>
      <c r="P33" s="133">
        <f t="shared" si="19"/>
        <v>1.1474141518595928</v>
      </c>
      <c r="Q33" s="133">
        <f t="shared" si="20"/>
        <v>1.6617377009497289</v>
      </c>
      <c r="R33" s="99">
        <f t="shared" si="13"/>
        <v>35749.055200000003</v>
      </c>
      <c r="S33" s="99">
        <f t="shared" si="14"/>
        <v>49371.300999999999</v>
      </c>
      <c r="T33" s="99">
        <f t="shared" si="21"/>
        <v>39447.040000000001</v>
      </c>
      <c r="U33" s="181">
        <f t="shared" si="22"/>
        <v>38.105191098868517</v>
      </c>
      <c r="V33" s="181">
        <f t="shared" si="23"/>
        <v>-20.101275030204292</v>
      </c>
    </row>
    <row r="34" spans="1:22" ht="18" x14ac:dyDescent="0.35">
      <c r="A34" s="123" t="s">
        <v>55</v>
      </c>
      <c r="B34" s="125" t="s">
        <v>56</v>
      </c>
      <c r="C34" s="99">
        <v>21926.799999999999</v>
      </c>
      <c r="D34" s="99">
        <v>21279.97</v>
      </c>
      <c r="E34" s="173"/>
      <c r="F34" s="133">
        <f t="shared" si="15"/>
        <v>-2.9499516573325764</v>
      </c>
      <c r="G34" s="133">
        <f t="shared" si="16"/>
        <v>-100</v>
      </c>
      <c r="H34" s="99">
        <v>31366.17</v>
      </c>
      <c r="I34" s="99">
        <v>26548.640000000003</v>
      </c>
      <c r="J34" s="99">
        <v>26123.920000000002</v>
      </c>
      <c r="K34" s="133">
        <f t="shared" si="24"/>
        <v>-15.358999839636141</v>
      </c>
      <c r="L34" s="133">
        <f t="shared" si="18"/>
        <v>-1.5997806290642416</v>
      </c>
      <c r="M34" s="99">
        <v>19275.900000000001</v>
      </c>
      <c r="N34" s="99">
        <v>19144.68</v>
      </c>
      <c r="O34" s="99">
        <v>34015.699999999997</v>
      </c>
      <c r="P34" s="133">
        <f t="shared" si="19"/>
        <v>-0.68074642429148469</v>
      </c>
      <c r="Q34" s="133">
        <f t="shared" si="20"/>
        <v>77.677036127007568</v>
      </c>
      <c r="R34" s="99">
        <f t="shared" si="13"/>
        <v>152933.90950000001</v>
      </c>
      <c r="S34" s="99">
        <f t="shared" si="14"/>
        <v>138776.95000000001</v>
      </c>
      <c r="T34" s="99">
        <f t="shared" si="21"/>
        <v>119115.78</v>
      </c>
      <c r="U34" s="181">
        <f t="shared" si="22"/>
        <v>-9.2569133596888804</v>
      </c>
      <c r="V34" s="181">
        <f t="shared" si="23"/>
        <v>-14.167460806711787</v>
      </c>
    </row>
    <row r="35" spans="1:22" ht="18" x14ac:dyDescent="0.35">
      <c r="A35" s="123" t="s">
        <v>57</v>
      </c>
      <c r="B35" s="125" t="s">
        <v>58</v>
      </c>
      <c r="C35" s="99">
        <v>37198.509999999995</v>
      </c>
      <c r="D35" s="99">
        <v>37308.570000000007</v>
      </c>
      <c r="E35" s="173"/>
      <c r="F35" s="133">
        <f t="shared" si="15"/>
        <v>0.29587206584353964</v>
      </c>
      <c r="G35" s="133">
        <f t="shared" si="16"/>
        <v>-100</v>
      </c>
      <c r="H35" s="99">
        <v>5370</v>
      </c>
      <c r="I35" s="99">
        <v>6505.9699999999993</v>
      </c>
      <c r="J35" s="99">
        <v>7625.9699999999993</v>
      </c>
      <c r="K35" s="133">
        <f t="shared" si="24"/>
        <v>21.154003724394784</v>
      </c>
      <c r="L35" s="133">
        <f t="shared" si="18"/>
        <v>17.214957954002259</v>
      </c>
      <c r="M35" s="99">
        <v>2.8380000000000001</v>
      </c>
      <c r="N35" s="99">
        <v>0</v>
      </c>
      <c r="O35" s="99">
        <v>0</v>
      </c>
      <c r="P35" s="133">
        <f t="shared" si="19"/>
        <v>-100</v>
      </c>
      <c r="Q35" s="133">
        <f t="shared" si="20"/>
        <v>0</v>
      </c>
      <c r="R35" s="99">
        <f t="shared" si="13"/>
        <v>59690.697874999998</v>
      </c>
      <c r="S35" s="99">
        <f t="shared" si="14"/>
        <v>63134.775000000009</v>
      </c>
      <c r="T35" s="99">
        <f t="shared" si="21"/>
        <v>27338.442999999999</v>
      </c>
      <c r="U35" s="181">
        <f t="shared" si="22"/>
        <v>5.7698724384364795</v>
      </c>
      <c r="V35" s="181">
        <f t="shared" si="23"/>
        <v>-56.698280781075091</v>
      </c>
    </row>
    <row r="36" spans="1:22" ht="18" x14ac:dyDescent="0.35">
      <c r="A36" s="119" t="s">
        <v>59</v>
      </c>
      <c r="B36" s="127" t="s">
        <v>46</v>
      </c>
      <c r="C36" s="134">
        <f>C37</f>
        <v>6293.4050000000007</v>
      </c>
      <c r="D36" s="134">
        <f>D37</f>
        <v>7458.1949999999997</v>
      </c>
      <c r="E36" s="99">
        <v>7546.2449999999999</v>
      </c>
      <c r="F36" s="131">
        <f t="shared" si="15"/>
        <v>18.508104913000196</v>
      </c>
      <c r="G36" s="131">
        <f t="shared" si="16"/>
        <v>1.1805805560192653</v>
      </c>
      <c r="H36" s="134">
        <f>H37</f>
        <v>104.99499999999999</v>
      </c>
      <c r="I36" s="134">
        <f>I37</f>
        <v>159.23999999999998</v>
      </c>
      <c r="J36" s="130">
        <f>J37</f>
        <v>182.51999999999998</v>
      </c>
      <c r="K36" s="131">
        <f t="shared" si="24"/>
        <v>51.66436496976047</v>
      </c>
      <c r="L36" s="131">
        <f t="shared" si="18"/>
        <v>14.619442351168061</v>
      </c>
      <c r="M36" s="130">
        <f>M37</f>
        <v>11572.898399999998</v>
      </c>
      <c r="N36" s="130">
        <f t="shared" ref="N36:O36" si="28">N37</f>
        <v>11991.524000000001</v>
      </c>
      <c r="O36" s="130">
        <f t="shared" si="28"/>
        <v>12389.904999999999</v>
      </c>
      <c r="P36" s="131">
        <f t="shared" si="19"/>
        <v>3.6172926222181445</v>
      </c>
      <c r="Q36" s="131">
        <f t="shared" si="20"/>
        <v>3.3221882389594271</v>
      </c>
      <c r="R36" s="134">
        <f t="shared" si="13"/>
        <v>61828.369699999996</v>
      </c>
      <c r="S36" s="134">
        <f t="shared" si="14"/>
        <v>66133.228999999992</v>
      </c>
      <c r="T36" s="134">
        <f t="shared" si="21"/>
        <v>65807.25</v>
      </c>
      <c r="U36" s="180">
        <f t="shared" si="22"/>
        <v>6.9625955219065077</v>
      </c>
      <c r="V36" s="180">
        <f t="shared" si="23"/>
        <v>-0.49291257198403571</v>
      </c>
    </row>
    <row r="37" spans="1:22" ht="18" x14ac:dyDescent="0.35">
      <c r="A37" s="119" t="s">
        <v>251</v>
      </c>
      <c r="B37" s="125" t="s">
        <v>46</v>
      </c>
      <c r="C37" s="99">
        <v>6293.4050000000007</v>
      </c>
      <c r="D37" s="99">
        <v>7458.1949999999997</v>
      </c>
      <c r="E37" s="99">
        <v>7546.2449999999999</v>
      </c>
      <c r="F37" s="133">
        <f>IFERROR(D37/C37*100-100,0)</f>
        <v>18.508104913000196</v>
      </c>
      <c r="G37" s="133">
        <f t="shared" si="16"/>
        <v>1.1805805560192653</v>
      </c>
      <c r="H37" s="99">
        <v>104.99499999999999</v>
      </c>
      <c r="I37" s="99">
        <v>159.23999999999998</v>
      </c>
      <c r="J37" s="99">
        <v>182.51999999999998</v>
      </c>
      <c r="K37" s="133">
        <f>IFERROR(I37/H37*100-100,0)</f>
        <v>51.66436496976047</v>
      </c>
      <c r="L37" s="133">
        <f t="shared" si="18"/>
        <v>14.619442351168061</v>
      </c>
      <c r="M37" s="99">
        <v>11572.898399999998</v>
      </c>
      <c r="N37" s="99">
        <v>11991.524000000001</v>
      </c>
      <c r="O37" s="99">
        <v>12389.904999999999</v>
      </c>
      <c r="P37" s="133">
        <f>IFERROR(N37/M37*100-100,0)</f>
        <v>3.6172926222181445</v>
      </c>
      <c r="Q37" s="133">
        <f t="shared" si="20"/>
        <v>3.3221882389594271</v>
      </c>
      <c r="R37" s="99">
        <f t="shared" si="13"/>
        <v>61828.369699999996</v>
      </c>
      <c r="S37" s="99">
        <f t="shared" si="14"/>
        <v>66133.228999999992</v>
      </c>
      <c r="T37" s="99">
        <f>E19+J19+O19+T19+E37+J37+O37</f>
        <v>65807.25</v>
      </c>
      <c r="U37" s="181">
        <f>IFERROR(S37/R37*100-100,0)</f>
        <v>6.9625955219065077</v>
      </c>
      <c r="V37" s="181">
        <f t="shared" si="23"/>
        <v>-0.49291257198403571</v>
      </c>
    </row>
    <row r="38" spans="1:22" ht="19.5" x14ac:dyDescent="0.35">
      <c r="A38" s="135" t="s">
        <v>198</v>
      </c>
      <c r="B38" s="128"/>
      <c r="J38" s="99"/>
    </row>
  </sheetData>
  <customSheetViews>
    <customSheetView guid="{57D09834-7566-4B23-A236-55447A728EAF}" scale="85" fitToPage="1">
      <pane xSplit="2" ySplit="5" topLeftCell="H33" activePane="bottomRight" state="frozen"/>
      <selection pane="bottomRight" activeCell="I37" sqref="I37"/>
      <pageMargins left="0.42" right="0.25" top="0.75" bottom="0.75" header="0.3" footer="0.3"/>
      <pageSetup paperSize="9" scale="41" orientation="landscape" r:id="rId1"/>
    </customSheetView>
    <customSheetView guid="{5D933180-90A2-4635-8406-162CDBA83F77}" scale="85" fitToPage="1">
      <pane xSplit="2" ySplit="5" topLeftCell="H33" activePane="bottomRight" state="frozen"/>
      <selection pane="bottomRight" activeCell="I37" sqref="I37"/>
      <pageMargins left="0.42" right="0.25" top="0.75" bottom="0.75" header="0.3" footer="0.3"/>
      <pageSetup paperSize="9" scale="41" orientation="landscape" r:id="rId2"/>
    </customSheetView>
    <customSheetView guid="{62EA56A0-18BB-45A4-9B93-8F9305D00B2F}" scale="85" fitToPage="1">
      <pane xSplit="2" ySplit="5" topLeftCell="L6" activePane="bottomRight" state="frozen"/>
      <selection pane="bottomRight" activeCell="N13" sqref="N13"/>
      <pageMargins left="0.42" right="0.25" top="0.75" bottom="0.75" header="0.3" footer="0.3"/>
      <pageSetup paperSize="9" scale="41" orientation="landscape" r:id="rId3"/>
    </customSheetView>
  </customSheetViews>
  <mergeCells count="30">
    <mergeCell ref="R21:V21"/>
    <mergeCell ref="F22:F23"/>
    <mergeCell ref="G22:G23"/>
    <mergeCell ref="K22:K23"/>
    <mergeCell ref="L22:L23"/>
    <mergeCell ref="U22:U23"/>
    <mergeCell ref="V22:V23"/>
    <mergeCell ref="A21:A23"/>
    <mergeCell ref="B21:B23"/>
    <mergeCell ref="C21:G21"/>
    <mergeCell ref="H21:L21"/>
    <mergeCell ref="M21:Q21"/>
    <mergeCell ref="P22:P23"/>
    <mergeCell ref="Q22:Q23"/>
    <mergeCell ref="A1:V1"/>
    <mergeCell ref="A2:V2"/>
    <mergeCell ref="A3:A5"/>
    <mergeCell ref="B3:B5"/>
    <mergeCell ref="C3:G3"/>
    <mergeCell ref="H3:L3"/>
    <mergeCell ref="M3:Q3"/>
    <mergeCell ref="R3:V3"/>
    <mergeCell ref="F4:F5"/>
    <mergeCell ref="G4:G5"/>
    <mergeCell ref="K4:K5"/>
    <mergeCell ref="L4:L5"/>
    <mergeCell ref="V4:V5"/>
    <mergeCell ref="P4:P5"/>
    <mergeCell ref="Q4:Q5"/>
    <mergeCell ref="U4:U5"/>
  </mergeCells>
  <hyperlinks>
    <hyperlink ref="E5" r:id="rId4" display="cf=j=@)^^÷^&amp;                        -;fpg–kf}if_ " xr:uid="{00000000-0004-0000-0600-000000000000}"/>
    <hyperlink ref="D5" r:id="rId5" display="cf=j=@)^^÷^&amp;                        -;fpg–kf}if_ " xr:uid="{00000000-0004-0000-0600-000001000000}"/>
    <hyperlink ref="C5" r:id="rId6" display="cf=j=@)^^÷^&amp;                        -;fpg–kf}if_ " xr:uid="{00000000-0004-0000-0600-000002000000}"/>
    <hyperlink ref="J5" r:id="rId7" display="cf=j=@)^^÷^&amp;                        -;fpg–kf}if_ " xr:uid="{00000000-0004-0000-0600-000003000000}"/>
    <hyperlink ref="I5" r:id="rId8" display="cf=j=@)^^÷^&amp;                        -;fpg–kf}if_ " xr:uid="{00000000-0004-0000-0600-000004000000}"/>
    <hyperlink ref="H5" r:id="rId9" display="cf=j=@)^^÷^&amp;                        -;fpg–kf}if_ " xr:uid="{00000000-0004-0000-0600-000005000000}"/>
    <hyperlink ref="O5" r:id="rId10" display="cf=j=@)^^÷^&amp;                        -;fpg–kf}if_ " xr:uid="{00000000-0004-0000-0600-000006000000}"/>
    <hyperlink ref="N5" r:id="rId11" display="cf=j=@)^^÷^&amp;                        -;fpg–kf}if_ " xr:uid="{00000000-0004-0000-0600-000007000000}"/>
    <hyperlink ref="M5" r:id="rId12" display="cf=j=@)^^÷^&amp;                        -;fpg–kf}if_ " xr:uid="{00000000-0004-0000-0600-000008000000}"/>
    <hyperlink ref="T5" r:id="rId13" display="cf=j=@)^^÷^&amp;                        -;fpg–kf}if_ " xr:uid="{00000000-0004-0000-0600-000009000000}"/>
    <hyperlink ref="S5" r:id="rId14" display="cf=j=@)^^÷^&amp;                        -;fpg–kf}if_ " xr:uid="{00000000-0004-0000-0600-00000A000000}"/>
    <hyperlink ref="R5" r:id="rId15" display="cf=j=@)^^÷^&amp;                        -;fpg–kf}if_ " xr:uid="{00000000-0004-0000-0600-00000B000000}"/>
    <hyperlink ref="E23" r:id="rId16" display="cf=j=@)^^÷^&amp;                        -;fpg–kf}if_ " xr:uid="{00000000-0004-0000-0600-00000C000000}"/>
    <hyperlink ref="D23" r:id="rId17" display="cf=j=@)^^÷^&amp;                        -;fpg–kf}if_ " xr:uid="{00000000-0004-0000-0600-00000D000000}"/>
    <hyperlink ref="C23" r:id="rId18" display="cf=j=@)^^÷^&amp;                        -;fpg–kf}if_ " xr:uid="{00000000-0004-0000-0600-00000E000000}"/>
    <hyperlink ref="J23" r:id="rId19" display="cf=j=@)^^÷^&amp;                        -;fpg–kf}if_ " xr:uid="{00000000-0004-0000-0600-00000F000000}"/>
    <hyperlink ref="I23" r:id="rId20" display="cf=j=@)^^÷^&amp;                        -;fpg–kf}if_ " xr:uid="{00000000-0004-0000-0600-000010000000}"/>
    <hyperlink ref="H23" r:id="rId21" display="cf=j=@)^^÷^&amp;                        -;fpg–kf}if_ " xr:uid="{00000000-0004-0000-0600-000011000000}"/>
    <hyperlink ref="O23" r:id="rId22" display="cf=j=@)^^÷^&amp;                        -;fpg–kf}if_ " xr:uid="{00000000-0004-0000-0600-000012000000}"/>
    <hyperlink ref="N23" r:id="rId23" display="cf=j=@)^^÷^&amp;                        -;fpg–kf}if_ " xr:uid="{00000000-0004-0000-0600-000013000000}"/>
    <hyperlink ref="M23" r:id="rId24" display="cf=j=@)^^÷^&amp;                        -;fpg–kf}if_ " xr:uid="{00000000-0004-0000-0600-000014000000}"/>
    <hyperlink ref="T23" r:id="rId25" display="cf=j=@)^^÷^&amp;                        -;fpg–kf}if_ " xr:uid="{00000000-0004-0000-0600-000015000000}"/>
    <hyperlink ref="S23" r:id="rId26" display="cf=j=@)^^÷^&amp;                        -;fpg–kf}if_ " xr:uid="{00000000-0004-0000-0600-000016000000}"/>
    <hyperlink ref="R23" r:id="rId27" display="cf=j=@)^^÷^&amp;                        -;fpg–kf}if_ " xr:uid="{00000000-0004-0000-0600-000017000000}"/>
  </hyperlinks>
  <pageMargins left="0.42" right="0.25" top="0.75" bottom="0.75" header="0.3" footer="0.3"/>
  <pageSetup paperSize="9" scale="60" fitToWidth="2" orientation="landscape" r:id="rId28"/>
  <colBreaks count="1" manualBreakCount="1">
    <brk id="12" max="37" man="1"/>
  </colBreaks>
  <drawing r:id="rId2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5"/>
  <sheetViews>
    <sheetView view="pageBreakPreview" zoomScaleNormal="100" zoomScaleSheetLayoutView="100" workbookViewId="0">
      <selection activeCell="J24" sqref="J24"/>
    </sheetView>
  </sheetViews>
  <sheetFormatPr defaultRowHeight="15" x14ac:dyDescent="0.25"/>
  <cols>
    <col min="1" max="2" width="9.140625" style="28"/>
    <col min="3" max="3" width="15.7109375" style="28" bestFit="1" customWidth="1"/>
    <col min="4" max="5" width="17.140625" style="28" bestFit="1" customWidth="1"/>
    <col min="6" max="6" width="15.42578125" style="28" customWidth="1"/>
    <col min="7" max="7" width="14.7109375" style="28" customWidth="1"/>
    <col min="8" max="11" width="9.140625" style="28"/>
    <col min="12" max="12" width="15.7109375" style="28" customWidth="1"/>
    <col min="13" max="13" width="18.140625" style="28" customWidth="1"/>
    <col min="14" max="14" width="18.7109375" style="28" customWidth="1"/>
    <col min="15" max="16384" width="9.140625" style="28"/>
  </cols>
  <sheetData>
    <row r="1" spans="1:7" ht="19.5" x14ac:dyDescent="0.25">
      <c r="A1" s="534" t="s">
        <v>123</v>
      </c>
      <c r="B1" s="534"/>
      <c r="C1" s="534"/>
      <c r="D1" s="534"/>
      <c r="E1" s="534"/>
      <c r="F1" s="534"/>
      <c r="G1" s="534"/>
    </row>
    <row r="2" spans="1:7" ht="22.5" x14ac:dyDescent="0.3">
      <c r="A2" s="535" t="s">
        <v>199</v>
      </c>
      <c r="B2" s="535"/>
      <c r="C2" s="535"/>
      <c r="D2" s="535"/>
      <c r="E2" s="535"/>
      <c r="F2" s="535"/>
      <c r="G2" s="535"/>
    </row>
    <row r="3" spans="1:7" ht="18" x14ac:dyDescent="0.25">
      <c r="A3" s="77"/>
      <c r="B3" s="77"/>
      <c r="C3" s="77"/>
      <c r="D3" s="77"/>
      <c r="E3" s="77"/>
      <c r="F3" s="77"/>
      <c r="G3" s="77"/>
    </row>
    <row r="4" spans="1:7" ht="15" customHeight="1" x14ac:dyDescent="0.25">
      <c r="A4" s="536" t="s">
        <v>40</v>
      </c>
      <c r="B4" s="536" t="s">
        <v>41</v>
      </c>
      <c r="C4" s="537" t="s">
        <v>35</v>
      </c>
      <c r="D4" s="537"/>
      <c r="E4" s="537"/>
      <c r="F4" s="537"/>
      <c r="G4" s="537"/>
    </row>
    <row r="5" spans="1:7" ht="15.75" customHeight="1" x14ac:dyDescent="0.25">
      <c r="A5" s="536"/>
      <c r="B5" s="536"/>
      <c r="C5" s="136" t="s">
        <v>4</v>
      </c>
      <c r="D5" s="137" t="s">
        <v>5</v>
      </c>
      <c r="E5" s="137" t="s">
        <v>6</v>
      </c>
      <c r="F5" s="533" t="s">
        <v>7</v>
      </c>
      <c r="G5" s="533" t="s">
        <v>8</v>
      </c>
    </row>
    <row r="6" spans="1:7" ht="32.25" customHeight="1" x14ac:dyDescent="0.25">
      <c r="A6" s="536"/>
      <c r="B6" s="536"/>
      <c r="C6" s="160" t="s">
        <v>230</v>
      </c>
      <c r="D6" s="160" t="s">
        <v>231</v>
      </c>
      <c r="E6" s="160" t="s">
        <v>256</v>
      </c>
      <c r="F6" s="533"/>
      <c r="G6" s="533"/>
    </row>
    <row r="7" spans="1:7" x14ac:dyDescent="0.25">
      <c r="A7" s="138" t="s">
        <v>61</v>
      </c>
      <c r="B7" s="56"/>
      <c r="C7" s="78"/>
      <c r="D7" s="78"/>
      <c r="E7" s="78"/>
      <c r="F7" s="78"/>
      <c r="G7" s="78"/>
    </row>
    <row r="8" spans="1:7" ht="15.75" x14ac:dyDescent="0.3">
      <c r="A8" s="139" t="s">
        <v>62</v>
      </c>
      <c r="B8" s="56" t="s">
        <v>63</v>
      </c>
      <c r="C8" s="63">
        <f>'Table 4b'!AL8</f>
        <v>10337059.210000001</v>
      </c>
      <c r="D8" s="63">
        <f>'Table 4b'!AM8</f>
        <v>11860468.903000001</v>
      </c>
      <c r="E8" s="63">
        <f>'Table 4b'!AN8</f>
        <v>15061691.109999999</v>
      </c>
      <c r="F8" s="63">
        <f>'Table 4b'!AO8</f>
        <v>14.737360617285276</v>
      </c>
      <c r="G8" s="63">
        <f>'Table 4b'!AP8</f>
        <v>26.990688422025855</v>
      </c>
    </row>
    <row r="9" spans="1:7" ht="15.75" x14ac:dyDescent="0.3">
      <c r="A9" s="139" t="s">
        <v>64</v>
      </c>
      <c r="B9" s="56" t="s">
        <v>65</v>
      </c>
      <c r="C9" s="63">
        <f>'Table 4b'!AL9</f>
        <v>6019.0980000000009</v>
      </c>
      <c r="D9" s="63">
        <f>'Table 4b'!AM9</f>
        <v>7304.8360000000002</v>
      </c>
      <c r="E9" s="63">
        <f>'Table 4b'!AN9</f>
        <v>5678.5730000000003</v>
      </c>
      <c r="F9" s="63">
        <f>'Table 4b'!AO9</f>
        <v>21.360974684246685</v>
      </c>
      <c r="G9" s="63">
        <f>'Table 4b'!AP9</f>
        <v>-22.262826982015753</v>
      </c>
    </row>
    <row r="10" spans="1:7" ht="45" x14ac:dyDescent="0.3">
      <c r="A10" s="139" t="s">
        <v>66</v>
      </c>
      <c r="B10" s="56" t="s">
        <v>46</v>
      </c>
      <c r="C10" s="63">
        <f>'Table 4b'!AL10</f>
        <v>4429.0680000000002</v>
      </c>
      <c r="D10" s="63">
        <f>'Table 4b'!AM10</f>
        <v>3748.52115</v>
      </c>
      <c r="E10" s="63">
        <f>'Table 4b'!AN10</f>
        <v>4818.5990000000002</v>
      </c>
      <c r="F10" s="63">
        <f>'Table 4b'!AO10</f>
        <v>-15.36546402087302</v>
      </c>
      <c r="G10" s="63">
        <f>'Table 4b'!AP10</f>
        <v>28.546666996930242</v>
      </c>
    </row>
    <row r="11" spans="1:7" ht="30.75" x14ac:dyDescent="0.3">
      <c r="A11" s="139" t="s">
        <v>200</v>
      </c>
      <c r="B11" s="56" t="s">
        <v>46</v>
      </c>
      <c r="C11" s="63">
        <f>'Table 4b'!AL11</f>
        <v>21982.727999999999</v>
      </c>
      <c r="D11" s="63">
        <f>'Table 4b'!AM11</f>
        <v>7484.2220000000007</v>
      </c>
      <c r="E11" s="63">
        <f>'Table 4b'!AN11</f>
        <v>11976.617</v>
      </c>
      <c r="F11" s="63">
        <f>'Table 4b'!AO11</f>
        <v>-65.95407994858509</v>
      </c>
      <c r="G11" s="63">
        <f>'Table 4b'!AP11</f>
        <v>60.024876333171278</v>
      </c>
    </row>
    <row r="12" spans="1:7" x14ac:dyDescent="0.25">
      <c r="A12" s="532" t="s">
        <v>201</v>
      </c>
      <c r="B12" s="532"/>
      <c r="C12" s="79"/>
      <c r="D12" s="79"/>
      <c r="E12" s="79"/>
      <c r="F12" s="79"/>
      <c r="G12" s="79"/>
    </row>
    <row r="13" spans="1:7" x14ac:dyDescent="0.25">
      <c r="A13" s="57" t="s">
        <v>202</v>
      </c>
      <c r="B13" s="55"/>
      <c r="C13" s="55"/>
      <c r="D13" s="55"/>
      <c r="E13" s="55"/>
      <c r="F13" s="55"/>
      <c r="G13" s="55"/>
    </row>
    <row r="15" spans="1:7" ht="45" customHeight="1" x14ac:dyDescent="0.25"/>
  </sheetData>
  <mergeCells count="8">
    <mergeCell ref="A12:B12"/>
    <mergeCell ref="F5:F6"/>
    <mergeCell ref="G5:G6"/>
    <mergeCell ref="A1:G1"/>
    <mergeCell ref="A2:G2"/>
    <mergeCell ref="A4:A6"/>
    <mergeCell ref="B4:B6"/>
    <mergeCell ref="C4:G4"/>
  </mergeCells>
  <hyperlinks>
    <hyperlink ref="E6" r:id="rId1" display="cf=j=@)^^÷^&amp;                        -;fpg–kf}if_ " xr:uid="{00000000-0004-0000-0700-000000000000}"/>
    <hyperlink ref="D6" r:id="rId2" display="cf=j=@)^^÷^&amp;                        -;fpg–kf}if_ " xr:uid="{00000000-0004-0000-0700-000001000000}"/>
    <hyperlink ref="C6" r:id="rId3" display="cf=j=@)^^÷^&amp;                        -;fpg–kf}if_ " xr:uid="{00000000-0004-0000-0700-000002000000}"/>
  </hyperlinks>
  <pageMargins left="0.7" right="0.7" top="0.75" bottom="0.75" header="0.3" footer="0.3"/>
  <pageSetup orientation="landscape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P13"/>
  <sheetViews>
    <sheetView view="pageBreakPreview" zoomScaleNormal="100" zoomScaleSheetLayoutView="100" workbookViewId="0">
      <pane xSplit="2" ySplit="7" topLeftCell="C8" activePane="bottomRight" state="frozen"/>
      <selection activeCell="J24" sqref="J24"/>
      <selection pane="topRight" activeCell="J24" sqref="J24"/>
      <selection pane="bottomLeft" activeCell="J24" sqref="J24"/>
      <selection pane="bottomRight" activeCell="AM25" sqref="AM25"/>
    </sheetView>
  </sheetViews>
  <sheetFormatPr defaultRowHeight="15" x14ac:dyDescent="0.25"/>
  <cols>
    <col min="1" max="1" width="15.140625" style="28" customWidth="1"/>
    <col min="2" max="2" width="10.42578125" style="28" customWidth="1"/>
    <col min="3" max="3" width="15.140625" style="28" customWidth="1"/>
    <col min="4" max="4" width="14.5703125" style="28" customWidth="1"/>
    <col min="5" max="5" width="16" style="28" customWidth="1"/>
    <col min="6" max="6" width="10.42578125" style="28" customWidth="1"/>
    <col min="7" max="7" width="10.28515625" style="28" customWidth="1"/>
    <col min="8" max="8" width="15.5703125" style="28" customWidth="1"/>
    <col min="9" max="9" width="15.140625" style="28" customWidth="1"/>
    <col min="10" max="10" width="14.5703125" style="28" customWidth="1"/>
    <col min="11" max="11" width="10.85546875" style="28" customWidth="1"/>
    <col min="12" max="12" width="10.7109375" style="28" customWidth="1"/>
    <col min="13" max="13" width="13.42578125" style="28" customWidth="1"/>
    <col min="14" max="14" width="12.7109375" style="28" customWidth="1"/>
    <col min="15" max="15" width="13.5703125" style="28" customWidth="1"/>
    <col min="16" max="16" width="11.5703125" style="28" customWidth="1"/>
    <col min="17" max="17" width="11.28515625" style="28" customWidth="1"/>
    <col min="18" max="18" width="13.28515625" style="28" customWidth="1"/>
    <col min="19" max="19" width="13" style="28" customWidth="1"/>
    <col min="20" max="20" width="13.5703125" style="28" customWidth="1"/>
    <col min="21" max="21" width="12.42578125" style="28" customWidth="1"/>
    <col min="22" max="22" width="10.42578125" style="28" customWidth="1"/>
    <col min="23" max="23" width="14" style="28" customWidth="1"/>
    <col min="24" max="24" width="12.85546875" style="28" customWidth="1"/>
    <col min="25" max="25" width="13.7109375" style="28" customWidth="1"/>
    <col min="26" max="26" width="11.42578125" style="28" customWidth="1"/>
    <col min="27" max="27" width="12.42578125" style="28" customWidth="1"/>
    <col min="28" max="28" width="12.5703125" style="28" customWidth="1"/>
    <col min="29" max="29" width="13.28515625" style="28" customWidth="1"/>
    <col min="30" max="30" width="13.140625" style="28" customWidth="1"/>
    <col min="31" max="31" width="10.28515625" style="28" customWidth="1"/>
    <col min="32" max="32" width="9.28515625" style="28" customWidth="1"/>
    <col min="33" max="33" width="14.7109375" style="28" customWidth="1"/>
    <col min="34" max="34" width="15.7109375" style="28" customWidth="1"/>
    <col min="35" max="35" width="15.5703125" style="28" bestFit="1" customWidth="1"/>
    <col min="36" max="36" width="9.42578125" style="28" customWidth="1"/>
    <col min="37" max="37" width="10" style="28" customWidth="1"/>
    <col min="38" max="38" width="14.7109375" style="28" customWidth="1"/>
    <col min="39" max="39" width="15.5703125" style="28" customWidth="1"/>
    <col min="40" max="40" width="13.5703125" style="28" customWidth="1"/>
    <col min="41" max="41" width="9.28515625" style="28" customWidth="1"/>
    <col min="42" max="42" width="9.140625" style="28" customWidth="1"/>
    <col min="43" max="16384" width="9.140625" style="28"/>
  </cols>
  <sheetData>
    <row r="1" spans="1:42" s="73" customFormat="1" ht="27" x14ac:dyDescent="0.35">
      <c r="A1" s="539" t="s">
        <v>245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</row>
    <row r="2" spans="1:42" s="74" customFormat="1" ht="30" x14ac:dyDescent="0.4">
      <c r="A2" s="540" t="s">
        <v>244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/>
      <c r="O2" s="540"/>
      <c r="P2" s="540"/>
      <c r="Q2" s="540"/>
      <c r="R2" s="540"/>
      <c r="S2" s="540"/>
      <c r="T2" s="540"/>
      <c r="U2" s="540"/>
      <c r="V2" s="540"/>
      <c r="W2" s="540"/>
      <c r="X2" s="540"/>
      <c r="Y2" s="540"/>
      <c r="Z2" s="540"/>
      <c r="AA2" s="540"/>
      <c r="AB2" s="540"/>
      <c r="AC2" s="540"/>
      <c r="AD2" s="540"/>
      <c r="AE2" s="540"/>
      <c r="AF2" s="540"/>
      <c r="AG2" s="540"/>
      <c r="AH2" s="540"/>
      <c r="AI2" s="540"/>
      <c r="AJ2" s="540"/>
      <c r="AK2" s="540"/>
      <c r="AL2" s="540"/>
      <c r="AM2" s="540"/>
      <c r="AN2" s="540"/>
      <c r="AO2" s="540"/>
      <c r="AP2" s="540"/>
    </row>
    <row r="3" spans="1:42" ht="18" x14ac:dyDescent="0.2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</row>
    <row r="4" spans="1:42" s="76" customFormat="1" ht="15.75" x14ac:dyDescent="0.2">
      <c r="A4" s="541" t="s">
        <v>40</v>
      </c>
      <c r="B4" s="541" t="s">
        <v>41</v>
      </c>
      <c r="C4" s="542" t="s">
        <v>236</v>
      </c>
      <c r="D4" s="542"/>
      <c r="E4" s="542"/>
      <c r="F4" s="542"/>
      <c r="G4" s="542"/>
      <c r="H4" s="542" t="s">
        <v>216</v>
      </c>
      <c r="I4" s="542"/>
      <c r="J4" s="542"/>
      <c r="K4" s="542"/>
      <c r="L4" s="542"/>
      <c r="M4" s="542" t="s">
        <v>127</v>
      </c>
      <c r="N4" s="542"/>
      <c r="O4" s="542"/>
      <c r="P4" s="542"/>
      <c r="Q4" s="542"/>
      <c r="R4" s="542" t="s">
        <v>128</v>
      </c>
      <c r="S4" s="542"/>
      <c r="T4" s="542"/>
      <c r="U4" s="542"/>
      <c r="V4" s="542"/>
      <c r="W4" s="542" t="s">
        <v>116</v>
      </c>
      <c r="X4" s="542"/>
      <c r="Y4" s="542"/>
      <c r="Z4" s="542"/>
      <c r="AA4" s="542"/>
      <c r="AB4" s="542" t="s">
        <v>129</v>
      </c>
      <c r="AC4" s="542"/>
      <c r="AD4" s="542"/>
      <c r="AE4" s="542"/>
      <c r="AF4" s="542"/>
      <c r="AG4" s="542" t="s">
        <v>203</v>
      </c>
      <c r="AH4" s="542"/>
      <c r="AI4" s="542"/>
      <c r="AJ4" s="542"/>
      <c r="AK4" s="542"/>
      <c r="AL4" s="542" t="s">
        <v>35</v>
      </c>
      <c r="AM4" s="542"/>
      <c r="AN4" s="542"/>
      <c r="AO4" s="542"/>
      <c r="AP4" s="542"/>
    </row>
    <row r="5" spans="1:42" ht="30.75" customHeight="1" x14ac:dyDescent="0.25">
      <c r="A5" s="541"/>
      <c r="B5" s="541"/>
      <c r="C5" s="140" t="s">
        <v>4</v>
      </c>
      <c r="D5" s="140" t="s">
        <v>5</v>
      </c>
      <c r="E5" s="140" t="s">
        <v>6</v>
      </c>
      <c r="F5" s="543" t="s">
        <v>7</v>
      </c>
      <c r="G5" s="543" t="s">
        <v>8</v>
      </c>
      <c r="H5" s="140" t="s">
        <v>4</v>
      </c>
      <c r="I5" s="140" t="s">
        <v>5</v>
      </c>
      <c r="J5" s="140" t="s">
        <v>6</v>
      </c>
      <c r="K5" s="543" t="s">
        <v>7</v>
      </c>
      <c r="L5" s="543" t="s">
        <v>8</v>
      </c>
      <c r="M5" s="140" t="s">
        <v>4</v>
      </c>
      <c r="N5" s="140" t="s">
        <v>5</v>
      </c>
      <c r="O5" s="140" t="s">
        <v>6</v>
      </c>
      <c r="P5" s="543" t="s">
        <v>7</v>
      </c>
      <c r="Q5" s="545" t="s">
        <v>8</v>
      </c>
      <c r="R5" s="140" t="s">
        <v>4</v>
      </c>
      <c r="S5" s="140" t="s">
        <v>5</v>
      </c>
      <c r="T5" s="140" t="s">
        <v>6</v>
      </c>
      <c r="U5" s="543" t="s">
        <v>7</v>
      </c>
      <c r="V5" s="543" t="s">
        <v>8</v>
      </c>
      <c r="W5" s="140" t="s">
        <v>4</v>
      </c>
      <c r="X5" s="140" t="s">
        <v>5</v>
      </c>
      <c r="Y5" s="140" t="s">
        <v>6</v>
      </c>
      <c r="Z5" s="543" t="s">
        <v>7</v>
      </c>
      <c r="AA5" s="543" t="s">
        <v>8</v>
      </c>
      <c r="AB5" s="140" t="s">
        <v>4</v>
      </c>
      <c r="AC5" s="140" t="s">
        <v>5</v>
      </c>
      <c r="AD5" s="140" t="s">
        <v>6</v>
      </c>
      <c r="AE5" s="543" t="s">
        <v>7</v>
      </c>
      <c r="AF5" s="543" t="s">
        <v>8</v>
      </c>
      <c r="AG5" s="140" t="s">
        <v>4</v>
      </c>
      <c r="AH5" s="140" t="s">
        <v>5</v>
      </c>
      <c r="AI5" s="140" t="s">
        <v>6</v>
      </c>
      <c r="AJ5" s="543" t="s">
        <v>7</v>
      </c>
      <c r="AK5" s="543" t="s">
        <v>8</v>
      </c>
      <c r="AL5" s="141" t="s">
        <v>4</v>
      </c>
      <c r="AM5" s="140" t="s">
        <v>5</v>
      </c>
      <c r="AN5" s="140" t="s">
        <v>6</v>
      </c>
      <c r="AO5" s="544" t="s">
        <v>7</v>
      </c>
      <c r="AP5" s="544" t="s">
        <v>8</v>
      </c>
    </row>
    <row r="6" spans="1:42" ht="47.25" x14ac:dyDescent="0.25">
      <c r="A6" s="541"/>
      <c r="B6" s="541"/>
      <c r="C6" s="160" t="s">
        <v>230</v>
      </c>
      <c r="D6" s="160" t="s">
        <v>231</v>
      </c>
      <c r="E6" s="160" t="s">
        <v>256</v>
      </c>
      <c r="F6" s="543"/>
      <c r="G6" s="543"/>
      <c r="H6" s="160" t="s">
        <v>230</v>
      </c>
      <c r="I6" s="160" t="s">
        <v>231</v>
      </c>
      <c r="J6" s="160" t="s">
        <v>256</v>
      </c>
      <c r="K6" s="543"/>
      <c r="L6" s="543"/>
      <c r="M6" s="160" t="s">
        <v>230</v>
      </c>
      <c r="N6" s="160" t="s">
        <v>231</v>
      </c>
      <c r="O6" s="160" t="s">
        <v>256</v>
      </c>
      <c r="P6" s="543"/>
      <c r="Q6" s="545"/>
      <c r="R6" s="160" t="s">
        <v>230</v>
      </c>
      <c r="S6" s="160" t="s">
        <v>231</v>
      </c>
      <c r="T6" s="160" t="s">
        <v>256</v>
      </c>
      <c r="U6" s="543"/>
      <c r="V6" s="543"/>
      <c r="W6" s="160" t="s">
        <v>230</v>
      </c>
      <c r="X6" s="160" t="s">
        <v>231</v>
      </c>
      <c r="Y6" s="160" t="s">
        <v>256</v>
      </c>
      <c r="Z6" s="543"/>
      <c r="AA6" s="543"/>
      <c r="AB6" s="160" t="s">
        <v>230</v>
      </c>
      <c r="AC6" s="160" t="s">
        <v>231</v>
      </c>
      <c r="AD6" s="160" t="s">
        <v>256</v>
      </c>
      <c r="AE6" s="543"/>
      <c r="AF6" s="543"/>
      <c r="AG6" s="160" t="s">
        <v>230</v>
      </c>
      <c r="AH6" s="160" t="s">
        <v>231</v>
      </c>
      <c r="AI6" s="160" t="s">
        <v>256</v>
      </c>
      <c r="AJ6" s="543"/>
      <c r="AK6" s="543"/>
      <c r="AL6" s="160" t="s">
        <v>230</v>
      </c>
      <c r="AM6" s="160" t="s">
        <v>231</v>
      </c>
      <c r="AN6" s="160" t="s">
        <v>256</v>
      </c>
      <c r="AO6" s="544"/>
      <c r="AP6" s="544"/>
    </row>
    <row r="7" spans="1:42" ht="17.25" x14ac:dyDescent="0.35">
      <c r="A7" s="145" t="s">
        <v>61</v>
      </c>
      <c r="B7" s="143"/>
      <c r="C7" s="117">
        <f>SUM(C8:C11)</f>
        <v>7091465.8200000003</v>
      </c>
      <c r="D7" s="117">
        <f t="shared" ref="D7:E7" si="0">SUM(D8:D11)</f>
        <v>9649204.459999999</v>
      </c>
      <c r="E7" s="117">
        <f t="shared" si="0"/>
        <v>11932309.293000001</v>
      </c>
      <c r="F7" s="117">
        <f>IFERROR(D7/C7*100-100,0)</f>
        <v>36.067841331004246</v>
      </c>
      <c r="G7" s="117">
        <f>IFERROR(E7/D7*100-100,0)</f>
        <v>23.661068044152557</v>
      </c>
      <c r="H7" s="117">
        <f t="shared" ref="H7:AI7" si="1">SUM(H8:H11)</f>
        <v>259100.16999999998</v>
      </c>
      <c r="I7" s="117">
        <f t="shared" si="1"/>
        <v>271696.05</v>
      </c>
      <c r="J7" s="117">
        <f t="shared" si="1"/>
        <v>127545.62000000001</v>
      </c>
      <c r="K7" s="151">
        <f t="shared" ref="K7:L7" si="2">IFERROR(I7/H7*100-100,0)</f>
        <v>4.8613939543150479</v>
      </c>
      <c r="L7" s="151">
        <f t="shared" si="2"/>
        <v>-53.055769489471778</v>
      </c>
      <c r="M7" s="117">
        <f>SUM(M8:M11)</f>
        <v>1071915.9870000002</v>
      </c>
      <c r="N7" s="117">
        <f>SUM(N8:N11)</f>
        <v>817858.728</v>
      </c>
      <c r="O7" s="117">
        <f t="shared" si="1"/>
        <v>1389836.3969999999</v>
      </c>
      <c r="P7" s="117">
        <f t="shared" ref="P7:Q7" si="3">IFERROR(N7/M7*100-100,0)</f>
        <v>-23.701228648621708</v>
      </c>
      <c r="Q7" s="117">
        <f t="shared" si="3"/>
        <v>69.935998653302875</v>
      </c>
      <c r="R7" s="117">
        <f t="shared" ref="R7" si="4">SUM(R8:R11)</f>
        <v>235077.75</v>
      </c>
      <c r="S7" s="117">
        <f t="shared" si="1"/>
        <v>282169.81215000001</v>
      </c>
      <c r="T7" s="117">
        <f t="shared" si="1"/>
        <v>485287.97200000007</v>
      </c>
      <c r="U7" s="117">
        <f t="shared" ref="U7:V7" si="5">IFERROR(S7/R7*100-100,0)</f>
        <v>20.032547593296272</v>
      </c>
      <c r="V7" s="117">
        <f t="shared" si="5"/>
        <v>71.984369377551786</v>
      </c>
      <c r="W7" s="117">
        <f t="shared" ref="W7" si="6">SUM(W8:W11)</f>
        <v>847274.32300000009</v>
      </c>
      <c r="X7" s="117">
        <f t="shared" si="1"/>
        <v>506398.99400000001</v>
      </c>
      <c r="Y7" s="117">
        <f t="shared" si="1"/>
        <v>904912.04500000016</v>
      </c>
      <c r="Z7" s="117">
        <f t="shared" ref="Z7:AA7" si="7">IFERROR(X7/W7*100-100,0)</f>
        <v>-40.231990955779274</v>
      </c>
      <c r="AA7" s="117">
        <f t="shared" si="7"/>
        <v>78.695466563268923</v>
      </c>
      <c r="AB7" s="117">
        <f t="shared" ref="AB7" si="8">SUM(AB8:AB11)</f>
        <v>181455.095</v>
      </c>
      <c r="AC7" s="117">
        <f t="shared" si="1"/>
        <v>150113.674</v>
      </c>
      <c r="AD7" s="117">
        <f t="shared" si="1"/>
        <v>26167.892</v>
      </c>
      <c r="AE7" s="117">
        <f t="shared" ref="AE7:AF7" si="9">IFERROR(AC7/AB7*100-100,0)</f>
        <v>-17.272273892336827</v>
      </c>
      <c r="AF7" s="117">
        <f t="shared" si="9"/>
        <v>-82.567949139663313</v>
      </c>
      <c r="AG7" s="117">
        <f t="shared" ref="AG7" si="10">SUM(AG8:AG11)</f>
        <v>684969.58</v>
      </c>
      <c r="AH7" s="117">
        <f t="shared" si="1"/>
        <v>203002.516</v>
      </c>
      <c r="AI7" s="117">
        <f t="shared" si="1"/>
        <v>218105.68000000002</v>
      </c>
      <c r="AJ7" s="117">
        <f t="shared" ref="AJ7:AK7" si="11">IFERROR(AH7/AG7*100-100,0)</f>
        <v>-70.363280074423159</v>
      </c>
      <c r="AK7" s="117">
        <f t="shared" si="11"/>
        <v>7.4398900553528193</v>
      </c>
      <c r="AL7" s="117">
        <f t="shared" ref="AL7:AM7" si="12">SUM(AL8:AL11)</f>
        <v>10369490.104</v>
      </c>
      <c r="AM7" s="117">
        <f t="shared" si="12"/>
        <v>11879006.48215</v>
      </c>
      <c r="AN7" s="117">
        <f>SUM(AN8:AN11)</f>
        <v>15084164.899</v>
      </c>
      <c r="AO7" s="117">
        <f t="shared" ref="AO7:AP7" si="13">IFERROR(AM7/AL7*100-100,0)</f>
        <v>14.557286452954017</v>
      </c>
      <c r="AP7" s="117">
        <f t="shared" si="13"/>
        <v>26.981704418347064</v>
      </c>
    </row>
    <row r="8" spans="1:42" ht="17.25" x14ac:dyDescent="0.35">
      <c r="A8" s="146" t="s">
        <v>62</v>
      </c>
      <c r="B8" s="143" t="s">
        <v>63</v>
      </c>
      <c r="C8" s="117">
        <v>7088403.1400000006</v>
      </c>
      <c r="D8" s="117">
        <v>9645954.8899999987</v>
      </c>
      <c r="E8" s="117">
        <v>11928237.220000001</v>
      </c>
      <c r="F8" s="142">
        <f>IFERROR(D8/C8*100-100,0)</f>
        <v>36.080788570950261</v>
      </c>
      <c r="G8" s="142">
        <f>IFERROR(E8/D8*100-100,0)</f>
        <v>23.660512163145754</v>
      </c>
      <c r="H8" s="117">
        <v>258360.66999999998</v>
      </c>
      <c r="I8" s="117">
        <v>270630.8</v>
      </c>
      <c r="J8" s="117">
        <v>127219.95000000001</v>
      </c>
      <c r="K8" s="142">
        <f>IFERROR(I8/H8*100-100,0)</f>
        <v>4.7492251819907523</v>
      </c>
      <c r="L8" s="142">
        <f>IFERROR(J8/I8*100-100,0)</f>
        <v>-52.99132619051489</v>
      </c>
      <c r="M8" s="117">
        <v>1055369.97</v>
      </c>
      <c r="N8" s="117">
        <v>814544.603</v>
      </c>
      <c r="O8" s="117">
        <v>1382349.92</v>
      </c>
      <c r="P8" s="142">
        <f>IFERROR(N8/M8*100-100,0)</f>
        <v>-22.819046765183202</v>
      </c>
      <c r="Q8" s="142">
        <f>IFERROR(O8/N8*100-100,0)</f>
        <v>69.708314917163591</v>
      </c>
      <c r="R8" s="117">
        <v>234317.19</v>
      </c>
      <c r="S8" s="117">
        <v>281373.53999999998</v>
      </c>
      <c r="T8" s="117">
        <v>484642.47000000003</v>
      </c>
      <c r="U8" s="142">
        <f>IFERROR(S8/R8*100-100,0)</f>
        <v>20.082329427047156</v>
      </c>
      <c r="V8" s="142">
        <f>IFERROR(T8/S8*100-100,0)</f>
        <v>72.241664941202401</v>
      </c>
      <c r="W8" s="117">
        <v>843958.08000000007</v>
      </c>
      <c r="X8" s="117">
        <v>502770.8</v>
      </c>
      <c r="Y8" s="117">
        <v>901422.10000000009</v>
      </c>
      <c r="Z8" s="142">
        <f>IFERROR(X8/W8*100-100,0)</f>
        <v>-40.427041115596651</v>
      </c>
      <c r="AA8" s="142">
        <f>IFERROR(Y8/X8*100-100,0)</f>
        <v>79.290861760468232</v>
      </c>
      <c r="AB8" s="117">
        <v>174477.86000000002</v>
      </c>
      <c r="AC8" s="117">
        <v>144905.06</v>
      </c>
      <c r="AD8" s="117">
        <v>22397.03</v>
      </c>
      <c r="AE8" s="142">
        <f>IFERROR(AC8/AB8*100-100,0)</f>
        <v>-16.949313798323757</v>
      </c>
      <c r="AF8" s="142">
        <f>IFERROR(AD8/AC8*100-100,0)</f>
        <v>-84.543652236850804</v>
      </c>
      <c r="AG8" s="117">
        <v>682172.29999999993</v>
      </c>
      <c r="AH8" s="117">
        <v>200289.21</v>
      </c>
      <c r="AI8" s="117">
        <v>215422.42</v>
      </c>
      <c r="AJ8" s="142">
        <f>IFERROR(AH8/AG8*100-100,0)</f>
        <v>-70.639498261656172</v>
      </c>
      <c r="AK8" s="142">
        <f>IFERROR(AI8/AH8*100-100,0)</f>
        <v>7.5556791102226839</v>
      </c>
      <c r="AL8" s="117">
        <f>C8+H8+M8+R8+W8+AB8+AG8</f>
        <v>10337059.210000001</v>
      </c>
      <c r="AM8" s="117">
        <f>D8+I8+N8+S8+X8+AC8+AH8</f>
        <v>11860468.903000001</v>
      </c>
      <c r="AN8" s="117">
        <f>E8+J8+O8+T8+Y8+AD8+AI8</f>
        <v>15061691.109999999</v>
      </c>
      <c r="AO8" s="142">
        <f>IFERROR(AM8/AL8*100-100,0)</f>
        <v>14.737360617285276</v>
      </c>
      <c r="AP8" s="142">
        <f>IFERROR(AN8/AM8*100-100,0)</f>
        <v>26.990688422025855</v>
      </c>
    </row>
    <row r="9" spans="1:42" ht="17.25" x14ac:dyDescent="0.35">
      <c r="A9" s="146" t="s">
        <v>64</v>
      </c>
      <c r="B9" s="143" t="s">
        <v>65</v>
      </c>
      <c r="C9" s="117">
        <v>977.25000000000011</v>
      </c>
      <c r="D9" s="117">
        <v>1367.99</v>
      </c>
      <c r="E9" s="117">
        <v>1330.8049999999998</v>
      </c>
      <c r="F9" s="142">
        <f>IFERROR(D9/C9*100-100,0)</f>
        <v>39.983627526221539</v>
      </c>
      <c r="G9" s="142">
        <f t="shared" ref="G9:G11" si="14">IFERROR(E9/D9*100-100,0)</f>
        <v>-2.7182216244270876</v>
      </c>
      <c r="H9" s="117">
        <v>739.5</v>
      </c>
      <c r="I9" s="117">
        <v>1065.25</v>
      </c>
      <c r="J9" s="117">
        <v>325.66999999999996</v>
      </c>
      <c r="K9" s="142">
        <f t="shared" ref="K9:K11" si="15">IFERROR(I9/H9*100-100,0)</f>
        <v>44.050033806626089</v>
      </c>
      <c r="L9" s="142">
        <f t="shared" ref="L9:L11" si="16">IFERROR(J9/I9*100-100,0)</f>
        <v>-69.427833841821169</v>
      </c>
      <c r="M9" s="117">
        <v>1081.1100000000001</v>
      </c>
      <c r="N9" s="117">
        <v>2660.4880000000003</v>
      </c>
      <c r="O9" s="117">
        <v>1267.6599999999999</v>
      </c>
      <c r="P9" s="142">
        <f t="shared" ref="P9:P11" si="17">IFERROR(N9/M9*100-100,0)</f>
        <v>146.08855713109671</v>
      </c>
      <c r="Q9" s="142">
        <f t="shared" ref="Q9:Q11" si="18">IFERROR(O9/N9*100-100,0)</f>
        <v>-52.352350395867234</v>
      </c>
      <c r="R9" s="117">
        <v>690.90000000000009</v>
      </c>
      <c r="S9" s="117">
        <v>743.4</v>
      </c>
      <c r="T9" s="117">
        <v>602.12</v>
      </c>
      <c r="U9" s="142">
        <f t="shared" ref="U9:U11" si="19">IFERROR(S9/R9*100-100,0)</f>
        <v>7.5987841945288608</v>
      </c>
      <c r="V9" s="142">
        <f t="shared" ref="V9:V11" si="20">IFERROR(T9/S9*100-100,0)</f>
        <v>-19.004573580844763</v>
      </c>
      <c r="W9" s="117">
        <v>1596.8799999999999</v>
      </c>
      <c r="X9" s="117">
        <v>964.64</v>
      </c>
      <c r="Y9" s="117">
        <v>1721.54</v>
      </c>
      <c r="Z9" s="142">
        <f t="shared" ref="Z9:Z11" si="21">IFERROR(X9/W9*100-100,0)</f>
        <v>-39.59220479935874</v>
      </c>
      <c r="AA9" s="142">
        <f t="shared" ref="AA9:AA11" si="22">IFERROR(Y9/X9*100-100,0)</f>
        <v>78.464504893017079</v>
      </c>
      <c r="AB9" s="117">
        <v>164.446</v>
      </c>
      <c r="AC9" s="117">
        <v>260.48800000000006</v>
      </c>
      <c r="AD9" s="117">
        <v>17.117999999999999</v>
      </c>
      <c r="AE9" s="142">
        <f t="shared" ref="AE9:AE11" si="23">IFERROR(AC9/AB9*100-100,0)</f>
        <v>58.403366454641684</v>
      </c>
      <c r="AF9" s="142">
        <f t="shared" ref="AF9:AF11" si="24">IFERROR(AD9/AC9*100-100,0)</f>
        <v>-93.428488068548262</v>
      </c>
      <c r="AG9" s="117">
        <v>672.97</v>
      </c>
      <c r="AH9" s="117">
        <v>485.95</v>
      </c>
      <c r="AI9" s="117">
        <v>413.65999999999997</v>
      </c>
      <c r="AJ9" s="142">
        <f t="shared" ref="AJ9:AJ11" si="25">IFERROR(AH9/AG9*100-100,0)</f>
        <v>-27.790243250070588</v>
      </c>
      <c r="AK9" s="142">
        <f t="shared" ref="AK9:AK11" si="26">IFERROR(AI9/AH9*100-100,0)</f>
        <v>-14.876016051034057</v>
      </c>
      <c r="AL9" s="117">
        <f t="shared" ref="AL9:AM11" si="27">C9+H9+M9+R9+W9+AC9+AG9</f>
        <v>6019.0980000000009</v>
      </c>
      <c r="AM9" s="117">
        <f t="shared" si="27"/>
        <v>7304.8360000000002</v>
      </c>
      <c r="AN9" s="117">
        <f>E9+J9+O9+T9+Y9+AD9+AI9</f>
        <v>5678.5730000000003</v>
      </c>
      <c r="AO9" s="142">
        <f t="shared" ref="AO9:AO11" si="28">IFERROR(AM9/AL9*100-100,0)</f>
        <v>21.360974684246685</v>
      </c>
      <c r="AP9" s="142">
        <f t="shared" ref="AP9:AP11" si="29">IFERROR(AN9/AM9*100-100,0)</f>
        <v>-22.262826982015753</v>
      </c>
    </row>
    <row r="10" spans="1:42" ht="17.25" x14ac:dyDescent="0.35">
      <c r="A10" s="146" t="s">
        <v>66</v>
      </c>
      <c r="B10" s="143" t="s">
        <v>46</v>
      </c>
      <c r="C10" s="117">
        <v>866.34500000000003</v>
      </c>
      <c r="D10" s="117">
        <v>497.00000000000006</v>
      </c>
      <c r="E10" s="117">
        <v>1707.4679999999998</v>
      </c>
      <c r="F10" s="142">
        <f t="shared" ref="F10:F11" si="30">IFERROR(D10/C10*100-100,0)</f>
        <v>-42.632554005621316</v>
      </c>
      <c r="G10" s="142">
        <f t="shared" si="14"/>
        <v>243.55492957746475</v>
      </c>
      <c r="H10" s="117">
        <v>0</v>
      </c>
      <c r="I10" s="117">
        <v>0</v>
      </c>
      <c r="J10" s="117"/>
      <c r="K10" s="142">
        <f t="shared" si="15"/>
        <v>0</v>
      </c>
      <c r="L10" s="142">
        <f t="shared" si="16"/>
        <v>0</v>
      </c>
      <c r="M10" s="117">
        <v>156.637</v>
      </c>
      <c r="N10" s="117">
        <v>108.895</v>
      </c>
      <c r="O10" s="117">
        <v>38.354999999999997</v>
      </c>
      <c r="P10" s="142">
        <f t="shared" si="17"/>
        <v>-30.479388650191211</v>
      </c>
      <c r="Q10" s="142">
        <f t="shared" si="18"/>
        <v>-64.777997153220994</v>
      </c>
      <c r="R10" s="117">
        <v>53.42</v>
      </c>
      <c r="S10" s="117">
        <v>44.372149999999998</v>
      </c>
      <c r="T10" s="117">
        <v>35.89</v>
      </c>
      <c r="U10" s="142">
        <f t="shared" si="19"/>
        <v>-16.937195806813932</v>
      </c>
      <c r="V10" s="142">
        <f t="shared" si="20"/>
        <v>-19.11593195281273</v>
      </c>
      <c r="W10" s="117">
        <v>928.56000000000006</v>
      </c>
      <c r="X10" s="117">
        <v>895.37400000000002</v>
      </c>
      <c r="Y10" s="117">
        <v>742.21299999999997</v>
      </c>
      <c r="Z10" s="142">
        <f t="shared" si="21"/>
        <v>-3.5739209097958167</v>
      </c>
      <c r="AA10" s="142">
        <f t="shared" si="22"/>
        <v>-17.105812766508748</v>
      </c>
      <c r="AB10" s="117">
        <v>2221.6790000000001</v>
      </c>
      <c r="AC10" s="117">
        <v>1786.4680000000001</v>
      </c>
      <c r="AD10" s="117">
        <v>1463.913</v>
      </c>
      <c r="AE10" s="142">
        <f t="shared" si="23"/>
        <v>-19.58928360037612</v>
      </c>
      <c r="AF10" s="142">
        <f t="shared" si="24"/>
        <v>-18.055459151801216</v>
      </c>
      <c r="AG10" s="117">
        <v>637.63800000000015</v>
      </c>
      <c r="AH10" s="117">
        <v>738.96699999999998</v>
      </c>
      <c r="AI10" s="117">
        <v>830.76</v>
      </c>
      <c r="AJ10" s="142">
        <f t="shared" si="25"/>
        <v>15.891305097876824</v>
      </c>
      <c r="AK10" s="142">
        <f t="shared" si="26"/>
        <v>12.421799620280737</v>
      </c>
      <c r="AL10" s="117">
        <f t="shared" si="27"/>
        <v>4429.0680000000002</v>
      </c>
      <c r="AM10" s="117">
        <f t="shared" si="27"/>
        <v>3748.52115</v>
      </c>
      <c r="AN10" s="117">
        <f>E10+J10+O10+T10+Y10+AD10+AI10</f>
        <v>4818.5990000000002</v>
      </c>
      <c r="AO10" s="142">
        <f t="shared" si="28"/>
        <v>-15.36546402087302</v>
      </c>
      <c r="AP10" s="142">
        <f t="shared" si="29"/>
        <v>28.546666996930242</v>
      </c>
    </row>
    <row r="11" spans="1:42" ht="17.25" x14ac:dyDescent="0.35">
      <c r="A11" s="146" t="s">
        <v>252</v>
      </c>
      <c r="B11" s="143" t="s">
        <v>46</v>
      </c>
      <c r="C11" s="117">
        <v>1219.085</v>
      </c>
      <c r="D11" s="117">
        <v>1384.58</v>
      </c>
      <c r="E11" s="117">
        <v>1033.8</v>
      </c>
      <c r="F11" s="142">
        <f t="shared" si="30"/>
        <v>13.575345443508851</v>
      </c>
      <c r="G11" s="142">
        <f t="shared" si="14"/>
        <v>-25.334758554940848</v>
      </c>
      <c r="H11" s="117">
        <v>0</v>
      </c>
      <c r="I11" s="117">
        <v>0</v>
      </c>
      <c r="J11" s="117"/>
      <c r="K11" s="142">
        <f t="shared" si="15"/>
        <v>0</v>
      </c>
      <c r="L11" s="142">
        <f t="shared" si="16"/>
        <v>0</v>
      </c>
      <c r="M11" s="117">
        <v>15308.27</v>
      </c>
      <c r="N11" s="117">
        <v>544.74199999999996</v>
      </c>
      <c r="O11" s="117">
        <v>6180.4619999999995</v>
      </c>
      <c r="P11" s="142">
        <f t="shared" si="17"/>
        <v>-96.441518212051392</v>
      </c>
      <c r="Q11" s="142">
        <f t="shared" si="18"/>
        <v>1034.5668224590722</v>
      </c>
      <c r="R11" s="117">
        <v>16.239999999999998</v>
      </c>
      <c r="S11" s="117">
        <v>8.5</v>
      </c>
      <c r="T11" s="117">
        <v>7.492</v>
      </c>
      <c r="U11" s="142">
        <f t="shared" si="19"/>
        <v>-47.66009852216748</v>
      </c>
      <c r="V11" s="142">
        <f t="shared" si="20"/>
        <v>-11.858823529411765</v>
      </c>
      <c r="W11" s="117">
        <v>790.80300000000011</v>
      </c>
      <c r="X11" s="117">
        <v>1768.18</v>
      </c>
      <c r="Y11" s="117">
        <v>1026.192</v>
      </c>
      <c r="Z11" s="142">
        <f t="shared" si="21"/>
        <v>123.59298080558619</v>
      </c>
      <c r="AA11" s="142">
        <f t="shared" si="22"/>
        <v>-41.96337476953704</v>
      </c>
      <c r="AB11" s="117">
        <v>4591.1099999999997</v>
      </c>
      <c r="AC11" s="117">
        <v>3161.6580000000004</v>
      </c>
      <c r="AD11" s="117">
        <v>2289.8310000000001</v>
      </c>
      <c r="AE11" s="142">
        <f t="shared" si="23"/>
        <v>-31.135215666799525</v>
      </c>
      <c r="AF11" s="142">
        <f t="shared" si="24"/>
        <v>-27.574993879793453</v>
      </c>
      <c r="AG11" s="117">
        <v>1486.672</v>
      </c>
      <c r="AH11" s="117">
        <v>1488.3890000000001</v>
      </c>
      <c r="AI11" s="117">
        <v>1438.84</v>
      </c>
      <c r="AJ11" s="142">
        <f t="shared" si="25"/>
        <v>0.1154928592184632</v>
      </c>
      <c r="AK11" s="142">
        <f t="shared" si="26"/>
        <v>-3.3290356217359971</v>
      </c>
      <c r="AL11" s="117">
        <f t="shared" si="27"/>
        <v>21982.727999999999</v>
      </c>
      <c r="AM11" s="117">
        <f t="shared" si="27"/>
        <v>7484.2220000000007</v>
      </c>
      <c r="AN11" s="117">
        <f>E11+J11+O11+T11+Y11+AD11+AI11</f>
        <v>11976.617</v>
      </c>
      <c r="AO11" s="142">
        <f t="shared" si="28"/>
        <v>-65.95407994858509</v>
      </c>
      <c r="AP11" s="142">
        <f t="shared" si="29"/>
        <v>60.024876333171278</v>
      </c>
    </row>
    <row r="12" spans="1:42" ht="18" x14ac:dyDescent="0.25">
      <c r="A12" s="538" t="s">
        <v>253</v>
      </c>
      <c r="B12" s="538"/>
      <c r="C12" s="538"/>
      <c r="D12" s="538"/>
      <c r="E12" s="538"/>
      <c r="F12" s="538"/>
      <c r="G12" s="538"/>
      <c r="H12" s="538"/>
      <c r="I12" s="538"/>
      <c r="J12" s="538"/>
      <c r="K12" s="538"/>
      <c r="L12" s="538"/>
      <c r="M12" s="538"/>
      <c r="N12" s="538"/>
      <c r="O12" s="538"/>
      <c r="P12" s="538"/>
      <c r="Q12" s="538"/>
      <c r="R12" s="538"/>
      <c r="S12" s="538"/>
      <c r="T12" s="538"/>
      <c r="U12" s="538"/>
      <c r="V12" s="538"/>
      <c r="W12" s="538"/>
      <c r="X12" s="538"/>
      <c r="Y12" s="538"/>
      <c r="Z12" s="538"/>
      <c r="AA12" s="538"/>
      <c r="AB12" s="538"/>
      <c r="AC12" s="538"/>
      <c r="AD12" s="538"/>
      <c r="AE12" s="538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</row>
    <row r="13" spans="1:42" x14ac:dyDescent="0.25">
      <c r="A13" s="144" t="s">
        <v>202</v>
      </c>
    </row>
  </sheetData>
  <mergeCells count="29">
    <mergeCell ref="AG4:AK4"/>
    <mergeCell ref="AJ5:AJ6"/>
    <mergeCell ref="AK5:AK6"/>
    <mergeCell ref="R4:V4"/>
    <mergeCell ref="U5:U6"/>
    <mergeCell ref="V5:V6"/>
    <mergeCell ref="W4:AA4"/>
    <mergeCell ref="Z5:Z6"/>
    <mergeCell ref="L5:L6"/>
    <mergeCell ref="M4:Q4"/>
    <mergeCell ref="P5:P6"/>
    <mergeCell ref="Q5:Q6"/>
    <mergeCell ref="AB4:AF4"/>
    <mergeCell ref="A12:AE12"/>
    <mergeCell ref="A1:AP1"/>
    <mergeCell ref="A2:AP2"/>
    <mergeCell ref="A4:A6"/>
    <mergeCell ref="B4:B6"/>
    <mergeCell ref="AL4:AP4"/>
    <mergeCell ref="AE5:AE6"/>
    <mergeCell ref="AF5:AF6"/>
    <mergeCell ref="AO5:AO6"/>
    <mergeCell ref="AP5:AP6"/>
    <mergeCell ref="AA5:AA6"/>
    <mergeCell ref="F5:F6"/>
    <mergeCell ref="G5:G6"/>
    <mergeCell ref="C4:G4"/>
    <mergeCell ref="H4:L4"/>
    <mergeCell ref="K5:K6"/>
  </mergeCells>
  <hyperlinks>
    <hyperlink ref="E6" r:id="rId1" display="cf=j=@)^^÷^&amp;                        -;fpg–kf}if_ " xr:uid="{00000000-0004-0000-0800-000000000000}"/>
    <hyperlink ref="D6" r:id="rId2" display="cf=j=@)^^÷^&amp;                        -;fpg–kf}if_ " xr:uid="{00000000-0004-0000-0800-000001000000}"/>
    <hyperlink ref="C6" r:id="rId3" display="cf=j=@)^^÷^&amp;                        -;fpg–kf}if_ " xr:uid="{00000000-0004-0000-0800-000002000000}"/>
    <hyperlink ref="J6" r:id="rId4" display="cf=j=@)^^÷^&amp;                        -;fpg–kf}if_ " xr:uid="{00000000-0004-0000-0800-000003000000}"/>
    <hyperlink ref="I6" r:id="rId5" display="cf=j=@)^^÷^&amp;                        -;fpg–kf}if_ " xr:uid="{00000000-0004-0000-0800-000004000000}"/>
    <hyperlink ref="H6" r:id="rId6" display="cf=j=@)^^÷^&amp;                        -;fpg–kf}if_ " xr:uid="{00000000-0004-0000-0800-000005000000}"/>
    <hyperlink ref="O6" r:id="rId7" display="cf=j=@)^^÷^&amp;                        -;fpg–kf}if_ " xr:uid="{00000000-0004-0000-0800-000006000000}"/>
    <hyperlink ref="N6" r:id="rId8" display="cf=j=@)^^÷^&amp;                        -;fpg–kf}if_ " xr:uid="{00000000-0004-0000-0800-000007000000}"/>
    <hyperlink ref="M6" r:id="rId9" display="cf=j=@)^^÷^&amp;                        -;fpg–kf}if_ " xr:uid="{00000000-0004-0000-0800-000008000000}"/>
    <hyperlink ref="T6" r:id="rId10" display="cf=j=@)^^÷^&amp;                        -;fpg–kf}if_ " xr:uid="{00000000-0004-0000-0800-000009000000}"/>
    <hyperlink ref="S6" r:id="rId11" display="cf=j=@)^^÷^&amp;                        -;fpg–kf}if_ " xr:uid="{00000000-0004-0000-0800-00000A000000}"/>
    <hyperlink ref="R6" r:id="rId12" display="cf=j=@)^^÷^&amp;                        -;fpg–kf}if_ " xr:uid="{00000000-0004-0000-0800-00000B000000}"/>
    <hyperlink ref="Y6" r:id="rId13" display="cf=j=@)^^÷^&amp;                        -;fpg–kf}if_ " xr:uid="{00000000-0004-0000-0800-00000C000000}"/>
    <hyperlink ref="X6" r:id="rId14" display="cf=j=@)^^÷^&amp;                        -;fpg–kf}if_ " xr:uid="{00000000-0004-0000-0800-00000D000000}"/>
    <hyperlink ref="W6" r:id="rId15" display="cf=j=@)^^÷^&amp;                        -;fpg–kf}if_ " xr:uid="{00000000-0004-0000-0800-00000E000000}"/>
    <hyperlink ref="AD6" r:id="rId16" display="cf=j=@)^^÷^&amp;                        -;fpg–kf}if_ " xr:uid="{00000000-0004-0000-0800-00000F000000}"/>
    <hyperlink ref="AC6" r:id="rId17" display="cf=j=@)^^÷^&amp;                        -;fpg–kf}if_ " xr:uid="{00000000-0004-0000-0800-000010000000}"/>
    <hyperlink ref="AB6" r:id="rId18" display="cf=j=@)^^÷^&amp;                        -;fpg–kf}if_ " xr:uid="{00000000-0004-0000-0800-000011000000}"/>
    <hyperlink ref="AI6" r:id="rId19" display="cf=j=@)^^÷^&amp;                        -;fpg–kf}if_ " xr:uid="{00000000-0004-0000-0800-000012000000}"/>
    <hyperlink ref="AH6" r:id="rId20" display="cf=j=@)^^÷^&amp;                        -;fpg–kf}if_ " xr:uid="{00000000-0004-0000-0800-000013000000}"/>
    <hyperlink ref="AG6" r:id="rId21" display="cf=j=@)^^÷^&amp;                        -;fpg–kf}if_ " xr:uid="{00000000-0004-0000-0800-000014000000}"/>
    <hyperlink ref="AN6" r:id="rId22" display="cf=j=@)^^÷^&amp;                        -;fpg–kf}if_ " xr:uid="{00000000-0004-0000-0800-000015000000}"/>
    <hyperlink ref="AM6" r:id="rId23" display="cf=j=@)^^÷^&amp;                        -;fpg–kf}if_ " xr:uid="{00000000-0004-0000-0800-000016000000}"/>
    <hyperlink ref="AL6" r:id="rId24" display="cf=j=@)^^÷^&amp;                        -;fpg–kf}if_ " xr:uid="{00000000-0004-0000-0800-000017000000}"/>
  </hyperlinks>
  <pageMargins left="0.7" right="0.7" top="0.75" bottom="0.75" header="0.3" footer="0.3"/>
  <pageSetup paperSize="9" scale="56" fitToWidth="3" fitToHeight="0" orientation="landscape" r:id="rId25"/>
  <colBreaks count="2" manualBreakCount="2">
    <brk id="12" max="12" man="1"/>
    <brk id="27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52</vt:i4>
      </vt:variant>
    </vt:vector>
  </HeadingPairs>
  <TitlesOfParts>
    <vt:vector size="90" baseType="lpstr">
      <vt:lpstr>ToC</vt:lpstr>
      <vt:lpstr>Table 1a</vt:lpstr>
      <vt:lpstr>Table 1b</vt:lpstr>
      <vt:lpstr>Table 2a</vt:lpstr>
      <vt:lpstr>Table 2b</vt:lpstr>
      <vt:lpstr>Table 3a</vt:lpstr>
      <vt:lpstr>Table 3b</vt:lpstr>
      <vt:lpstr>Table 4a</vt:lpstr>
      <vt:lpstr>Table 4b</vt:lpstr>
      <vt:lpstr>Table 5a</vt:lpstr>
      <vt:lpstr>Table 5b</vt:lpstr>
      <vt:lpstr>Table 6a</vt:lpstr>
      <vt:lpstr>Table 6b</vt:lpstr>
      <vt:lpstr>Table 7a </vt:lpstr>
      <vt:lpstr>Table 7b</vt:lpstr>
      <vt:lpstr>Table 8a</vt:lpstr>
      <vt:lpstr>Table 8b</vt:lpstr>
      <vt:lpstr>Table 9a </vt:lpstr>
      <vt:lpstr>Table 9b</vt:lpstr>
      <vt:lpstr>Table 10</vt:lpstr>
      <vt:lpstr>Table 11a </vt:lpstr>
      <vt:lpstr>Table 11b</vt:lpstr>
      <vt:lpstr>Table 12</vt:lpstr>
      <vt:lpstr>Table 13</vt:lpstr>
      <vt:lpstr>Table14a</vt:lpstr>
      <vt:lpstr>Table 14b</vt:lpstr>
      <vt:lpstr>Table 15</vt:lpstr>
      <vt:lpstr>Table 16</vt:lpstr>
      <vt:lpstr>Table17a </vt:lpstr>
      <vt:lpstr>Table 17b</vt:lpstr>
      <vt:lpstr>Table 18 a </vt:lpstr>
      <vt:lpstr>Table 18 b</vt:lpstr>
      <vt:lpstr>Table 19a</vt:lpstr>
      <vt:lpstr>Table 19b</vt:lpstr>
      <vt:lpstr>Table 20</vt:lpstr>
      <vt:lpstr>Table 21</vt:lpstr>
      <vt:lpstr>Table 22</vt:lpstr>
      <vt:lpstr>Table 23</vt:lpstr>
      <vt:lpstr>'Table 10'!Print_Area</vt:lpstr>
      <vt:lpstr>'Table 11a '!Print_Area</vt:lpstr>
      <vt:lpstr>'Table 11b'!Print_Area</vt:lpstr>
      <vt:lpstr>'Table 12'!Print_Area</vt:lpstr>
      <vt:lpstr>'Table 13'!Print_Area</vt:lpstr>
      <vt:lpstr>'Table 14b'!Print_Area</vt:lpstr>
      <vt:lpstr>'Table 15'!Print_Area</vt:lpstr>
      <vt:lpstr>'Table 16'!Print_Area</vt:lpstr>
      <vt:lpstr>'Table 17b'!Print_Area</vt:lpstr>
      <vt:lpstr>'Table 18 a '!Print_Area</vt:lpstr>
      <vt:lpstr>'Table 18 b'!Print_Area</vt:lpstr>
      <vt:lpstr>'Table 19a'!Print_Area</vt:lpstr>
      <vt:lpstr>'Table 19b'!Print_Area</vt:lpstr>
      <vt:lpstr>'Table 1a'!Print_Area</vt:lpstr>
      <vt:lpstr>'Table 1b'!Print_Area</vt:lpstr>
      <vt:lpstr>'Table 20'!Print_Area</vt:lpstr>
      <vt:lpstr>'Table 21'!Print_Area</vt:lpstr>
      <vt:lpstr>'Table 22'!Print_Area</vt:lpstr>
      <vt:lpstr>'Table 2a'!Print_Area</vt:lpstr>
      <vt:lpstr>'Table 2b'!Print_Area</vt:lpstr>
      <vt:lpstr>'Table 3a'!Print_Area</vt:lpstr>
      <vt:lpstr>'Table 3b'!Print_Area</vt:lpstr>
      <vt:lpstr>'Table 4a'!Print_Area</vt:lpstr>
      <vt:lpstr>'Table 4b'!Print_Area</vt:lpstr>
      <vt:lpstr>'Table 5a'!Print_Area</vt:lpstr>
      <vt:lpstr>'Table 5b'!Print_Area</vt:lpstr>
      <vt:lpstr>'Table 6a'!Print_Area</vt:lpstr>
      <vt:lpstr>'Table 6b'!Print_Area</vt:lpstr>
      <vt:lpstr>'Table 7a '!Print_Area</vt:lpstr>
      <vt:lpstr>'Table 7b'!Print_Area</vt:lpstr>
      <vt:lpstr>'Table 8a'!Print_Area</vt:lpstr>
      <vt:lpstr>'Table 9a '!Print_Area</vt:lpstr>
      <vt:lpstr>'Table 9b'!Print_Area</vt:lpstr>
      <vt:lpstr>Table14a!Print_Area</vt:lpstr>
      <vt:lpstr>'Table17a '!Print_Area</vt:lpstr>
      <vt:lpstr>'Table 10'!Print_Titles</vt:lpstr>
      <vt:lpstr>'Table 11b'!Print_Titles</vt:lpstr>
      <vt:lpstr>'Table 14b'!Print_Titles</vt:lpstr>
      <vt:lpstr>'Table 17b'!Print_Titles</vt:lpstr>
      <vt:lpstr>'Table 18 b'!Print_Titles</vt:lpstr>
      <vt:lpstr>'Table 19b'!Print_Titles</vt:lpstr>
      <vt:lpstr>'Table 1b'!Print_Titles</vt:lpstr>
      <vt:lpstr>'Table 2b'!Print_Titles</vt:lpstr>
      <vt:lpstr>'Table 3b'!Print_Titles</vt:lpstr>
      <vt:lpstr>'Table 4b'!Print_Titles</vt:lpstr>
      <vt:lpstr>'Table 5b'!Print_Titles</vt:lpstr>
      <vt:lpstr>'Table 6b'!Print_Titles</vt:lpstr>
      <vt:lpstr>'Table 7a '!Print_Titles</vt:lpstr>
      <vt:lpstr>'Table 7b'!Print_Titles</vt:lpstr>
      <vt:lpstr>'Table 8a'!Print_Titles</vt:lpstr>
      <vt:lpstr>'Table 8b'!Print_Titles</vt:lpstr>
      <vt:lpstr>'Table 9b'!Print_Titles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Byanjankar</dc:creator>
  <cp:lastModifiedBy>NIRAJ</cp:lastModifiedBy>
  <cp:lastPrinted>2024-07-15T10:54:40Z</cp:lastPrinted>
  <dcterms:created xsi:type="dcterms:W3CDTF">2020-11-03T08:13:41Z</dcterms:created>
  <dcterms:modified xsi:type="dcterms:W3CDTF">2024-07-15T11:07:11Z</dcterms:modified>
</cp:coreProperties>
</file>